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pivotTables/pivotTable1.xml" ContentType="application/vnd.openxmlformats-officedocument.spreadsheetml.pivotTable+xml"/>
  <Override PartName="/xl/drawings/drawing5.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hidePivotFieldList="1"/>
  <mc:AlternateContent xmlns:mc="http://schemas.openxmlformats.org/markup-compatibility/2006">
    <mc:Choice Requires="x15">
      <x15ac:absPath xmlns:x15ac="http://schemas.microsoft.com/office/spreadsheetml/2010/11/ac" url="https://d.docs.live.net/d255ece098c2e9d9/Microsoft Copilot Chat Files/"/>
    </mc:Choice>
  </mc:AlternateContent>
  <xr:revisionPtr revIDLastSave="54" documentId="8_{4D2AA2CE-1FA0-1D46-9387-0F77293AC030}" xr6:coauthVersionLast="47" xr6:coauthVersionMax="47" xr10:uidLastSave="{8EEA9132-8134-884E-B953-F32D5EA2B40A}"/>
  <bookViews>
    <workbookView xWindow="0" yWindow="500" windowWidth="15420" windowHeight="17500" activeTab="3" xr2:uid="{71995B48-FAD2-4F92-BB97-21EE0A227FDB}"/>
  </bookViews>
  <sheets>
    <sheet name="Copyright" sheetId="4" r:id="rId1"/>
    <sheet name="Inventory" sheetId="1" r:id="rId2"/>
    <sheet name="Transactions" sheetId="6" r:id="rId3"/>
    <sheet name="Products" sheetId="2" r:id="rId4"/>
    <sheet name="Order" sheetId="3" r:id="rId5"/>
    <sheet name="Reports" sheetId="7" r:id="rId6"/>
    <sheet name="New Data" sheetId="8" r:id="rId7"/>
    <sheet name="More Resources" sheetId="5" r:id="rId8"/>
  </sheets>
  <externalReferences>
    <externalReference r:id="rId9"/>
  </externalReferences>
  <definedNames>
    <definedName name="ProductList">Products[ProductID]</definedName>
    <definedName name="Slicer_Supplier">#N/A</definedName>
  </definedNames>
  <calcPr calcId="191028"/>
  <pivotCaches>
    <pivotCache cacheId="2" r:id="rId10"/>
  </pivotCaches>
  <extLst>
    <ext xmlns:x14="http://schemas.microsoft.com/office/spreadsheetml/2009/9/main" uri="{BBE1A952-AA13-448e-AADC-164F8A28A991}">
      <x14:slicerCaches>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2" i="2" l="1"/>
  <c r="F170" i="2"/>
  <c r="F171" i="2"/>
  <c r="F169" i="2"/>
  <c r="F168" i="2"/>
  <c r="F167" i="2"/>
  <c r="F166" i="2"/>
  <c r="F130" i="2" l="1"/>
  <c r="F131" i="2"/>
  <c r="F49" i="2"/>
  <c r="F48" i="2"/>
  <c r="F47" i="2"/>
  <c r="F27" i="2"/>
  <c r="F26" i="2"/>
  <c r="F25" i="2"/>
  <c r="E248" i="6"/>
  <c r="E249" i="6"/>
  <c r="E250" i="6"/>
  <c r="E251" i="6"/>
  <c r="E252" i="6"/>
  <c r="E253" i="6"/>
  <c r="E246" i="6"/>
  <c r="E247" i="6"/>
  <c r="E245" i="6"/>
  <c r="E244" i="6"/>
  <c r="D348" i="1"/>
  <c r="E348" i="1"/>
  <c r="F348" i="1"/>
  <c r="G348" i="1"/>
  <c r="H348" i="1"/>
  <c r="D411" i="1"/>
  <c r="E411" i="1"/>
  <c r="F411" i="1"/>
  <c r="G411" i="1"/>
  <c r="H411" i="1"/>
  <c r="D412" i="1"/>
  <c r="E412" i="1"/>
  <c r="F412" i="1"/>
  <c r="G412" i="1"/>
  <c r="H412" i="1"/>
  <c r="H420" i="1"/>
  <c r="G420" i="1"/>
  <c r="F420" i="1"/>
  <c r="E420" i="1"/>
  <c r="D420" i="1"/>
  <c r="D418" i="1"/>
  <c r="E418" i="1"/>
  <c r="F418" i="1"/>
  <c r="G418" i="1"/>
  <c r="H418" i="1"/>
  <c r="D416" i="1"/>
  <c r="E416" i="1"/>
  <c r="F416" i="1"/>
  <c r="G416" i="1"/>
  <c r="H416" i="1"/>
  <c r="D414" i="1"/>
  <c r="E414" i="1"/>
  <c r="F414" i="1"/>
  <c r="G414" i="1"/>
  <c r="H414" i="1"/>
  <c r="D410" i="1"/>
  <c r="E410" i="1"/>
  <c r="F410" i="1"/>
  <c r="G410" i="1"/>
  <c r="H410" i="1"/>
  <c r="D408" i="1"/>
  <c r="E408" i="1"/>
  <c r="F408" i="1"/>
  <c r="G408" i="1"/>
  <c r="H408" i="1"/>
  <c r="D406" i="1"/>
  <c r="E406" i="1"/>
  <c r="F406" i="1"/>
  <c r="G406" i="1"/>
  <c r="H406" i="1"/>
  <c r="D404" i="1"/>
  <c r="E404" i="1"/>
  <c r="F404" i="1"/>
  <c r="G404" i="1"/>
  <c r="H404" i="1"/>
  <c r="D401" i="1"/>
  <c r="E401" i="1"/>
  <c r="F401" i="1"/>
  <c r="G401" i="1"/>
  <c r="H401" i="1"/>
  <c r="D402" i="1"/>
  <c r="E402" i="1"/>
  <c r="F402" i="1"/>
  <c r="G402" i="1"/>
  <c r="H402" i="1"/>
  <c r="D398" i="1"/>
  <c r="D399" i="1"/>
  <c r="E398" i="1"/>
  <c r="E399" i="1"/>
  <c r="F398" i="1"/>
  <c r="F399" i="1"/>
  <c r="G398" i="1"/>
  <c r="G399" i="1"/>
  <c r="H398" i="1"/>
  <c r="H399" i="1"/>
  <c r="D397" i="1"/>
  <c r="E397" i="1"/>
  <c r="F397" i="1"/>
  <c r="G397" i="1"/>
  <c r="H397" i="1"/>
  <c r="D393" i="1"/>
  <c r="E393" i="1"/>
  <c r="F393" i="1"/>
  <c r="G393" i="1"/>
  <c r="H393" i="1"/>
  <c r="D391" i="1"/>
  <c r="E391" i="1"/>
  <c r="F391" i="1"/>
  <c r="G391" i="1"/>
  <c r="H391" i="1"/>
  <c r="D389" i="1"/>
  <c r="E389" i="1"/>
  <c r="F389" i="1"/>
  <c r="G389" i="1"/>
  <c r="H389" i="1"/>
  <c r="D390" i="1"/>
  <c r="E390" i="1"/>
  <c r="F390" i="1"/>
  <c r="G390" i="1"/>
  <c r="H390" i="1"/>
  <c r="D387" i="1"/>
  <c r="E387" i="1"/>
  <c r="F387" i="1"/>
  <c r="G387" i="1"/>
  <c r="H387" i="1"/>
  <c r="D371" i="1"/>
  <c r="D372" i="1"/>
  <c r="D373" i="1"/>
  <c r="D374" i="1"/>
  <c r="D375" i="1"/>
  <c r="D376" i="1"/>
  <c r="D377" i="1"/>
  <c r="D378" i="1"/>
  <c r="D379" i="1"/>
  <c r="D380" i="1"/>
  <c r="D381" i="1"/>
  <c r="D382" i="1"/>
  <c r="D383" i="1"/>
  <c r="D384" i="1"/>
  <c r="D385" i="1"/>
  <c r="E371" i="1"/>
  <c r="E372" i="1"/>
  <c r="E373" i="1"/>
  <c r="E374" i="1"/>
  <c r="E375" i="1"/>
  <c r="E376" i="1"/>
  <c r="E377" i="1"/>
  <c r="E378" i="1"/>
  <c r="E379" i="1"/>
  <c r="E380" i="1"/>
  <c r="E381" i="1"/>
  <c r="E382" i="1"/>
  <c r="E383" i="1"/>
  <c r="E384" i="1"/>
  <c r="E385" i="1"/>
  <c r="F371" i="1"/>
  <c r="F372" i="1"/>
  <c r="F373" i="1"/>
  <c r="F374" i="1"/>
  <c r="F375" i="1"/>
  <c r="F376" i="1"/>
  <c r="F377" i="1"/>
  <c r="F378" i="1"/>
  <c r="F379" i="1"/>
  <c r="F380" i="1"/>
  <c r="F381" i="1"/>
  <c r="F382" i="1"/>
  <c r="F383" i="1"/>
  <c r="F384" i="1"/>
  <c r="F385" i="1"/>
  <c r="G371" i="1"/>
  <c r="G372" i="1"/>
  <c r="G373" i="1"/>
  <c r="G374" i="1"/>
  <c r="G375" i="1"/>
  <c r="G376" i="1"/>
  <c r="G377" i="1"/>
  <c r="G378" i="1"/>
  <c r="G379" i="1"/>
  <c r="G380" i="1"/>
  <c r="G381" i="1"/>
  <c r="G382" i="1"/>
  <c r="G383" i="1"/>
  <c r="G384" i="1"/>
  <c r="G385" i="1"/>
  <c r="H371" i="1"/>
  <c r="H372" i="1"/>
  <c r="H373" i="1"/>
  <c r="H374" i="1"/>
  <c r="H375" i="1"/>
  <c r="H376" i="1"/>
  <c r="H377" i="1"/>
  <c r="H378" i="1"/>
  <c r="H379" i="1"/>
  <c r="H380" i="1"/>
  <c r="H381" i="1"/>
  <c r="H382" i="1"/>
  <c r="H383" i="1"/>
  <c r="H384" i="1"/>
  <c r="H385" i="1"/>
  <c r="D359" i="1"/>
  <c r="D360" i="1"/>
  <c r="E359" i="1"/>
  <c r="E360" i="1"/>
  <c r="F359" i="1"/>
  <c r="F360" i="1"/>
  <c r="G359" i="1"/>
  <c r="G360" i="1"/>
  <c r="H359" i="1"/>
  <c r="H360" i="1"/>
  <c r="D355" i="1"/>
  <c r="D356" i="1"/>
  <c r="D357" i="1"/>
  <c r="D358" i="1"/>
  <c r="D361" i="1"/>
  <c r="D362" i="1"/>
  <c r="D363" i="1"/>
  <c r="D364" i="1"/>
  <c r="D365" i="1"/>
  <c r="D366" i="1"/>
  <c r="D367" i="1"/>
  <c r="D368" i="1"/>
  <c r="D369" i="1"/>
  <c r="D370" i="1"/>
  <c r="E355" i="1"/>
  <c r="E356" i="1"/>
  <c r="E357" i="1"/>
  <c r="E358" i="1"/>
  <c r="E361" i="1"/>
  <c r="E362" i="1"/>
  <c r="E363" i="1"/>
  <c r="E364" i="1"/>
  <c r="E365" i="1"/>
  <c r="E366" i="1"/>
  <c r="E367" i="1"/>
  <c r="E368" i="1"/>
  <c r="E369" i="1"/>
  <c r="E370" i="1"/>
  <c r="F355" i="1"/>
  <c r="F356" i="1"/>
  <c r="F357" i="1"/>
  <c r="F358" i="1"/>
  <c r="F361" i="1"/>
  <c r="F362" i="1"/>
  <c r="F363" i="1"/>
  <c r="F364" i="1"/>
  <c r="F365" i="1"/>
  <c r="F366" i="1"/>
  <c r="F367" i="1"/>
  <c r="F368" i="1"/>
  <c r="F369" i="1"/>
  <c r="F370" i="1"/>
  <c r="G355" i="1"/>
  <c r="G356" i="1"/>
  <c r="G357" i="1"/>
  <c r="G358" i="1"/>
  <c r="G361" i="1"/>
  <c r="G362" i="1"/>
  <c r="G363" i="1"/>
  <c r="G364" i="1"/>
  <c r="G365" i="1"/>
  <c r="G366" i="1"/>
  <c r="G367" i="1"/>
  <c r="G368" i="1"/>
  <c r="G369" i="1"/>
  <c r="G370" i="1"/>
  <c r="H355" i="1"/>
  <c r="H356" i="1"/>
  <c r="H357" i="1"/>
  <c r="H358" i="1"/>
  <c r="H361" i="1"/>
  <c r="H362" i="1"/>
  <c r="H363" i="1"/>
  <c r="H364" i="1"/>
  <c r="H365" i="1"/>
  <c r="H366" i="1"/>
  <c r="H367" i="1"/>
  <c r="H368" i="1"/>
  <c r="H369" i="1"/>
  <c r="H370" i="1"/>
  <c r="D349" i="1"/>
  <c r="D350" i="1"/>
  <c r="D351" i="1"/>
  <c r="D352" i="1"/>
  <c r="D353" i="1"/>
  <c r="D354" i="1"/>
  <c r="E349" i="1"/>
  <c r="E350" i="1"/>
  <c r="E351" i="1"/>
  <c r="E352" i="1"/>
  <c r="E353" i="1"/>
  <c r="E354" i="1"/>
  <c r="F349" i="1"/>
  <c r="F350" i="1"/>
  <c r="F351" i="1"/>
  <c r="F352" i="1"/>
  <c r="F353" i="1"/>
  <c r="F354" i="1"/>
  <c r="G349" i="1"/>
  <c r="G350" i="1"/>
  <c r="G351" i="1"/>
  <c r="G352" i="1"/>
  <c r="G353" i="1"/>
  <c r="G354" i="1"/>
  <c r="H349" i="1"/>
  <c r="H350" i="1"/>
  <c r="H351" i="1"/>
  <c r="H352" i="1"/>
  <c r="H353" i="1"/>
  <c r="H354" i="1"/>
  <c r="D332" i="1"/>
  <c r="D333" i="1"/>
  <c r="D334" i="1"/>
  <c r="D335" i="1"/>
  <c r="D336" i="1"/>
  <c r="D337" i="1"/>
  <c r="D338" i="1"/>
  <c r="D339" i="1"/>
  <c r="D340" i="1"/>
  <c r="D341" i="1"/>
  <c r="D342" i="1"/>
  <c r="D343" i="1"/>
  <c r="D344" i="1"/>
  <c r="D345" i="1"/>
  <c r="D346" i="1"/>
  <c r="E332" i="1"/>
  <c r="E333" i="1"/>
  <c r="E334" i="1"/>
  <c r="E335" i="1"/>
  <c r="E336" i="1"/>
  <c r="E337" i="1"/>
  <c r="E338" i="1"/>
  <c r="E339" i="1"/>
  <c r="E340" i="1"/>
  <c r="E341" i="1"/>
  <c r="E342" i="1"/>
  <c r="E343" i="1"/>
  <c r="E344" i="1"/>
  <c r="E345" i="1"/>
  <c r="E346" i="1"/>
  <c r="F332" i="1"/>
  <c r="F333" i="1"/>
  <c r="F334" i="1"/>
  <c r="F335" i="1"/>
  <c r="F336" i="1"/>
  <c r="F337" i="1"/>
  <c r="F338" i="1"/>
  <c r="F339" i="1"/>
  <c r="F340" i="1"/>
  <c r="F341" i="1"/>
  <c r="F342" i="1"/>
  <c r="F343" i="1"/>
  <c r="F344" i="1"/>
  <c r="F345" i="1"/>
  <c r="F346" i="1"/>
  <c r="G332" i="1"/>
  <c r="G333" i="1"/>
  <c r="G334" i="1"/>
  <c r="G335" i="1"/>
  <c r="G336" i="1"/>
  <c r="G337" i="1"/>
  <c r="G338" i="1"/>
  <c r="G339" i="1"/>
  <c r="G340" i="1"/>
  <c r="G341" i="1"/>
  <c r="G342" i="1"/>
  <c r="G343" i="1"/>
  <c r="G344" i="1"/>
  <c r="G345" i="1"/>
  <c r="G346" i="1"/>
  <c r="H332" i="1"/>
  <c r="H333" i="1"/>
  <c r="H334" i="1"/>
  <c r="H335" i="1"/>
  <c r="H336" i="1"/>
  <c r="H337" i="1"/>
  <c r="H338" i="1"/>
  <c r="H339" i="1"/>
  <c r="H340" i="1"/>
  <c r="H341" i="1"/>
  <c r="H342" i="1"/>
  <c r="H343" i="1"/>
  <c r="H344" i="1"/>
  <c r="H345" i="1"/>
  <c r="H346" i="1"/>
  <c r="D327" i="1"/>
  <c r="D328" i="1"/>
  <c r="D329" i="1"/>
  <c r="D330" i="1"/>
  <c r="D331" i="1"/>
  <c r="D347" i="1"/>
  <c r="E327" i="1"/>
  <c r="E328" i="1"/>
  <c r="E329" i="1"/>
  <c r="E330" i="1"/>
  <c r="E331" i="1"/>
  <c r="E347" i="1"/>
  <c r="F327" i="1"/>
  <c r="F328" i="1"/>
  <c r="F329" i="1"/>
  <c r="F330" i="1"/>
  <c r="F331" i="1"/>
  <c r="F347" i="1"/>
  <c r="G327" i="1"/>
  <c r="G328" i="1"/>
  <c r="G329" i="1"/>
  <c r="G330" i="1"/>
  <c r="G331" i="1"/>
  <c r="G347" i="1"/>
  <c r="H327" i="1"/>
  <c r="H328" i="1"/>
  <c r="H329" i="1"/>
  <c r="H330" i="1"/>
  <c r="H331" i="1"/>
  <c r="H347" i="1"/>
  <c r="D315" i="1"/>
  <c r="D316" i="1"/>
  <c r="D318" i="1"/>
  <c r="D319" i="1"/>
  <c r="D321" i="1"/>
  <c r="D322" i="1"/>
  <c r="D323" i="1"/>
  <c r="D324" i="1"/>
  <c r="D325" i="1"/>
  <c r="D326" i="1"/>
  <c r="E315" i="1"/>
  <c r="E316" i="1"/>
  <c r="E318" i="1"/>
  <c r="E319" i="1"/>
  <c r="E321" i="1"/>
  <c r="E322" i="1"/>
  <c r="E323" i="1"/>
  <c r="E324" i="1"/>
  <c r="E325" i="1"/>
  <c r="E326" i="1"/>
  <c r="F315" i="1"/>
  <c r="F316" i="1"/>
  <c r="F318" i="1"/>
  <c r="F319" i="1"/>
  <c r="F321" i="1"/>
  <c r="F322" i="1"/>
  <c r="F323" i="1"/>
  <c r="F324" i="1"/>
  <c r="F325" i="1"/>
  <c r="F326" i="1"/>
  <c r="G315" i="1"/>
  <c r="G316" i="1"/>
  <c r="G318" i="1"/>
  <c r="G319" i="1"/>
  <c r="G321" i="1"/>
  <c r="G322" i="1"/>
  <c r="G323" i="1"/>
  <c r="G324" i="1"/>
  <c r="G325" i="1"/>
  <c r="G326" i="1"/>
  <c r="H315" i="1"/>
  <c r="H316" i="1"/>
  <c r="H318" i="1"/>
  <c r="H319" i="1"/>
  <c r="H321" i="1"/>
  <c r="H322" i="1"/>
  <c r="H323" i="1"/>
  <c r="H324" i="1"/>
  <c r="H325" i="1"/>
  <c r="H326" i="1"/>
  <c r="D311" i="1"/>
  <c r="D312" i="1"/>
  <c r="D313" i="1"/>
  <c r="D314" i="1"/>
  <c r="E311" i="1"/>
  <c r="E312" i="1"/>
  <c r="E313" i="1"/>
  <c r="E314" i="1"/>
  <c r="F311" i="1"/>
  <c r="F312" i="1"/>
  <c r="F313" i="1"/>
  <c r="F314" i="1"/>
  <c r="G311" i="1"/>
  <c r="G312" i="1"/>
  <c r="G313" i="1"/>
  <c r="G314" i="1"/>
  <c r="H311" i="1"/>
  <c r="H312" i="1"/>
  <c r="H313" i="1"/>
  <c r="H314" i="1"/>
  <c r="I314" i="1" s="1"/>
  <c r="D309" i="1"/>
  <c r="D310" i="1"/>
  <c r="E309" i="1"/>
  <c r="E310" i="1"/>
  <c r="F309" i="1"/>
  <c r="F310" i="1"/>
  <c r="G309" i="1"/>
  <c r="G310" i="1"/>
  <c r="H309" i="1"/>
  <c r="H310" i="1"/>
  <c r="D306" i="1"/>
  <c r="D307" i="1"/>
  <c r="E306" i="1"/>
  <c r="E307" i="1"/>
  <c r="F306" i="1"/>
  <c r="F307" i="1"/>
  <c r="G306" i="1"/>
  <c r="G307" i="1"/>
  <c r="H306" i="1"/>
  <c r="H307" i="1"/>
  <c r="D303" i="1"/>
  <c r="D304" i="1"/>
  <c r="E303" i="1"/>
  <c r="E304" i="1"/>
  <c r="F303" i="1"/>
  <c r="F304" i="1"/>
  <c r="G303" i="1"/>
  <c r="G304" i="1"/>
  <c r="H303" i="1"/>
  <c r="H304" i="1"/>
  <c r="D300" i="1"/>
  <c r="D301" i="1"/>
  <c r="E300" i="1"/>
  <c r="E301" i="1"/>
  <c r="F300" i="1"/>
  <c r="F301" i="1"/>
  <c r="G300" i="1"/>
  <c r="G301" i="1"/>
  <c r="H300" i="1"/>
  <c r="H301" i="1"/>
  <c r="D297" i="1"/>
  <c r="D298" i="1"/>
  <c r="E297" i="1"/>
  <c r="E298" i="1"/>
  <c r="F297" i="1"/>
  <c r="F298" i="1"/>
  <c r="G297" i="1"/>
  <c r="G298" i="1"/>
  <c r="H297" i="1"/>
  <c r="H298" i="1"/>
  <c r="D294" i="1"/>
  <c r="D295" i="1"/>
  <c r="E294" i="1"/>
  <c r="E295" i="1"/>
  <c r="F294" i="1"/>
  <c r="F295" i="1"/>
  <c r="G294" i="1"/>
  <c r="G295" i="1"/>
  <c r="H294" i="1"/>
  <c r="H295" i="1"/>
  <c r="D290" i="1"/>
  <c r="D291" i="1"/>
  <c r="D292" i="1"/>
  <c r="E290" i="1"/>
  <c r="E291" i="1"/>
  <c r="E292" i="1"/>
  <c r="F290" i="1"/>
  <c r="F291" i="1"/>
  <c r="F292" i="1"/>
  <c r="G290" i="1"/>
  <c r="G291" i="1"/>
  <c r="G292" i="1"/>
  <c r="H290" i="1"/>
  <c r="H291" i="1"/>
  <c r="H292" i="1"/>
  <c r="D289" i="1"/>
  <c r="E289" i="1"/>
  <c r="F289" i="1"/>
  <c r="G289" i="1"/>
  <c r="H289" i="1"/>
  <c r="D273" i="1"/>
  <c r="D274" i="1"/>
  <c r="D275" i="1"/>
  <c r="D276" i="1"/>
  <c r="D277" i="1"/>
  <c r="D278" i="1"/>
  <c r="D279" i="1"/>
  <c r="D280" i="1"/>
  <c r="D281" i="1"/>
  <c r="D282" i="1"/>
  <c r="D283" i="1"/>
  <c r="D284" i="1"/>
  <c r="D285" i="1"/>
  <c r="D286" i="1"/>
  <c r="D287" i="1"/>
  <c r="D288" i="1"/>
  <c r="E273" i="1"/>
  <c r="E274" i="1"/>
  <c r="E275" i="1"/>
  <c r="E276" i="1"/>
  <c r="E277" i="1"/>
  <c r="E278" i="1"/>
  <c r="E279" i="1"/>
  <c r="E280" i="1"/>
  <c r="E281" i="1"/>
  <c r="E282" i="1"/>
  <c r="E283" i="1"/>
  <c r="E284" i="1"/>
  <c r="E285" i="1"/>
  <c r="E286" i="1"/>
  <c r="E287" i="1"/>
  <c r="E288" i="1"/>
  <c r="F273" i="1"/>
  <c r="F274" i="1"/>
  <c r="F275" i="1"/>
  <c r="F276" i="1"/>
  <c r="F277" i="1"/>
  <c r="F278" i="1"/>
  <c r="F279" i="1"/>
  <c r="F280" i="1"/>
  <c r="F281" i="1"/>
  <c r="F282" i="1"/>
  <c r="F283" i="1"/>
  <c r="F284" i="1"/>
  <c r="F285" i="1"/>
  <c r="F286" i="1"/>
  <c r="F287" i="1"/>
  <c r="F288" i="1"/>
  <c r="G273" i="1"/>
  <c r="G274" i="1"/>
  <c r="G275" i="1"/>
  <c r="G276" i="1"/>
  <c r="G277" i="1"/>
  <c r="G278" i="1"/>
  <c r="G279" i="1"/>
  <c r="G280" i="1"/>
  <c r="G281" i="1"/>
  <c r="G282" i="1"/>
  <c r="G283" i="1"/>
  <c r="G284" i="1"/>
  <c r="G285" i="1"/>
  <c r="G286" i="1"/>
  <c r="G287" i="1"/>
  <c r="G288" i="1"/>
  <c r="H273" i="1"/>
  <c r="J273" i="1" s="1"/>
  <c r="H274" i="1"/>
  <c r="H275" i="1"/>
  <c r="J275" i="1" s="1"/>
  <c r="H276" i="1"/>
  <c r="J276" i="1" s="1"/>
  <c r="H277" i="1"/>
  <c r="J277" i="1" s="1"/>
  <c r="H278" i="1"/>
  <c r="J278" i="1" s="1"/>
  <c r="H279" i="1"/>
  <c r="J279" i="1" s="1"/>
  <c r="H280" i="1"/>
  <c r="J280" i="1" s="1"/>
  <c r="H281" i="1"/>
  <c r="H282" i="1"/>
  <c r="H283" i="1"/>
  <c r="H284" i="1"/>
  <c r="J284" i="1" s="1"/>
  <c r="H285" i="1"/>
  <c r="J285" i="1" s="1"/>
  <c r="H286" i="1"/>
  <c r="J286" i="1" s="1"/>
  <c r="H287" i="1"/>
  <c r="J287" i="1" s="1"/>
  <c r="H288" i="1"/>
  <c r="J288" i="1" s="1"/>
  <c r="D395" i="1"/>
  <c r="E395" i="1"/>
  <c r="F395" i="1"/>
  <c r="G395" i="1"/>
  <c r="H395" i="1"/>
  <c r="D272" i="1"/>
  <c r="E272" i="1"/>
  <c r="F272" i="1"/>
  <c r="G272" i="1"/>
  <c r="H272" i="1"/>
  <c r="D293" i="1"/>
  <c r="E293" i="1"/>
  <c r="F293" i="1"/>
  <c r="G293" i="1"/>
  <c r="H293" i="1"/>
  <c r="D296" i="1"/>
  <c r="E296" i="1"/>
  <c r="F296" i="1"/>
  <c r="G296" i="1"/>
  <c r="H296" i="1"/>
  <c r="D299" i="1"/>
  <c r="E299" i="1"/>
  <c r="F299" i="1"/>
  <c r="G299" i="1"/>
  <c r="H299" i="1"/>
  <c r="D302" i="1"/>
  <c r="E302" i="1"/>
  <c r="F302" i="1"/>
  <c r="G302" i="1"/>
  <c r="H302" i="1"/>
  <c r="D305" i="1"/>
  <c r="E305" i="1"/>
  <c r="F305" i="1"/>
  <c r="G305" i="1"/>
  <c r="H305" i="1"/>
  <c r="D308" i="1"/>
  <c r="E308" i="1"/>
  <c r="F308" i="1"/>
  <c r="G308" i="1"/>
  <c r="H308" i="1"/>
  <c r="D317" i="1"/>
  <c r="E317" i="1"/>
  <c r="F317" i="1"/>
  <c r="G317" i="1"/>
  <c r="H317" i="1"/>
  <c r="D320" i="1"/>
  <c r="E320" i="1"/>
  <c r="F320" i="1"/>
  <c r="G320" i="1"/>
  <c r="H320" i="1"/>
  <c r="D386" i="1"/>
  <c r="E386" i="1"/>
  <c r="F386" i="1"/>
  <c r="G386" i="1"/>
  <c r="H386" i="1"/>
  <c r="D388" i="1"/>
  <c r="E388" i="1"/>
  <c r="F388" i="1"/>
  <c r="G388" i="1"/>
  <c r="H388" i="1"/>
  <c r="D392" i="1"/>
  <c r="E392" i="1"/>
  <c r="F392" i="1"/>
  <c r="G392" i="1"/>
  <c r="H392" i="1"/>
  <c r="D394" i="1"/>
  <c r="E394" i="1"/>
  <c r="F394" i="1"/>
  <c r="G394" i="1"/>
  <c r="H394" i="1"/>
  <c r="D396" i="1"/>
  <c r="E396" i="1"/>
  <c r="F396" i="1"/>
  <c r="G396" i="1"/>
  <c r="H396" i="1"/>
  <c r="D400" i="1"/>
  <c r="E400" i="1"/>
  <c r="F400" i="1"/>
  <c r="G400" i="1"/>
  <c r="H400" i="1"/>
  <c r="D403" i="1"/>
  <c r="E403" i="1"/>
  <c r="F403" i="1"/>
  <c r="G403" i="1"/>
  <c r="H403" i="1"/>
  <c r="D254" i="1"/>
  <c r="D255" i="1"/>
  <c r="D256" i="1"/>
  <c r="D257" i="1"/>
  <c r="D258" i="1"/>
  <c r="D259" i="1"/>
  <c r="D260" i="1"/>
  <c r="D261" i="1"/>
  <c r="D262" i="1"/>
  <c r="D263" i="1"/>
  <c r="D264" i="1"/>
  <c r="D265" i="1"/>
  <c r="D266" i="1"/>
  <c r="D267" i="1"/>
  <c r="D268" i="1"/>
  <c r="D269" i="1"/>
  <c r="D270" i="1"/>
  <c r="E254" i="1"/>
  <c r="E255" i="1"/>
  <c r="E256" i="1"/>
  <c r="E257" i="1"/>
  <c r="E258" i="1"/>
  <c r="E259" i="1"/>
  <c r="E260" i="1"/>
  <c r="E261" i="1"/>
  <c r="E262" i="1"/>
  <c r="E263" i="1"/>
  <c r="E264" i="1"/>
  <c r="E265" i="1"/>
  <c r="E266" i="1"/>
  <c r="E267" i="1"/>
  <c r="E268" i="1"/>
  <c r="E269" i="1"/>
  <c r="E270" i="1"/>
  <c r="F254" i="1"/>
  <c r="F255" i="1"/>
  <c r="F256" i="1"/>
  <c r="F257" i="1"/>
  <c r="F258" i="1"/>
  <c r="F259" i="1"/>
  <c r="F260" i="1"/>
  <c r="F261" i="1"/>
  <c r="F262" i="1"/>
  <c r="F263" i="1"/>
  <c r="F264" i="1"/>
  <c r="F265" i="1"/>
  <c r="F266" i="1"/>
  <c r="F267" i="1"/>
  <c r="F268" i="1"/>
  <c r="F269" i="1"/>
  <c r="F270" i="1"/>
  <c r="G254" i="1"/>
  <c r="G255" i="1"/>
  <c r="G256" i="1"/>
  <c r="G257" i="1"/>
  <c r="G258" i="1"/>
  <c r="G259" i="1"/>
  <c r="G260" i="1"/>
  <c r="G261" i="1"/>
  <c r="G262" i="1"/>
  <c r="G263" i="1"/>
  <c r="G264" i="1"/>
  <c r="G265" i="1"/>
  <c r="G266" i="1"/>
  <c r="G267" i="1"/>
  <c r="G268" i="1"/>
  <c r="G269" i="1"/>
  <c r="G270" i="1"/>
  <c r="H254" i="1"/>
  <c r="H255" i="1"/>
  <c r="H256" i="1"/>
  <c r="H257" i="1"/>
  <c r="H258" i="1"/>
  <c r="H259" i="1"/>
  <c r="H260" i="1"/>
  <c r="H261" i="1"/>
  <c r="H262" i="1"/>
  <c r="H263" i="1"/>
  <c r="H264" i="1"/>
  <c r="H265" i="1"/>
  <c r="H266" i="1"/>
  <c r="H267" i="1"/>
  <c r="H268" i="1"/>
  <c r="H269" i="1"/>
  <c r="H270" i="1"/>
  <c r="D253" i="1"/>
  <c r="E253" i="1"/>
  <c r="F253" i="1"/>
  <c r="G253" i="1"/>
  <c r="H253" i="1"/>
  <c r="D249" i="1"/>
  <c r="D250" i="1"/>
  <c r="D251" i="1"/>
  <c r="E249" i="1"/>
  <c r="E250" i="1"/>
  <c r="E251" i="1"/>
  <c r="F249" i="1"/>
  <c r="F250" i="1"/>
  <c r="F251" i="1"/>
  <c r="G249" i="1"/>
  <c r="G250" i="1"/>
  <c r="G251" i="1"/>
  <c r="H249" i="1"/>
  <c r="H250" i="1"/>
  <c r="H251" i="1"/>
  <c r="D236" i="1"/>
  <c r="D237" i="1"/>
  <c r="D238" i="1"/>
  <c r="D239" i="1"/>
  <c r="D240" i="1"/>
  <c r="D241" i="1"/>
  <c r="D242" i="1"/>
  <c r="D243" i="1"/>
  <c r="D244" i="1"/>
  <c r="D245" i="1"/>
  <c r="D246" i="1"/>
  <c r="D247" i="1"/>
  <c r="E236" i="1"/>
  <c r="E237" i="1"/>
  <c r="E238" i="1"/>
  <c r="E239" i="1"/>
  <c r="E240" i="1"/>
  <c r="E241" i="1"/>
  <c r="E242" i="1"/>
  <c r="E243" i="1"/>
  <c r="E244" i="1"/>
  <c r="E245" i="1"/>
  <c r="E246" i="1"/>
  <c r="E247" i="1"/>
  <c r="F236" i="1"/>
  <c r="F237" i="1"/>
  <c r="F238" i="1"/>
  <c r="F239" i="1"/>
  <c r="F240" i="1"/>
  <c r="F241" i="1"/>
  <c r="F242" i="1"/>
  <c r="F243" i="1"/>
  <c r="F244" i="1"/>
  <c r="F245" i="1"/>
  <c r="F246" i="1"/>
  <c r="F247" i="1"/>
  <c r="G236" i="1"/>
  <c r="G237" i="1"/>
  <c r="G238" i="1"/>
  <c r="G239" i="1"/>
  <c r="G240" i="1"/>
  <c r="G241" i="1"/>
  <c r="G242" i="1"/>
  <c r="G243" i="1"/>
  <c r="G244" i="1"/>
  <c r="G245" i="1"/>
  <c r="G246" i="1"/>
  <c r="G247" i="1"/>
  <c r="H236" i="1"/>
  <c r="H237" i="1"/>
  <c r="H238" i="1"/>
  <c r="H239" i="1"/>
  <c r="H240" i="1"/>
  <c r="H241" i="1"/>
  <c r="H242" i="1"/>
  <c r="H243" i="1"/>
  <c r="H244" i="1"/>
  <c r="H245" i="1"/>
  <c r="H246" i="1"/>
  <c r="H247" i="1"/>
  <c r="D235" i="1"/>
  <c r="E235" i="1"/>
  <c r="F235" i="1"/>
  <c r="G235" i="1"/>
  <c r="H235" i="1"/>
  <c r="D231" i="1"/>
  <c r="E231" i="1"/>
  <c r="F231" i="1"/>
  <c r="G231" i="1"/>
  <c r="H231" i="1"/>
  <c r="D227" i="1"/>
  <c r="E227" i="1"/>
  <c r="F227" i="1"/>
  <c r="G227" i="1"/>
  <c r="H227" i="1"/>
  <c r="D221" i="1"/>
  <c r="E221" i="1"/>
  <c r="F221" i="1"/>
  <c r="G221" i="1"/>
  <c r="H221" i="1"/>
  <c r="D217" i="1"/>
  <c r="E217" i="1"/>
  <c r="F217" i="1"/>
  <c r="G217" i="1"/>
  <c r="H217" i="1"/>
  <c r="D213" i="1"/>
  <c r="E213" i="1"/>
  <c r="F213" i="1"/>
  <c r="G213" i="1"/>
  <c r="H213" i="1"/>
  <c r="D224" i="1"/>
  <c r="E224" i="1"/>
  <c r="F224" i="1"/>
  <c r="G224" i="1"/>
  <c r="H224" i="1"/>
  <c r="D200" i="1"/>
  <c r="D201" i="1"/>
  <c r="D202" i="1"/>
  <c r="D203" i="1"/>
  <c r="D204" i="1"/>
  <c r="D205" i="1"/>
  <c r="D206" i="1"/>
  <c r="D207" i="1"/>
  <c r="D208" i="1"/>
  <c r="D209" i="1"/>
  <c r="D210" i="1"/>
  <c r="D211" i="1"/>
  <c r="D212" i="1"/>
  <c r="D214" i="1"/>
  <c r="D215" i="1"/>
  <c r="D216" i="1"/>
  <c r="D218" i="1"/>
  <c r="D219" i="1"/>
  <c r="D220" i="1"/>
  <c r="D222" i="1"/>
  <c r="D223" i="1"/>
  <c r="E200" i="1"/>
  <c r="E201" i="1"/>
  <c r="E202" i="1"/>
  <c r="E203" i="1"/>
  <c r="E204" i="1"/>
  <c r="E205" i="1"/>
  <c r="E206" i="1"/>
  <c r="E207" i="1"/>
  <c r="E208" i="1"/>
  <c r="E209" i="1"/>
  <c r="E210" i="1"/>
  <c r="E211" i="1"/>
  <c r="E212" i="1"/>
  <c r="E214" i="1"/>
  <c r="E215" i="1"/>
  <c r="E216" i="1"/>
  <c r="E218" i="1"/>
  <c r="E219" i="1"/>
  <c r="E220" i="1"/>
  <c r="E222" i="1"/>
  <c r="E223" i="1"/>
  <c r="F200" i="1"/>
  <c r="F201" i="1"/>
  <c r="F202" i="1"/>
  <c r="F203" i="1"/>
  <c r="F204" i="1"/>
  <c r="F205" i="1"/>
  <c r="F206" i="1"/>
  <c r="F207" i="1"/>
  <c r="F208" i="1"/>
  <c r="F209" i="1"/>
  <c r="F210" i="1"/>
  <c r="F211" i="1"/>
  <c r="F212" i="1"/>
  <c r="F214" i="1"/>
  <c r="F215" i="1"/>
  <c r="F216" i="1"/>
  <c r="F218" i="1"/>
  <c r="F219" i="1"/>
  <c r="F220" i="1"/>
  <c r="F222" i="1"/>
  <c r="F223" i="1"/>
  <c r="G200" i="1"/>
  <c r="G201" i="1"/>
  <c r="G202" i="1"/>
  <c r="G203" i="1"/>
  <c r="G204" i="1"/>
  <c r="G205" i="1"/>
  <c r="G206" i="1"/>
  <c r="G207" i="1"/>
  <c r="G208" i="1"/>
  <c r="G209" i="1"/>
  <c r="G210" i="1"/>
  <c r="G211" i="1"/>
  <c r="G212" i="1"/>
  <c r="G214" i="1"/>
  <c r="G215" i="1"/>
  <c r="G216" i="1"/>
  <c r="G218" i="1"/>
  <c r="G219" i="1"/>
  <c r="G220" i="1"/>
  <c r="G222" i="1"/>
  <c r="G223" i="1"/>
  <c r="H200" i="1"/>
  <c r="H201" i="1"/>
  <c r="H202" i="1"/>
  <c r="H203" i="1"/>
  <c r="H204" i="1"/>
  <c r="H205" i="1"/>
  <c r="H206" i="1"/>
  <c r="H207" i="1"/>
  <c r="H208" i="1"/>
  <c r="H209" i="1"/>
  <c r="H210" i="1"/>
  <c r="H211" i="1"/>
  <c r="H212" i="1"/>
  <c r="H214" i="1"/>
  <c r="H215" i="1"/>
  <c r="H216" i="1"/>
  <c r="H218" i="1"/>
  <c r="H219" i="1"/>
  <c r="H220" i="1"/>
  <c r="H222" i="1"/>
  <c r="H223" i="1"/>
  <c r="D234" i="1"/>
  <c r="E234" i="1"/>
  <c r="F234" i="1"/>
  <c r="G234" i="1"/>
  <c r="H234" i="1"/>
  <c r="D230" i="1"/>
  <c r="E230" i="1"/>
  <c r="F230" i="1"/>
  <c r="G230" i="1"/>
  <c r="H230" i="1"/>
  <c r="D226" i="1"/>
  <c r="E226" i="1"/>
  <c r="F226" i="1"/>
  <c r="G226" i="1"/>
  <c r="H226" i="1"/>
  <c r="D198" i="1"/>
  <c r="D199" i="1"/>
  <c r="E198" i="1"/>
  <c r="E199" i="1"/>
  <c r="F198" i="1"/>
  <c r="F199" i="1"/>
  <c r="G198" i="1"/>
  <c r="G199" i="1"/>
  <c r="H198" i="1"/>
  <c r="H199" i="1"/>
  <c r="D195" i="1"/>
  <c r="D196" i="1"/>
  <c r="E195" i="1"/>
  <c r="E196" i="1"/>
  <c r="F195" i="1"/>
  <c r="F196" i="1"/>
  <c r="G195" i="1"/>
  <c r="G196" i="1"/>
  <c r="H195" i="1"/>
  <c r="H196" i="1"/>
  <c r="D192" i="1"/>
  <c r="D193" i="1"/>
  <c r="E192" i="1"/>
  <c r="E193" i="1"/>
  <c r="F192" i="1"/>
  <c r="F193" i="1"/>
  <c r="G192" i="1"/>
  <c r="G193" i="1"/>
  <c r="H192" i="1"/>
  <c r="H193" i="1"/>
  <c r="D188" i="1"/>
  <c r="D189" i="1"/>
  <c r="D190" i="1"/>
  <c r="E188" i="1"/>
  <c r="E189" i="1"/>
  <c r="E190" i="1"/>
  <c r="F188" i="1"/>
  <c r="F189" i="1"/>
  <c r="F190" i="1"/>
  <c r="G188" i="1"/>
  <c r="G189" i="1"/>
  <c r="G190" i="1"/>
  <c r="H188" i="1"/>
  <c r="H189" i="1"/>
  <c r="H190" i="1"/>
  <c r="D184" i="1"/>
  <c r="D185" i="1"/>
  <c r="D186" i="1"/>
  <c r="E184" i="1"/>
  <c r="E185" i="1"/>
  <c r="E186" i="1"/>
  <c r="F184" i="1"/>
  <c r="F185" i="1"/>
  <c r="F186" i="1"/>
  <c r="G184" i="1"/>
  <c r="G185" i="1"/>
  <c r="G186" i="1"/>
  <c r="H184" i="1"/>
  <c r="H185" i="1"/>
  <c r="H186" i="1"/>
  <c r="D182" i="1"/>
  <c r="E182" i="1"/>
  <c r="F182" i="1"/>
  <c r="G182" i="1"/>
  <c r="H182" i="1"/>
  <c r="H177" i="1"/>
  <c r="G177" i="1"/>
  <c r="F177" i="1"/>
  <c r="E177" i="1"/>
  <c r="D177" i="1"/>
  <c r="D175" i="1"/>
  <c r="D176" i="1"/>
  <c r="D178" i="1"/>
  <c r="D179" i="1"/>
  <c r="D181" i="1"/>
  <c r="E175" i="1"/>
  <c r="E176" i="1"/>
  <c r="E178" i="1"/>
  <c r="E179" i="1"/>
  <c r="E181" i="1"/>
  <c r="F175" i="1"/>
  <c r="F176" i="1"/>
  <c r="F178" i="1"/>
  <c r="F179" i="1"/>
  <c r="F181" i="1"/>
  <c r="G175" i="1"/>
  <c r="G176" i="1"/>
  <c r="G178" i="1"/>
  <c r="G179" i="1"/>
  <c r="G181" i="1"/>
  <c r="H175" i="1"/>
  <c r="H176" i="1"/>
  <c r="H178" i="1"/>
  <c r="H179" i="1"/>
  <c r="H181" i="1"/>
  <c r="H171" i="1"/>
  <c r="G171" i="1"/>
  <c r="F171" i="1"/>
  <c r="E171" i="1"/>
  <c r="D171" i="1"/>
  <c r="D147" i="1"/>
  <c r="D148" i="1"/>
  <c r="D149" i="1"/>
  <c r="D150" i="1"/>
  <c r="D151" i="1"/>
  <c r="D152" i="1"/>
  <c r="D153" i="1"/>
  <c r="D154" i="1"/>
  <c r="D155" i="1"/>
  <c r="D156" i="1"/>
  <c r="D157" i="1"/>
  <c r="D158" i="1"/>
  <c r="D160" i="1"/>
  <c r="D161" i="1"/>
  <c r="D162" i="1"/>
  <c r="D164" i="1"/>
  <c r="D166" i="1"/>
  <c r="D167" i="1"/>
  <c r="D169" i="1"/>
  <c r="D170" i="1"/>
  <c r="D172" i="1"/>
  <c r="D173" i="1"/>
  <c r="E147" i="1"/>
  <c r="E148" i="1"/>
  <c r="E149" i="1"/>
  <c r="E150" i="1"/>
  <c r="E151" i="1"/>
  <c r="E152" i="1"/>
  <c r="E153" i="1"/>
  <c r="E154" i="1"/>
  <c r="E155" i="1"/>
  <c r="E156" i="1"/>
  <c r="E157" i="1"/>
  <c r="E158" i="1"/>
  <c r="E160" i="1"/>
  <c r="E161" i="1"/>
  <c r="E162" i="1"/>
  <c r="E164" i="1"/>
  <c r="E166" i="1"/>
  <c r="E167" i="1"/>
  <c r="E169" i="1"/>
  <c r="E170" i="1"/>
  <c r="E172" i="1"/>
  <c r="E173" i="1"/>
  <c r="F147" i="1"/>
  <c r="F148" i="1"/>
  <c r="F149" i="1"/>
  <c r="F150" i="1"/>
  <c r="F151" i="1"/>
  <c r="F152" i="1"/>
  <c r="F153" i="1"/>
  <c r="F154" i="1"/>
  <c r="F155" i="1"/>
  <c r="F156" i="1"/>
  <c r="F157" i="1"/>
  <c r="F158" i="1"/>
  <c r="F160" i="1"/>
  <c r="F161" i="1"/>
  <c r="F162" i="1"/>
  <c r="F164" i="1"/>
  <c r="F166" i="1"/>
  <c r="F167" i="1"/>
  <c r="F169" i="1"/>
  <c r="F170" i="1"/>
  <c r="F172" i="1"/>
  <c r="F173" i="1"/>
  <c r="G147" i="1"/>
  <c r="G148" i="1"/>
  <c r="G149" i="1"/>
  <c r="G150" i="1"/>
  <c r="G151" i="1"/>
  <c r="G152" i="1"/>
  <c r="G153" i="1"/>
  <c r="G154" i="1"/>
  <c r="G155" i="1"/>
  <c r="G156" i="1"/>
  <c r="G157" i="1"/>
  <c r="G158" i="1"/>
  <c r="G160" i="1"/>
  <c r="G161" i="1"/>
  <c r="G162" i="1"/>
  <c r="G164" i="1"/>
  <c r="G166" i="1"/>
  <c r="G167" i="1"/>
  <c r="G169" i="1"/>
  <c r="G170" i="1"/>
  <c r="G172" i="1"/>
  <c r="G173" i="1"/>
  <c r="H147" i="1"/>
  <c r="H148" i="1"/>
  <c r="H149" i="1"/>
  <c r="H150" i="1"/>
  <c r="H151" i="1"/>
  <c r="H152" i="1"/>
  <c r="H153" i="1"/>
  <c r="H154" i="1"/>
  <c r="H155" i="1"/>
  <c r="H156" i="1"/>
  <c r="H157" i="1"/>
  <c r="H158" i="1"/>
  <c r="H160" i="1"/>
  <c r="H161" i="1"/>
  <c r="H162" i="1"/>
  <c r="H164" i="1"/>
  <c r="H166" i="1"/>
  <c r="H167" i="1"/>
  <c r="H169" i="1"/>
  <c r="H170" i="1"/>
  <c r="H172" i="1"/>
  <c r="H173" i="1"/>
  <c r="D229" i="1"/>
  <c r="D233" i="1"/>
  <c r="E229" i="1"/>
  <c r="E233" i="1"/>
  <c r="F229" i="1"/>
  <c r="F233" i="1"/>
  <c r="G229" i="1"/>
  <c r="G233" i="1"/>
  <c r="H229" i="1"/>
  <c r="H233" i="1"/>
  <c r="D159" i="1"/>
  <c r="E159" i="1"/>
  <c r="F159" i="1"/>
  <c r="G159" i="1"/>
  <c r="H159" i="1"/>
  <c r="D163" i="1"/>
  <c r="E163" i="1"/>
  <c r="F163" i="1"/>
  <c r="G163" i="1"/>
  <c r="H163" i="1"/>
  <c r="D165" i="1"/>
  <c r="E165" i="1"/>
  <c r="F165" i="1"/>
  <c r="G165" i="1"/>
  <c r="H165" i="1"/>
  <c r="D168" i="1"/>
  <c r="E168" i="1"/>
  <c r="F168" i="1"/>
  <c r="G168" i="1"/>
  <c r="H168" i="1"/>
  <c r="D174" i="1"/>
  <c r="E174" i="1"/>
  <c r="F174" i="1"/>
  <c r="G174" i="1"/>
  <c r="H174" i="1"/>
  <c r="D180" i="1"/>
  <c r="E180" i="1"/>
  <c r="F180" i="1"/>
  <c r="G180" i="1"/>
  <c r="H180" i="1"/>
  <c r="D191" i="1"/>
  <c r="E191" i="1"/>
  <c r="F191" i="1"/>
  <c r="G191" i="1"/>
  <c r="H191" i="1"/>
  <c r="D194" i="1"/>
  <c r="E194" i="1"/>
  <c r="F194" i="1"/>
  <c r="G194" i="1"/>
  <c r="H194" i="1"/>
  <c r="D197" i="1"/>
  <c r="E197" i="1"/>
  <c r="F197" i="1"/>
  <c r="G197" i="1"/>
  <c r="H197" i="1"/>
  <c r="D419" i="1"/>
  <c r="E419" i="1"/>
  <c r="F419" i="1"/>
  <c r="G419" i="1"/>
  <c r="H419" i="1"/>
  <c r="D407" i="1"/>
  <c r="D409" i="1"/>
  <c r="D413" i="1"/>
  <c r="D415" i="1"/>
  <c r="D417" i="1"/>
  <c r="E407" i="1"/>
  <c r="E409" i="1"/>
  <c r="E413" i="1"/>
  <c r="E415" i="1"/>
  <c r="E417" i="1"/>
  <c r="F407" i="1"/>
  <c r="F409" i="1"/>
  <c r="F413" i="1"/>
  <c r="F415" i="1"/>
  <c r="F417" i="1"/>
  <c r="G407" i="1"/>
  <c r="G409" i="1"/>
  <c r="G413" i="1"/>
  <c r="G415" i="1"/>
  <c r="G417" i="1"/>
  <c r="H407" i="1"/>
  <c r="H409" i="1"/>
  <c r="H413" i="1"/>
  <c r="H415" i="1"/>
  <c r="H417" i="1"/>
  <c r="D405" i="1"/>
  <c r="E405" i="1"/>
  <c r="F405" i="1"/>
  <c r="G405" i="1"/>
  <c r="H405" i="1"/>
  <c r="D271" i="1"/>
  <c r="E271" i="1"/>
  <c r="F271" i="1"/>
  <c r="G271" i="1"/>
  <c r="H271" i="1"/>
  <c r="D252" i="1"/>
  <c r="E252" i="1"/>
  <c r="F252" i="1"/>
  <c r="G252" i="1"/>
  <c r="H252" i="1"/>
  <c r="D248" i="1"/>
  <c r="E248" i="1"/>
  <c r="F248" i="1"/>
  <c r="G248" i="1"/>
  <c r="H248" i="1"/>
  <c r="D228" i="1"/>
  <c r="D232" i="1"/>
  <c r="E228" i="1"/>
  <c r="E232" i="1"/>
  <c r="F228" i="1"/>
  <c r="F232" i="1"/>
  <c r="G228" i="1"/>
  <c r="G232" i="1"/>
  <c r="H228" i="1"/>
  <c r="H232" i="1"/>
  <c r="D225" i="1"/>
  <c r="E225" i="1"/>
  <c r="F225" i="1"/>
  <c r="G225" i="1"/>
  <c r="H225" i="1"/>
  <c r="D187" i="1"/>
  <c r="E187" i="1"/>
  <c r="F187" i="1"/>
  <c r="G187" i="1"/>
  <c r="H187" i="1"/>
  <c r="D183" i="1"/>
  <c r="E183" i="1"/>
  <c r="F183" i="1"/>
  <c r="G183" i="1"/>
  <c r="H183" i="1"/>
  <c r="D71" i="1"/>
  <c r="E71" i="1"/>
  <c r="F71" i="1"/>
  <c r="G71" i="1"/>
  <c r="H71" i="1"/>
  <c r="D17" i="1"/>
  <c r="E17" i="1"/>
  <c r="F17" i="1"/>
  <c r="G17" i="1"/>
  <c r="H17" i="1"/>
  <c r="D13" i="1"/>
  <c r="E13" i="1"/>
  <c r="F13" i="1"/>
  <c r="G13" i="1"/>
  <c r="H13" i="1"/>
  <c r="D146" i="1"/>
  <c r="E146" i="1"/>
  <c r="F146" i="1"/>
  <c r="G146" i="1"/>
  <c r="H146" i="1"/>
  <c r="D145" i="1"/>
  <c r="E145" i="1"/>
  <c r="F145" i="1"/>
  <c r="G145" i="1"/>
  <c r="H145" i="1"/>
  <c r="D144" i="1"/>
  <c r="E144" i="1"/>
  <c r="F144" i="1"/>
  <c r="G144" i="1"/>
  <c r="H144" i="1"/>
  <c r="D143" i="1"/>
  <c r="E143" i="1"/>
  <c r="F143" i="1"/>
  <c r="G143" i="1"/>
  <c r="H143" i="1"/>
  <c r="D142" i="1"/>
  <c r="E142" i="1"/>
  <c r="F142" i="1"/>
  <c r="G142" i="1"/>
  <c r="H142" i="1"/>
  <c r="D141" i="1"/>
  <c r="E141" i="1"/>
  <c r="F141" i="1"/>
  <c r="G141" i="1"/>
  <c r="H141" i="1"/>
  <c r="D140" i="1"/>
  <c r="E140" i="1"/>
  <c r="F140" i="1"/>
  <c r="G140" i="1"/>
  <c r="H140" i="1"/>
  <c r="D139" i="1"/>
  <c r="E139" i="1"/>
  <c r="F139" i="1"/>
  <c r="G139" i="1"/>
  <c r="H139" i="1"/>
  <c r="D138" i="1"/>
  <c r="E138" i="1"/>
  <c r="F138" i="1"/>
  <c r="G138" i="1"/>
  <c r="H138" i="1"/>
  <c r="D137" i="1"/>
  <c r="E137" i="1"/>
  <c r="F137" i="1"/>
  <c r="G137" i="1"/>
  <c r="H137" i="1"/>
  <c r="D136" i="1"/>
  <c r="E136" i="1"/>
  <c r="F136" i="1"/>
  <c r="G136" i="1"/>
  <c r="H136" i="1"/>
  <c r="D135" i="1"/>
  <c r="E135" i="1"/>
  <c r="F135" i="1"/>
  <c r="G135" i="1"/>
  <c r="H135" i="1"/>
  <c r="D134" i="1"/>
  <c r="E134" i="1"/>
  <c r="F134" i="1"/>
  <c r="G134" i="1"/>
  <c r="H134" i="1"/>
  <c r="D133" i="1"/>
  <c r="E133" i="1"/>
  <c r="F133" i="1"/>
  <c r="G133" i="1"/>
  <c r="H133" i="1"/>
  <c r="D132" i="1"/>
  <c r="E132" i="1"/>
  <c r="F132" i="1"/>
  <c r="G132" i="1"/>
  <c r="H132" i="1"/>
  <c r="D131" i="1"/>
  <c r="E131" i="1"/>
  <c r="F131" i="1"/>
  <c r="G131" i="1"/>
  <c r="H131" i="1"/>
  <c r="D130" i="1"/>
  <c r="E130" i="1"/>
  <c r="F130" i="1"/>
  <c r="G130" i="1"/>
  <c r="H130" i="1"/>
  <c r="D129" i="1"/>
  <c r="E129" i="1"/>
  <c r="F129" i="1"/>
  <c r="G129" i="1"/>
  <c r="H129" i="1"/>
  <c r="D128" i="1"/>
  <c r="E128" i="1"/>
  <c r="F128" i="1"/>
  <c r="G128" i="1"/>
  <c r="H128" i="1"/>
  <c r="D127" i="1"/>
  <c r="E127" i="1"/>
  <c r="F127" i="1"/>
  <c r="G127" i="1"/>
  <c r="H127" i="1"/>
  <c r="D126" i="1"/>
  <c r="E126" i="1"/>
  <c r="F126" i="1"/>
  <c r="G126" i="1"/>
  <c r="H126" i="1"/>
  <c r="D121" i="1"/>
  <c r="E121" i="1"/>
  <c r="F121" i="1"/>
  <c r="G121" i="1"/>
  <c r="H121" i="1"/>
  <c r="D119" i="1"/>
  <c r="E119" i="1"/>
  <c r="F119" i="1"/>
  <c r="G119" i="1"/>
  <c r="H119" i="1"/>
  <c r="D117" i="1"/>
  <c r="E117" i="1"/>
  <c r="F117" i="1"/>
  <c r="G117" i="1"/>
  <c r="H117" i="1"/>
  <c r="D115" i="1"/>
  <c r="E115" i="1"/>
  <c r="F115" i="1"/>
  <c r="G115" i="1"/>
  <c r="H115" i="1"/>
  <c r="D113" i="1"/>
  <c r="E113" i="1"/>
  <c r="F113" i="1"/>
  <c r="G113" i="1"/>
  <c r="H113" i="1"/>
  <c r="D111" i="1"/>
  <c r="E111" i="1"/>
  <c r="F111" i="1"/>
  <c r="G111" i="1"/>
  <c r="H111" i="1"/>
  <c r="D109" i="1"/>
  <c r="E109" i="1"/>
  <c r="F109" i="1"/>
  <c r="G109" i="1"/>
  <c r="H109" i="1"/>
  <c r="D107" i="1"/>
  <c r="E107" i="1"/>
  <c r="F107" i="1"/>
  <c r="G107" i="1"/>
  <c r="H107" i="1"/>
  <c r="D55" i="1"/>
  <c r="E55" i="1"/>
  <c r="F55" i="1"/>
  <c r="G55" i="1"/>
  <c r="H55" i="1"/>
  <c r="D48" i="1"/>
  <c r="E48" i="1"/>
  <c r="F48" i="1"/>
  <c r="G48" i="1"/>
  <c r="H48" i="1"/>
  <c r="D21" i="1"/>
  <c r="E21" i="1"/>
  <c r="F21" i="1"/>
  <c r="G21" i="1"/>
  <c r="H21" i="1"/>
  <c r="D124" i="1"/>
  <c r="D125" i="1"/>
  <c r="E124" i="1"/>
  <c r="E125" i="1"/>
  <c r="F124" i="1"/>
  <c r="F125" i="1"/>
  <c r="G124" i="1"/>
  <c r="G125" i="1"/>
  <c r="H124" i="1"/>
  <c r="H125" i="1"/>
  <c r="D114" i="1"/>
  <c r="D116" i="1"/>
  <c r="D118" i="1"/>
  <c r="D120" i="1"/>
  <c r="D122" i="1"/>
  <c r="D123" i="1"/>
  <c r="E114" i="1"/>
  <c r="E116" i="1"/>
  <c r="E118" i="1"/>
  <c r="E120" i="1"/>
  <c r="E122" i="1"/>
  <c r="E123" i="1"/>
  <c r="F114" i="1"/>
  <c r="F116" i="1"/>
  <c r="F118" i="1"/>
  <c r="F120" i="1"/>
  <c r="F122" i="1"/>
  <c r="F123" i="1"/>
  <c r="G114" i="1"/>
  <c r="G116" i="1"/>
  <c r="G118" i="1"/>
  <c r="G120" i="1"/>
  <c r="G122" i="1"/>
  <c r="G123" i="1"/>
  <c r="H114" i="1"/>
  <c r="H116" i="1"/>
  <c r="H118" i="1"/>
  <c r="H120" i="1"/>
  <c r="H122" i="1"/>
  <c r="H123" i="1"/>
  <c r="D95" i="1"/>
  <c r="D96" i="1"/>
  <c r="D97" i="1"/>
  <c r="D98" i="1"/>
  <c r="D99" i="1"/>
  <c r="D100" i="1"/>
  <c r="D101" i="1"/>
  <c r="D102" i="1"/>
  <c r="D103" i="1"/>
  <c r="D104" i="1"/>
  <c r="D105" i="1"/>
  <c r="D106" i="1"/>
  <c r="D108" i="1"/>
  <c r="D110" i="1"/>
  <c r="D112" i="1"/>
  <c r="E95" i="1"/>
  <c r="E96" i="1"/>
  <c r="E97" i="1"/>
  <c r="E98" i="1"/>
  <c r="E99" i="1"/>
  <c r="E100" i="1"/>
  <c r="E101" i="1"/>
  <c r="E102" i="1"/>
  <c r="E103" i="1"/>
  <c r="E104" i="1"/>
  <c r="E105" i="1"/>
  <c r="E106" i="1"/>
  <c r="E108" i="1"/>
  <c r="E110" i="1"/>
  <c r="E112" i="1"/>
  <c r="F95" i="1"/>
  <c r="F96" i="1"/>
  <c r="F97" i="1"/>
  <c r="F98" i="1"/>
  <c r="F99" i="1"/>
  <c r="F100" i="1"/>
  <c r="F101" i="1"/>
  <c r="F102" i="1"/>
  <c r="F103" i="1"/>
  <c r="F104" i="1"/>
  <c r="F105" i="1"/>
  <c r="F106" i="1"/>
  <c r="F108" i="1"/>
  <c r="F110" i="1"/>
  <c r="F112" i="1"/>
  <c r="G95" i="1"/>
  <c r="G96" i="1"/>
  <c r="G97" i="1"/>
  <c r="G98" i="1"/>
  <c r="G99" i="1"/>
  <c r="G100" i="1"/>
  <c r="G101" i="1"/>
  <c r="G102" i="1"/>
  <c r="G103" i="1"/>
  <c r="G104" i="1"/>
  <c r="G105" i="1"/>
  <c r="G106" i="1"/>
  <c r="G108" i="1"/>
  <c r="G110" i="1"/>
  <c r="G112" i="1"/>
  <c r="H95" i="1"/>
  <c r="H96" i="1"/>
  <c r="H97" i="1"/>
  <c r="H98" i="1"/>
  <c r="H99" i="1"/>
  <c r="H100" i="1"/>
  <c r="H101" i="1"/>
  <c r="H102" i="1"/>
  <c r="H103" i="1"/>
  <c r="H104" i="1"/>
  <c r="H105" i="1"/>
  <c r="H106" i="1"/>
  <c r="H108" i="1"/>
  <c r="H110" i="1"/>
  <c r="H112" i="1"/>
  <c r="D83" i="1"/>
  <c r="D84" i="1"/>
  <c r="D85" i="1"/>
  <c r="D86" i="1"/>
  <c r="D87" i="1"/>
  <c r="D88" i="1"/>
  <c r="D89" i="1"/>
  <c r="D90" i="1"/>
  <c r="D91" i="1"/>
  <c r="D92" i="1"/>
  <c r="D93" i="1"/>
  <c r="D94" i="1"/>
  <c r="E83" i="1"/>
  <c r="E84" i="1"/>
  <c r="E85" i="1"/>
  <c r="E86" i="1"/>
  <c r="E87" i="1"/>
  <c r="E88" i="1"/>
  <c r="E89" i="1"/>
  <c r="E90" i="1"/>
  <c r="E91" i="1"/>
  <c r="E92" i="1"/>
  <c r="E93" i="1"/>
  <c r="E94" i="1"/>
  <c r="F83" i="1"/>
  <c r="F84" i="1"/>
  <c r="F85" i="1"/>
  <c r="F86" i="1"/>
  <c r="F87" i="1"/>
  <c r="F88" i="1"/>
  <c r="F89" i="1"/>
  <c r="F90" i="1"/>
  <c r="F91" i="1"/>
  <c r="F92" i="1"/>
  <c r="F93" i="1"/>
  <c r="F94" i="1"/>
  <c r="G83" i="1"/>
  <c r="G84" i="1"/>
  <c r="G85" i="1"/>
  <c r="G86" i="1"/>
  <c r="G87" i="1"/>
  <c r="G88" i="1"/>
  <c r="G89" i="1"/>
  <c r="G90" i="1"/>
  <c r="G91" i="1"/>
  <c r="G92" i="1"/>
  <c r="G93" i="1"/>
  <c r="G94" i="1"/>
  <c r="H83" i="1"/>
  <c r="H84" i="1"/>
  <c r="H85" i="1"/>
  <c r="H86" i="1"/>
  <c r="H87" i="1"/>
  <c r="H88" i="1"/>
  <c r="H89" i="1"/>
  <c r="H90" i="1"/>
  <c r="H91" i="1"/>
  <c r="H92" i="1"/>
  <c r="H93" i="1"/>
  <c r="H94" i="1"/>
  <c r="D81" i="1"/>
  <c r="D82" i="1"/>
  <c r="E81" i="1"/>
  <c r="E82" i="1"/>
  <c r="F81" i="1"/>
  <c r="F82" i="1"/>
  <c r="G81" i="1"/>
  <c r="G82" i="1"/>
  <c r="H81" i="1"/>
  <c r="H82" i="1"/>
  <c r="D80" i="1"/>
  <c r="E80" i="1"/>
  <c r="F80" i="1"/>
  <c r="G80" i="1"/>
  <c r="H80" i="1"/>
  <c r="D78" i="1"/>
  <c r="D79" i="1"/>
  <c r="E78" i="1"/>
  <c r="E79" i="1"/>
  <c r="F78" i="1"/>
  <c r="F79" i="1"/>
  <c r="G78" i="1"/>
  <c r="G79" i="1"/>
  <c r="H78" i="1"/>
  <c r="H79" i="1"/>
  <c r="D76" i="1"/>
  <c r="D77" i="1"/>
  <c r="E76" i="1"/>
  <c r="E77" i="1"/>
  <c r="F76" i="1"/>
  <c r="F77" i="1"/>
  <c r="G76" i="1"/>
  <c r="G77" i="1"/>
  <c r="H76" i="1"/>
  <c r="H77" i="1"/>
  <c r="D74" i="1"/>
  <c r="D75" i="1"/>
  <c r="E74" i="1"/>
  <c r="E75" i="1"/>
  <c r="F74" i="1"/>
  <c r="F75" i="1"/>
  <c r="G74" i="1"/>
  <c r="G75" i="1"/>
  <c r="H74" i="1"/>
  <c r="H75" i="1"/>
  <c r="D70" i="1"/>
  <c r="D72" i="1"/>
  <c r="D73" i="1"/>
  <c r="E70" i="1"/>
  <c r="E72" i="1"/>
  <c r="E73" i="1"/>
  <c r="F70" i="1"/>
  <c r="F72" i="1"/>
  <c r="F73" i="1"/>
  <c r="G70" i="1"/>
  <c r="G72" i="1"/>
  <c r="G73" i="1"/>
  <c r="H70" i="1"/>
  <c r="H72" i="1"/>
  <c r="H73" i="1"/>
  <c r="D67" i="1"/>
  <c r="D68" i="1"/>
  <c r="D69" i="1"/>
  <c r="E67" i="1"/>
  <c r="E68" i="1"/>
  <c r="E69" i="1"/>
  <c r="F67" i="1"/>
  <c r="F68" i="1"/>
  <c r="F69" i="1"/>
  <c r="G67" i="1"/>
  <c r="G68" i="1"/>
  <c r="G69" i="1"/>
  <c r="H67" i="1"/>
  <c r="H68" i="1"/>
  <c r="H69" i="1"/>
  <c r="D65" i="1"/>
  <c r="D66" i="1"/>
  <c r="E65" i="1"/>
  <c r="E66" i="1"/>
  <c r="F65" i="1"/>
  <c r="F66" i="1"/>
  <c r="G65" i="1"/>
  <c r="G66" i="1"/>
  <c r="H65" i="1"/>
  <c r="H66" i="1"/>
  <c r="D64" i="1"/>
  <c r="E64" i="1"/>
  <c r="F64" i="1"/>
  <c r="G64" i="1"/>
  <c r="H64" i="1"/>
  <c r="D6" i="1"/>
  <c r="D7" i="1"/>
  <c r="D8" i="1"/>
  <c r="D9" i="1"/>
  <c r="D10" i="1"/>
  <c r="D11" i="1"/>
  <c r="D12" i="1"/>
  <c r="D14" i="1"/>
  <c r="D15" i="1"/>
  <c r="D16" i="1"/>
  <c r="D18" i="1"/>
  <c r="D19" i="1"/>
  <c r="D20" i="1"/>
  <c r="D22" i="1"/>
  <c r="D23" i="1"/>
  <c r="D24" i="1"/>
  <c r="D25" i="1"/>
  <c r="D26" i="1"/>
  <c r="D27" i="1"/>
  <c r="D28" i="1"/>
  <c r="D29" i="1"/>
  <c r="D30" i="1"/>
  <c r="D31" i="1"/>
  <c r="D32" i="1"/>
  <c r="D33" i="1"/>
  <c r="D34" i="1"/>
  <c r="D35" i="1"/>
  <c r="D36" i="1"/>
  <c r="D37" i="1"/>
  <c r="D38" i="1"/>
  <c r="D39" i="1"/>
  <c r="D40" i="1"/>
  <c r="D41" i="1"/>
  <c r="D42" i="1"/>
  <c r="D43" i="1"/>
  <c r="D44" i="1"/>
  <c r="D45" i="1"/>
  <c r="D46" i="1"/>
  <c r="D47" i="1"/>
  <c r="D49" i="1"/>
  <c r="D50" i="1"/>
  <c r="D51" i="1"/>
  <c r="D52" i="1"/>
  <c r="D53" i="1"/>
  <c r="D54" i="1"/>
  <c r="D56" i="1"/>
  <c r="D57" i="1"/>
  <c r="D58" i="1"/>
  <c r="D59" i="1"/>
  <c r="D60" i="1"/>
  <c r="D61" i="1"/>
  <c r="D62" i="1"/>
  <c r="D63" i="1"/>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231" i="6"/>
  <c r="E232" i="6"/>
  <c r="E233" i="6"/>
  <c r="E234" i="6"/>
  <c r="E235" i="6"/>
  <c r="E236" i="6"/>
  <c r="E237" i="6"/>
  <c r="E238" i="6"/>
  <c r="E239" i="6"/>
  <c r="E240" i="6"/>
  <c r="E241" i="6"/>
  <c r="E242" i="6"/>
  <c r="E243" i="6"/>
  <c r="E254" i="6"/>
  <c r="E255" i="6"/>
  <c r="E256" i="6"/>
  <c r="E257" i="6"/>
  <c r="E258" i="6"/>
  <c r="E259" i="6"/>
  <c r="E260" i="6"/>
  <c r="E261" i="6"/>
  <c r="E262" i="6"/>
  <c r="E263" i="6"/>
  <c r="E264" i="6"/>
  <c r="E265" i="6"/>
  <c r="E266" i="6"/>
  <c r="E267" i="6"/>
  <c r="E268" i="6"/>
  <c r="E269" i="6"/>
  <c r="E270" i="6"/>
  <c r="E271" i="6"/>
  <c r="E272" i="6"/>
  <c r="E273" i="6"/>
  <c r="E274" i="6"/>
  <c r="E275" i="6"/>
  <c r="E276" i="6"/>
  <c r="E277" i="6"/>
  <c r="E278" i="6"/>
  <c r="E279" i="6"/>
  <c r="E280" i="6"/>
  <c r="E281" i="6"/>
  <c r="E282" i="6"/>
  <c r="E283" i="6"/>
  <c r="E284" i="6"/>
  <c r="E285" i="6"/>
  <c r="E286" i="6"/>
  <c r="E287" i="6"/>
  <c r="E288" i="6"/>
  <c r="E289" i="6"/>
  <c r="E290" i="6"/>
  <c r="E291" i="6"/>
  <c r="E292" i="6"/>
  <c r="E293" i="6"/>
  <c r="E294" i="6"/>
  <c r="E295" i="6"/>
  <c r="E296" i="6"/>
  <c r="E297" i="6"/>
  <c r="E298" i="6"/>
  <c r="E299" i="6"/>
  <c r="E300" i="6"/>
  <c r="E301" i="6"/>
  <c r="E302" i="6"/>
  <c r="E303" i="6"/>
  <c r="E304" i="6"/>
  <c r="E305" i="6"/>
  <c r="E306" i="6"/>
  <c r="E307" i="6"/>
  <c r="E308" i="6"/>
  <c r="E309" i="6"/>
  <c r="E310" i="6"/>
  <c r="E311" i="6"/>
  <c r="E312" i="6"/>
  <c r="E313" i="6"/>
  <c r="E314" i="6"/>
  <c r="E315" i="6"/>
  <c r="E316" i="6"/>
  <c r="E317" i="6"/>
  <c r="E318" i="6"/>
  <c r="E319" i="6"/>
  <c r="E320" i="6"/>
  <c r="E321" i="6"/>
  <c r="E322" i="6"/>
  <c r="E323" i="6"/>
  <c r="E324" i="6"/>
  <c r="E325" i="6"/>
  <c r="E326" i="6"/>
  <c r="E327" i="6"/>
  <c r="E328" i="6"/>
  <c r="E329" i="6"/>
  <c r="E330" i="6"/>
  <c r="E331" i="6"/>
  <c r="E332" i="6"/>
  <c r="E333" i="6"/>
  <c r="E334" i="6"/>
  <c r="E335" i="6"/>
  <c r="E336" i="6"/>
  <c r="E337" i="6"/>
  <c r="E338" i="6"/>
  <c r="E339" i="6"/>
  <c r="E340" i="6"/>
  <c r="E341" i="6"/>
  <c r="E342" i="6"/>
  <c r="E343" i="6"/>
  <c r="E344" i="6"/>
  <c r="E345" i="6"/>
  <c r="E346" i="6"/>
  <c r="E347" i="6"/>
  <c r="E348" i="6"/>
  <c r="E349" i="6"/>
  <c r="E350" i="6"/>
  <c r="E351" i="6"/>
  <c r="E352" i="6"/>
  <c r="E353" i="6"/>
  <c r="E354" i="6"/>
  <c r="E355" i="6"/>
  <c r="E356" i="6"/>
  <c r="E357" i="6"/>
  <c r="E358" i="6"/>
  <c r="E359" i="6"/>
  <c r="E360" i="6"/>
  <c r="E361" i="6"/>
  <c r="E362" i="6"/>
  <c r="E363" i="6"/>
  <c r="E364" i="6"/>
  <c r="E365" i="6"/>
  <c r="E366" i="6"/>
  <c r="E367" i="6"/>
  <c r="E368" i="6"/>
  <c r="E369" i="6"/>
  <c r="E370" i="6"/>
  <c r="E371" i="6"/>
  <c r="E372" i="6"/>
  <c r="E373" i="6"/>
  <c r="E374" i="6"/>
  <c r="E375" i="6"/>
  <c r="E376" i="6"/>
  <c r="E377" i="6"/>
  <c r="E378" i="6"/>
  <c r="E379" i="6"/>
  <c r="E380" i="6"/>
  <c r="E381" i="6"/>
  <c r="E382" i="6"/>
  <c r="E383" i="6"/>
  <c r="E384" i="6"/>
  <c r="E385" i="6"/>
  <c r="E386" i="6"/>
  <c r="E387" i="6"/>
  <c r="E388" i="6"/>
  <c r="E389" i="6"/>
  <c r="E390" i="6"/>
  <c r="E391" i="6"/>
  <c r="E392" i="6"/>
  <c r="E393" i="6"/>
  <c r="E394" i="6"/>
  <c r="E395" i="6"/>
  <c r="E396" i="6"/>
  <c r="E397" i="6"/>
  <c r="E398" i="6"/>
  <c r="E399" i="6"/>
  <c r="E400" i="6"/>
  <c r="E401" i="6"/>
  <c r="E402" i="6"/>
  <c r="E403" i="6"/>
  <c r="E404" i="6"/>
  <c r="E405" i="6"/>
  <c r="E406" i="6"/>
  <c r="E407" i="6"/>
  <c r="E408" i="6"/>
  <c r="E409" i="6"/>
  <c r="E410" i="6"/>
  <c r="E411" i="6"/>
  <c r="E412" i="6"/>
  <c r="E413" i="6"/>
  <c r="E414" i="6"/>
  <c r="E415" i="6"/>
  <c r="E416" i="6"/>
  <c r="E417" i="6"/>
  <c r="E418" i="6"/>
  <c r="E419" i="6"/>
  <c r="E420" i="6"/>
  <c r="E421" i="6"/>
  <c r="E422" i="6"/>
  <c r="E423" i="6"/>
  <c r="E424" i="6"/>
  <c r="E425" i="6"/>
  <c r="E426" i="6"/>
  <c r="E427" i="6"/>
  <c r="E428" i="6"/>
  <c r="E429" i="6"/>
  <c r="E430" i="6"/>
  <c r="E431" i="6"/>
  <c r="E432" i="6"/>
  <c r="E433" i="6"/>
  <c r="E434" i="6"/>
  <c r="E435" i="6"/>
  <c r="E436" i="6"/>
  <c r="E437" i="6"/>
  <c r="E438" i="6"/>
  <c r="E439" i="6"/>
  <c r="E440" i="6"/>
  <c r="E441" i="6"/>
  <c r="E442" i="6"/>
  <c r="E443" i="6"/>
  <c r="E444" i="6"/>
  <c r="E445" i="6"/>
  <c r="E446" i="6"/>
  <c r="E447" i="6"/>
  <c r="E448" i="6"/>
  <c r="E449" i="6"/>
  <c r="E450" i="6"/>
  <c r="E451" i="6"/>
  <c r="E452" i="6"/>
  <c r="E453" i="6"/>
  <c r="E454" i="6"/>
  <c r="E455" i="6"/>
  <c r="E456" i="6"/>
  <c r="E457" i="6"/>
  <c r="E458" i="6"/>
  <c r="E459" i="6"/>
  <c r="E460" i="6"/>
  <c r="E461" i="6"/>
  <c r="E462" i="6"/>
  <c r="E463" i="6"/>
  <c r="E464" i="6"/>
  <c r="E465" i="6"/>
  <c r="E466" i="6"/>
  <c r="E467" i="6"/>
  <c r="E468" i="6"/>
  <c r="E469" i="6"/>
  <c r="E470" i="6"/>
  <c r="E471" i="6"/>
  <c r="E472" i="6"/>
  <c r="E473" i="6"/>
  <c r="E474" i="6"/>
  <c r="E475" i="6"/>
  <c r="E476" i="6"/>
  <c r="E477" i="6"/>
  <c r="E478" i="6"/>
  <c r="E479" i="6"/>
  <c r="E480" i="6"/>
  <c r="E481" i="6"/>
  <c r="E482" i="6"/>
  <c r="E483" i="6"/>
  <c r="E484" i="6"/>
  <c r="E6" i="1"/>
  <c r="F6" i="1"/>
  <c r="G6" i="1"/>
  <c r="H6" i="1"/>
  <c r="E7" i="1"/>
  <c r="F7" i="1"/>
  <c r="G7" i="1"/>
  <c r="H7" i="1"/>
  <c r="H8" i="1"/>
  <c r="H9" i="1"/>
  <c r="H10" i="1"/>
  <c r="H11" i="1"/>
  <c r="H12" i="1"/>
  <c r="H14" i="1"/>
  <c r="H15" i="1"/>
  <c r="H16" i="1"/>
  <c r="H18" i="1"/>
  <c r="H19" i="1"/>
  <c r="H20" i="1"/>
  <c r="H22" i="1"/>
  <c r="H23" i="1"/>
  <c r="H24" i="1"/>
  <c r="H25" i="1"/>
  <c r="H26" i="1"/>
  <c r="H27" i="1"/>
  <c r="H28" i="1"/>
  <c r="H29" i="1"/>
  <c r="H30" i="1"/>
  <c r="H31" i="1"/>
  <c r="H32" i="1"/>
  <c r="H33" i="1"/>
  <c r="H34" i="1"/>
  <c r="H35" i="1"/>
  <c r="H36" i="1"/>
  <c r="H37" i="1"/>
  <c r="H38" i="1"/>
  <c r="H39" i="1"/>
  <c r="H40" i="1"/>
  <c r="H41" i="1"/>
  <c r="H42" i="1"/>
  <c r="H43" i="1"/>
  <c r="H44" i="1"/>
  <c r="H45" i="1"/>
  <c r="H46" i="1"/>
  <c r="H47" i="1"/>
  <c r="H49" i="1"/>
  <c r="H50" i="1"/>
  <c r="H51" i="1"/>
  <c r="H52" i="1"/>
  <c r="H53" i="1"/>
  <c r="H54" i="1"/>
  <c r="H56" i="1"/>
  <c r="H57" i="1"/>
  <c r="H58" i="1"/>
  <c r="H59" i="1"/>
  <c r="H60" i="1"/>
  <c r="H61" i="1"/>
  <c r="H62" i="1"/>
  <c r="H63" i="1"/>
  <c r="G8" i="1"/>
  <c r="G9" i="1"/>
  <c r="G10" i="1"/>
  <c r="G11" i="1"/>
  <c r="G12" i="1"/>
  <c r="G14" i="1"/>
  <c r="G15" i="1"/>
  <c r="G16" i="1"/>
  <c r="G18" i="1"/>
  <c r="G19" i="1"/>
  <c r="G20" i="1"/>
  <c r="G22" i="1"/>
  <c r="G23" i="1"/>
  <c r="G24" i="1"/>
  <c r="G25" i="1"/>
  <c r="G26" i="1"/>
  <c r="G27" i="1"/>
  <c r="G28" i="1"/>
  <c r="G29" i="1"/>
  <c r="G30" i="1"/>
  <c r="G31" i="1"/>
  <c r="G32" i="1"/>
  <c r="G33" i="1"/>
  <c r="G34" i="1"/>
  <c r="G35" i="1"/>
  <c r="G36" i="1"/>
  <c r="G37" i="1"/>
  <c r="G38" i="1"/>
  <c r="G39" i="1"/>
  <c r="G40" i="1"/>
  <c r="G41" i="1"/>
  <c r="G42" i="1"/>
  <c r="G43" i="1"/>
  <c r="G44" i="1"/>
  <c r="G45" i="1"/>
  <c r="G46" i="1"/>
  <c r="G47" i="1"/>
  <c r="G49" i="1"/>
  <c r="G50" i="1"/>
  <c r="G51" i="1"/>
  <c r="G52" i="1"/>
  <c r="G53" i="1"/>
  <c r="G54" i="1"/>
  <c r="G56" i="1"/>
  <c r="G57" i="1"/>
  <c r="G58" i="1"/>
  <c r="G59" i="1"/>
  <c r="G60" i="1"/>
  <c r="G61" i="1"/>
  <c r="G62" i="1"/>
  <c r="G63" i="1"/>
  <c r="F8" i="1"/>
  <c r="F9" i="1"/>
  <c r="F10" i="1"/>
  <c r="F11" i="1"/>
  <c r="F12" i="1"/>
  <c r="F14" i="1"/>
  <c r="F15" i="1"/>
  <c r="F16" i="1"/>
  <c r="F18" i="1"/>
  <c r="F19" i="1"/>
  <c r="F20" i="1"/>
  <c r="F22" i="1"/>
  <c r="F23" i="1"/>
  <c r="F24" i="1"/>
  <c r="F25" i="1"/>
  <c r="F26" i="1"/>
  <c r="F27" i="1"/>
  <c r="F28" i="1"/>
  <c r="F29" i="1"/>
  <c r="F30" i="1"/>
  <c r="F31" i="1"/>
  <c r="F32" i="1"/>
  <c r="F33" i="1"/>
  <c r="F34" i="1"/>
  <c r="F35" i="1"/>
  <c r="F36" i="1"/>
  <c r="F37" i="1"/>
  <c r="F38" i="1"/>
  <c r="F39" i="1"/>
  <c r="F40" i="1"/>
  <c r="F41" i="1"/>
  <c r="F42" i="1"/>
  <c r="F43" i="1"/>
  <c r="F44" i="1"/>
  <c r="F45" i="1"/>
  <c r="F46" i="1"/>
  <c r="F47" i="1"/>
  <c r="F49" i="1"/>
  <c r="F50" i="1"/>
  <c r="F51" i="1"/>
  <c r="F52" i="1"/>
  <c r="F53" i="1"/>
  <c r="F54" i="1"/>
  <c r="F56" i="1"/>
  <c r="F57" i="1"/>
  <c r="F58" i="1"/>
  <c r="F59" i="1"/>
  <c r="F60" i="1"/>
  <c r="F61" i="1"/>
  <c r="F62" i="1"/>
  <c r="F63" i="1"/>
  <c r="E8" i="1"/>
  <c r="E9" i="1"/>
  <c r="E10" i="1"/>
  <c r="E11" i="1"/>
  <c r="E12" i="1"/>
  <c r="E14" i="1"/>
  <c r="E15" i="1"/>
  <c r="E16" i="1"/>
  <c r="E18" i="1"/>
  <c r="E19" i="1"/>
  <c r="E20" i="1"/>
  <c r="E22" i="1"/>
  <c r="E23" i="1"/>
  <c r="E24" i="1"/>
  <c r="E25" i="1"/>
  <c r="E26" i="1"/>
  <c r="E27" i="1"/>
  <c r="E28" i="1"/>
  <c r="E29" i="1"/>
  <c r="E30" i="1"/>
  <c r="E31" i="1"/>
  <c r="E32" i="1"/>
  <c r="E33" i="1"/>
  <c r="E34" i="1"/>
  <c r="E35" i="1"/>
  <c r="E36" i="1"/>
  <c r="E37" i="1"/>
  <c r="E38" i="1"/>
  <c r="E39" i="1"/>
  <c r="E40" i="1"/>
  <c r="E41" i="1"/>
  <c r="E42" i="1"/>
  <c r="E43" i="1"/>
  <c r="E44" i="1"/>
  <c r="E45" i="1"/>
  <c r="E46" i="1"/>
  <c r="E47" i="1"/>
  <c r="E49" i="1"/>
  <c r="E50" i="1"/>
  <c r="E51" i="1"/>
  <c r="E52" i="1"/>
  <c r="E53" i="1"/>
  <c r="E54" i="1"/>
  <c r="E56" i="1"/>
  <c r="E57" i="1"/>
  <c r="E58" i="1"/>
  <c r="E59" i="1"/>
  <c r="E60" i="1"/>
  <c r="E61" i="1"/>
  <c r="E62" i="1"/>
  <c r="E63" i="1"/>
  <c r="I244" i="1" l="1"/>
  <c r="I313" i="1"/>
  <c r="I237" i="1"/>
  <c r="I85" i="1"/>
  <c r="I281" i="1"/>
  <c r="I84" i="1"/>
  <c r="I242" i="1"/>
  <c r="I283" i="1"/>
  <c r="I88" i="1"/>
  <c r="I238" i="1"/>
  <c r="I282" i="1"/>
  <c r="I274" i="1"/>
  <c r="I94" i="1"/>
  <c r="I90" i="1"/>
  <c r="I240" i="1"/>
  <c r="I83" i="1"/>
  <c r="I91" i="1"/>
  <c r="I348" i="1"/>
  <c r="I414" i="1"/>
  <c r="J348" i="1"/>
  <c r="J420" i="1"/>
  <c r="J412" i="1"/>
  <c r="J416" i="1"/>
  <c r="I411" i="1"/>
  <c r="I412" i="1"/>
  <c r="J418" i="1"/>
  <c r="J411" i="1"/>
  <c r="I410" i="1"/>
  <c r="J404" i="1"/>
  <c r="I420" i="1"/>
  <c r="I418" i="1"/>
  <c r="I408" i="1"/>
  <c r="I416" i="1"/>
  <c r="J393" i="1"/>
  <c r="J414" i="1"/>
  <c r="J410" i="1"/>
  <c r="J401" i="1"/>
  <c r="I404" i="1"/>
  <c r="I406" i="1"/>
  <c r="J408" i="1"/>
  <c r="J406" i="1"/>
  <c r="J398" i="1"/>
  <c r="I401" i="1"/>
  <c r="I402" i="1"/>
  <c r="J402" i="1"/>
  <c r="J399" i="1"/>
  <c r="I399" i="1"/>
  <c r="I398" i="1"/>
  <c r="I397" i="1"/>
  <c r="J397" i="1"/>
  <c r="J389" i="1"/>
  <c r="J378" i="1"/>
  <c r="J391" i="1"/>
  <c r="I393" i="1"/>
  <c r="I391" i="1"/>
  <c r="I387" i="1"/>
  <c r="J385" i="1"/>
  <c r="J377" i="1"/>
  <c r="I390" i="1"/>
  <c r="I389" i="1"/>
  <c r="J390" i="1"/>
  <c r="J369" i="1"/>
  <c r="I384" i="1"/>
  <c r="I376" i="1"/>
  <c r="J368" i="1"/>
  <c r="I353" i="1"/>
  <c r="I382" i="1"/>
  <c r="I374" i="1"/>
  <c r="J381" i="1"/>
  <c r="J373" i="1"/>
  <c r="I365" i="1"/>
  <c r="I380" i="1"/>
  <c r="J342" i="1"/>
  <c r="J334" i="1"/>
  <c r="J387" i="1"/>
  <c r="J366" i="1"/>
  <c r="J356" i="1"/>
  <c r="I361" i="1"/>
  <c r="I372" i="1"/>
  <c r="J372" i="1"/>
  <c r="J350" i="1"/>
  <c r="J364" i="1"/>
  <c r="J379" i="1"/>
  <c r="J371" i="1"/>
  <c r="J363" i="1"/>
  <c r="I370" i="1"/>
  <c r="J358" i="1"/>
  <c r="J383" i="1"/>
  <c r="J375" i="1"/>
  <c r="I379" i="1"/>
  <c r="I371" i="1"/>
  <c r="I381" i="1"/>
  <c r="I373" i="1"/>
  <c r="J384" i="1"/>
  <c r="I383" i="1"/>
  <c r="J382" i="1"/>
  <c r="J380" i="1"/>
  <c r="I378" i="1"/>
  <c r="I377" i="1"/>
  <c r="J376" i="1"/>
  <c r="I375" i="1"/>
  <c r="J374" i="1"/>
  <c r="J367" i="1"/>
  <c r="I357" i="1"/>
  <c r="I359" i="1"/>
  <c r="I385" i="1"/>
  <c r="I364" i="1"/>
  <c r="I367" i="1"/>
  <c r="J360" i="1"/>
  <c r="I360" i="1"/>
  <c r="I362" i="1"/>
  <c r="J365" i="1"/>
  <c r="I369" i="1"/>
  <c r="J357" i="1"/>
  <c r="J359" i="1"/>
  <c r="J362" i="1"/>
  <c r="J361" i="1"/>
  <c r="J349" i="1"/>
  <c r="I352" i="1"/>
  <c r="J370" i="1"/>
  <c r="I355" i="1"/>
  <c r="I351" i="1"/>
  <c r="J355" i="1"/>
  <c r="J353" i="1"/>
  <c r="I354" i="1"/>
  <c r="I368" i="1"/>
  <c r="I358" i="1"/>
  <c r="J339" i="1"/>
  <c r="I366" i="1"/>
  <c r="I356" i="1"/>
  <c r="I346" i="1"/>
  <c r="J351" i="1"/>
  <c r="I363" i="1"/>
  <c r="J331" i="1"/>
  <c r="I343" i="1"/>
  <c r="J335" i="1"/>
  <c r="J354" i="1"/>
  <c r="J352" i="1"/>
  <c r="J341" i="1"/>
  <c r="J333" i="1"/>
  <c r="I350" i="1"/>
  <c r="J328" i="1"/>
  <c r="I340" i="1"/>
  <c r="I332" i="1"/>
  <c r="I349" i="1"/>
  <c r="J338" i="1"/>
  <c r="J345" i="1"/>
  <c r="I337" i="1"/>
  <c r="J347" i="1"/>
  <c r="J344" i="1"/>
  <c r="I336" i="1"/>
  <c r="I339" i="1"/>
  <c r="I335" i="1"/>
  <c r="I342" i="1"/>
  <c r="I347" i="1"/>
  <c r="J346" i="1"/>
  <c r="I345" i="1"/>
  <c r="J343" i="1"/>
  <c r="J340" i="1"/>
  <c r="I338" i="1"/>
  <c r="J337" i="1"/>
  <c r="J336" i="1"/>
  <c r="I334" i="1"/>
  <c r="I333" i="1"/>
  <c r="J332" i="1"/>
  <c r="J323" i="1"/>
  <c r="I344" i="1"/>
  <c r="I330" i="1"/>
  <c r="I341" i="1"/>
  <c r="I329" i="1"/>
  <c r="I316" i="1"/>
  <c r="I327" i="1"/>
  <c r="J324" i="1"/>
  <c r="I331" i="1"/>
  <c r="J327" i="1"/>
  <c r="I326" i="1"/>
  <c r="I325" i="1"/>
  <c r="J330" i="1"/>
  <c r="I328" i="1"/>
  <c r="I321" i="1"/>
  <c r="J329" i="1"/>
  <c r="J318" i="1"/>
  <c r="I322" i="1"/>
  <c r="J312" i="1"/>
  <c r="J319" i="1"/>
  <c r="J321" i="1"/>
  <c r="I318" i="1"/>
  <c r="J303" i="1"/>
  <c r="I319" i="1"/>
  <c r="J322" i="1"/>
  <c r="I89" i="1"/>
  <c r="I324" i="1"/>
  <c r="I323" i="1"/>
  <c r="J315" i="1"/>
  <c r="J316" i="1"/>
  <c r="I315" i="1"/>
  <c r="J326" i="1"/>
  <c r="J325" i="1"/>
  <c r="J313" i="1"/>
  <c r="J314" i="1"/>
  <c r="J304" i="1"/>
  <c r="J311" i="1"/>
  <c r="I312" i="1"/>
  <c r="I311" i="1"/>
  <c r="J307" i="1"/>
  <c r="J306" i="1"/>
  <c r="I310" i="1"/>
  <c r="J309" i="1"/>
  <c r="I309" i="1"/>
  <c r="J310" i="1"/>
  <c r="J289" i="1"/>
  <c r="J301" i="1"/>
  <c r="I307" i="1"/>
  <c r="J300" i="1"/>
  <c r="I306" i="1"/>
  <c r="I386" i="1"/>
  <c r="J298" i="1"/>
  <c r="I304" i="1"/>
  <c r="J297" i="1"/>
  <c r="I303" i="1"/>
  <c r="J295" i="1"/>
  <c r="I301" i="1"/>
  <c r="J294" i="1"/>
  <c r="I300" i="1"/>
  <c r="J268" i="1"/>
  <c r="I298" i="1"/>
  <c r="J395" i="1"/>
  <c r="I297" i="1"/>
  <c r="J260" i="1"/>
  <c r="J400" i="1"/>
  <c r="I295" i="1"/>
  <c r="I294" i="1"/>
  <c r="I292" i="1"/>
  <c r="I272" i="1"/>
  <c r="J291" i="1"/>
  <c r="J299" i="1"/>
  <c r="J292" i="1"/>
  <c r="I308" i="1"/>
  <c r="J388" i="1"/>
  <c r="I291" i="1"/>
  <c r="J290" i="1"/>
  <c r="I302" i="1"/>
  <c r="I290" i="1"/>
  <c r="I317" i="1"/>
  <c r="I289" i="1"/>
  <c r="I288" i="1"/>
  <c r="I287" i="1"/>
  <c r="I286" i="1"/>
  <c r="J320" i="1"/>
  <c r="I395" i="1"/>
  <c r="I285" i="1"/>
  <c r="I284" i="1"/>
  <c r="J283" i="1"/>
  <c r="J282" i="1"/>
  <c r="J281" i="1"/>
  <c r="I280" i="1"/>
  <c r="I279" i="1"/>
  <c r="I278" i="1"/>
  <c r="I277" i="1"/>
  <c r="I276" i="1"/>
  <c r="I273" i="1"/>
  <c r="I275" i="1"/>
  <c r="J274" i="1"/>
  <c r="I267" i="1"/>
  <c r="I299" i="1"/>
  <c r="J293" i="1"/>
  <c r="I394" i="1"/>
  <c r="I403" i="1"/>
  <c r="I396" i="1"/>
  <c r="J296" i="1"/>
  <c r="I305" i="1"/>
  <c r="I259" i="1"/>
  <c r="I392" i="1"/>
  <c r="I400" i="1"/>
  <c r="J394" i="1"/>
  <c r="I320" i="1"/>
  <c r="I296" i="1"/>
  <c r="J403" i="1"/>
  <c r="J386" i="1"/>
  <c r="J308" i="1"/>
  <c r="I270" i="1"/>
  <c r="I262" i="1"/>
  <c r="J392" i="1"/>
  <c r="I388" i="1"/>
  <c r="J317" i="1"/>
  <c r="I293" i="1"/>
  <c r="J265" i="1"/>
  <c r="I257" i="1"/>
  <c r="I256" i="1"/>
  <c r="J272" i="1"/>
  <c r="J263" i="1"/>
  <c r="J255" i="1"/>
  <c r="J302" i="1"/>
  <c r="J396" i="1"/>
  <c r="J305" i="1"/>
  <c r="J243" i="1"/>
  <c r="J250" i="1"/>
  <c r="J269" i="1"/>
  <c r="J261" i="1"/>
  <c r="I266" i="1"/>
  <c r="I258" i="1"/>
  <c r="J264" i="1"/>
  <c r="I269" i="1"/>
  <c r="J267" i="1"/>
  <c r="J266" i="1"/>
  <c r="I268" i="1"/>
  <c r="I264" i="1"/>
  <c r="I263" i="1"/>
  <c r="I265" i="1"/>
  <c r="J262" i="1"/>
  <c r="I261" i="1"/>
  <c r="I260" i="1"/>
  <c r="J257" i="1"/>
  <c r="J259" i="1"/>
  <c r="J258" i="1"/>
  <c r="I255" i="1"/>
  <c r="J256" i="1"/>
  <c r="I254" i="1"/>
  <c r="J254" i="1"/>
  <c r="J249" i="1"/>
  <c r="J270" i="1"/>
  <c r="I253" i="1"/>
  <c r="J253" i="1"/>
  <c r="I251" i="1"/>
  <c r="J241" i="1"/>
  <c r="J251" i="1"/>
  <c r="I250" i="1"/>
  <c r="I249" i="1"/>
  <c r="J247" i="1"/>
  <c r="J239" i="1"/>
  <c r="J246" i="1"/>
  <c r="J245" i="1"/>
  <c r="I235" i="1"/>
  <c r="J236" i="1"/>
  <c r="I247" i="1"/>
  <c r="I243" i="1"/>
  <c r="J244" i="1"/>
  <c r="J242" i="1"/>
  <c r="J240" i="1"/>
  <c r="I241" i="1"/>
  <c r="I239" i="1"/>
  <c r="I236" i="1"/>
  <c r="J238" i="1"/>
  <c r="J237" i="1"/>
  <c r="I246" i="1"/>
  <c r="I245" i="1"/>
  <c r="I231" i="1"/>
  <c r="J235" i="1"/>
  <c r="J227" i="1"/>
  <c r="J231" i="1"/>
  <c r="J221" i="1"/>
  <c r="I227" i="1"/>
  <c r="I216" i="1"/>
  <c r="I213" i="1"/>
  <c r="J220" i="1"/>
  <c r="J210" i="1"/>
  <c r="J202" i="1"/>
  <c r="I217" i="1"/>
  <c r="I221" i="1"/>
  <c r="J207" i="1"/>
  <c r="I219" i="1"/>
  <c r="I209" i="1"/>
  <c r="J217" i="1"/>
  <c r="I218" i="1"/>
  <c r="J214" i="1"/>
  <c r="J223" i="1"/>
  <c r="I212" i="1"/>
  <c r="I204" i="1"/>
  <c r="J222" i="1"/>
  <c r="J211" i="1"/>
  <c r="J224" i="1"/>
  <c r="I230" i="1"/>
  <c r="J213" i="1"/>
  <c r="J226" i="1"/>
  <c r="I203" i="1"/>
  <c r="I224" i="1"/>
  <c r="I222" i="1"/>
  <c r="J234" i="1"/>
  <c r="J201" i="1"/>
  <c r="J208" i="1"/>
  <c r="J200" i="1"/>
  <c r="I223" i="1"/>
  <c r="I215" i="1"/>
  <c r="I206" i="1"/>
  <c r="I205" i="1"/>
  <c r="J216" i="1"/>
  <c r="J215" i="1"/>
  <c r="J212" i="1"/>
  <c r="I211" i="1"/>
  <c r="I210" i="1"/>
  <c r="J209" i="1"/>
  <c r="I208" i="1"/>
  <c r="J206" i="1"/>
  <c r="I207" i="1"/>
  <c r="J203" i="1"/>
  <c r="J205" i="1"/>
  <c r="J204" i="1"/>
  <c r="I202" i="1"/>
  <c r="I200" i="1"/>
  <c r="I201" i="1"/>
  <c r="J219" i="1"/>
  <c r="J218" i="1"/>
  <c r="I214" i="1"/>
  <c r="I220" i="1"/>
  <c r="I234" i="1"/>
  <c r="J230" i="1"/>
  <c r="I226" i="1"/>
  <c r="J199" i="1"/>
  <c r="J198" i="1"/>
  <c r="I199" i="1"/>
  <c r="I198" i="1"/>
  <c r="J196" i="1"/>
  <c r="J195" i="1"/>
  <c r="I195" i="1"/>
  <c r="I196" i="1"/>
  <c r="J193" i="1"/>
  <c r="I192" i="1"/>
  <c r="I193" i="1"/>
  <c r="I182" i="1"/>
  <c r="I190" i="1"/>
  <c r="J192" i="1"/>
  <c r="J186" i="1"/>
  <c r="J189" i="1"/>
  <c r="I185" i="1"/>
  <c r="J188" i="1"/>
  <c r="J177" i="1"/>
  <c r="I188" i="1"/>
  <c r="I189" i="1"/>
  <c r="I169" i="1"/>
  <c r="I157" i="1"/>
  <c r="I149" i="1"/>
  <c r="J190" i="1"/>
  <c r="I186" i="1"/>
  <c r="J184" i="1"/>
  <c r="J170" i="1"/>
  <c r="I181" i="1"/>
  <c r="I184" i="1"/>
  <c r="J185" i="1"/>
  <c r="J182" i="1"/>
  <c r="I164" i="1"/>
  <c r="I154" i="1"/>
  <c r="J166" i="1"/>
  <c r="I162" i="1"/>
  <c r="J176" i="1"/>
  <c r="I175" i="1"/>
  <c r="J172" i="1"/>
  <c r="I179" i="1"/>
  <c r="J167" i="1"/>
  <c r="I147" i="1"/>
  <c r="I178" i="1"/>
  <c r="J173" i="1"/>
  <c r="J160" i="1"/>
  <c r="J178" i="1"/>
  <c r="J175" i="1"/>
  <c r="J171" i="1"/>
  <c r="J179" i="1"/>
  <c r="I177" i="1"/>
  <c r="I176" i="1"/>
  <c r="J181" i="1"/>
  <c r="I171" i="1"/>
  <c r="I161" i="1"/>
  <c r="J153" i="1"/>
  <c r="I167" i="1"/>
  <c r="I170" i="1"/>
  <c r="J158" i="1"/>
  <c r="J150" i="1"/>
  <c r="J156" i="1"/>
  <c r="J148" i="1"/>
  <c r="J155" i="1"/>
  <c r="J164" i="1"/>
  <c r="I173" i="1"/>
  <c r="I160" i="1"/>
  <c r="J161" i="1"/>
  <c r="J162" i="1"/>
  <c r="I158" i="1"/>
  <c r="I156" i="1"/>
  <c r="J157" i="1"/>
  <c r="I155" i="1"/>
  <c r="J152" i="1"/>
  <c r="J151" i="1"/>
  <c r="I166" i="1"/>
  <c r="J168" i="1"/>
  <c r="J169" i="1"/>
  <c r="I152" i="1"/>
  <c r="J154" i="1"/>
  <c r="I153" i="1"/>
  <c r="I151" i="1"/>
  <c r="I150" i="1"/>
  <c r="J149" i="1"/>
  <c r="I148" i="1"/>
  <c r="J147" i="1"/>
  <c r="J163" i="1"/>
  <c r="I172" i="1"/>
  <c r="J159" i="1"/>
  <c r="J191" i="1"/>
  <c r="I174" i="1"/>
  <c r="J194" i="1"/>
  <c r="J197" i="1"/>
  <c r="J233" i="1"/>
  <c r="J165" i="1"/>
  <c r="J229" i="1"/>
  <c r="I233" i="1"/>
  <c r="I229" i="1"/>
  <c r="I180" i="1"/>
  <c r="J174" i="1"/>
  <c r="I191" i="1"/>
  <c r="I163" i="1"/>
  <c r="I194" i="1"/>
  <c r="I165" i="1"/>
  <c r="I197" i="1"/>
  <c r="I159" i="1"/>
  <c r="I168" i="1"/>
  <c r="J180" i="1"/>
  <c r="I407" i="1"/>
  <c r="J417" i="1"/>
  <c r="J419" i="1"/>
  <c r="J413" i="1"/>
  <c r="I405" i="1"/>
  <c r="I419" i="1"/>
  <c r="J415" i="1"/>
  <c r="J409" i="1"/>
  <c r="I417" i="1"/>
  <c r="I409" i="1"/>
  <c r="J407" i="1"/>
  <c r="I415" i="1"/>
  <c r="I413" i="1"/>
  <c r="J405" i="1"/>
  <c r="I271" i="1"/>
  <c r="I225" i="1"/>
  <c r="J187" i="1"/>
  <c r="J252" i="1"/>
  <c r="J271" i="1"/>
  <c r="I248" i="1"/>
  <c r="I252" i="1"/>
  <c r="J248" i="1"/>
  <c r="J232" i="1"/>
  <c r="I232" i="1"/>
  <c r="J228" i="1"/>
  <c r="I228" i="1"/>
  <c r="I71" i="1"/>
  <c r="J225" i="1"/>
  <c r="I183" i="1"/>
  <c r="I187" i="1"/>
  <c r="I17" i="1"/>
  <c r="J183" i="1"/>
  <c r="J13" i="1"/>
  <c r="J71" i="1"/>
  <c r="J17" i="1"/>
  <c r="I13" i="1"/>
  <c r="J146" i="1"/>
  <c r="J145" i="1"/>
  <c r="I144" i="1"/>
  <c r="I146" i="1"/>
  <c r="J143" i="1"/>
  <c r="I145" i="1"/>
  <c r="I141" i="1"/>
  <c r="J144" i="1"/>
  <c r="I142" i="1"/>
  <c r="I143" i="1"/>
  <c r="J142" i="1"/>
  <c r="I140" i="1"/>
  <c r="J141" i="1"/>
  <c r="J139" i="1"/>
  <c r="J140" i="1"/>
  <c r="I137" i="1"/>
  <c r="J138" i="1"/>
  <c r="I139" i="1"/>
  <c r="I136" i="1"/>
  <c r="I138" i="1"/>
  <c r="J137" i="1"/>
  <c r="J135" i="1"/>
  <c r="J136" i="1"/>
  <c r="I133" i="1"/>
  <c r="J134" i="1"/>
  <c r="I135" i="1"/>
  <c r="I134" i="1"/>
  <c r="J132" i="1"/>
  <c r="J133" i="1"/>
  <c r="J117" i="1"/>
  <c r="I131" i="1"/>
  <c r="I132" i="1"/>
  <c r="I130" i="1"/>
  <c r="J131" i="1"/>
  <c r="J129" i="1"/>
  <c r="J130" i="1"/>
  <c r="I128" i="1"/>
  <c r="I129" i="1"/>
  <c r="I127" i="1"/>
  <c r="J128" i="1"/>
  <c r="I126" i="1"/>
  <c r="J127" i="1"/>
  <c r="J121" i="1"/>
  <c r="J126" i="1"/>
  <c r="J119" i="1"/>
  <c r="I121" i="1"/>
  <c r="I115" i="1"/>
  <c r="I113" i="1"/>
  <c r="I119" i="1"/>
  <c r="I117" i="1"/>
  <c r="J111" i="1"/>
  <c r="J115" i="1"/>
  <c r="J109" i="1"/>
  <c r="J113" i="1"/>
  <c r="I107" i="1"/>
  <c r="I111" i="1"/>
  <c r="I109" i="1"/>
  <c r="I124" i="1"/>
  <c r="J48" i="1"/>
  <c r="J107" i="1"/>
  <c r="J21" i="1"/>
  <c r="I55" i="1"/>
  <c r="J55" i="1"/>
  <c r="I48" i="1"/>
  <c r="J108" i="1"/>
  <c r="J99" i="1"/>
  <c r="I106" i="1"/>
  <c r="I98" i="1"/>
  <c r="I120" i="1"/>
  <c r="J102" i="1"/>
  <c r="I116" i="1"/>
  <c r="J125" i="1"/>
  <c r="I105" i="1"/>
  <c r="J122" i="1"/>
  <c r="I21" i="1"/>
  <c r="I114" i="1"/>
  <c r="I125" i="1"/>
  <c r="J110" i="1"/>
  <c r="J100" i="1"/>
  <c r="J124" i="1"/>
  <c r="I123" i="1"/>
  <c r="J103" i="1"/>
  <c r="J95" i="1"/>
  <c r="J118" i="1"/>
  <c r="I112" i="1"/>
  <c r="J116" i="1"/>
  <c r="J123" i="1"/>
  <c r="I118" i="1"/>
  <c r="J120" i="1"/>
  <c r="J114" i="1"/>
  <c r="I122" i="1"/>
  <c r="J101" i="1"/>
  <c r="J86" i="1"/>
  <c r="J104" i="1"/>
  <c r="J96" i="1"/>
  <c r="J81" i="1"/>
  <c r="J93" i="1"/>
  <c r="J92" i="1"/>
  <c r="I102" i="1"/>
  <c r="I81" i="1"/>
  <c r="I101" i="1"/>
  <c r="I110" i="1"/>
  <c r="J112" i="1"/>
  <c r="J106" i="1"/>
  <c r="J105" i="1"/>
  <c r="I100" i="1"/>
  <c r="I99" i="1"/>
  <c r="J98" i="1"/>
  <c r="J89" i="1"/>
  <c r="J88" i="1"/>
  <c r="J85" i="1"/>
  <c r="J97" i="1"/>
  <c r="I96" i="1"/>
  <c r="I95" i="1"/>
  <c r="I97" i="1"/>
  <c r="J84" i="1"/>
  <c r="I92" i="1"/>
  <c r="J87" i="1"/>
  <c r="I87" i="1"/>
  <c r="I86" i="1"/>
  <c r="J79" i="1"/>
  <c r="I108" i="1"/>
  <c r="J77" i="1"/>
  <c r="J78" i="1"/>
  <c r="I104" i="1"/>
  <c r="J83" i="1"/>
  <c r="I103" i="1"/>
  <c r="J94" i="1"/>
  <c r="J91" i="1"/>
  <c r="J90" i="1"/>
  <c r="I93" i="1"/>
  <c r="J82" i="1"/>
  <c r="I82" i="1"/>
  <c r="I80" i="1"/>
  <c r="J80" i="1"/>
  <c r="I79" i="1"/>
  <c r="I6" i="1"/>
  <c r="I64" i="1"/>
  <c r="J68" i="1"/>
  <c r="I78" i="1"/>
  <c r="I77" i="1"/>
  <c r="I76" i="1"/>
  <c r="J76" i="1"/>
  <c r="J73" i="1"/>
  <c r="J75" i="1"/>
  <c r="J69" i="1"/>
  <c r="I72" i="1"/>
  <c r="J74" i="1"/>
  <c r="I75" i="1"/>
  <c r="I73" i="1"/>
  <c r="I74" i="1"/>
  <c r="J70" i="1"/>
  <c r="I70" i="1"/>
  <c r="I68" i="1"/>
  <c r="J72" i="1"/>
  <c r="J67" i="1"/>
  <c r="I67" i="1"/>
  <c r="I69" i="1"/>
  <c r="J66" i="1"/>
  <c r="J65" i="1"/>
  <c r="I66" i="1"/>
  <c r="I65" i="1"/>
  <c r="J64" i="1"/>
  <c r="I7" i="1"/>
  <c r="J7" i="1"/>
  <c r="J6" i="1"/>
  <c r="J61" i="1"/>
  <c r="J62" i="1"/>
  <c r="J63" i="1"/>
  <c r="J60" i="1"/>
  <c r="J29" i="1"/>
  <c r="J59" i="1"/>
  <c r="J30" i="1"/>
  <c r="J24" i="1"/>
  <c r="J25" i="1"/>
  <c r="J26" i="1"/>
  <c r="J27" i="1"/>
  <c r="J28" i="1"/>
  <c r="J51" i="1"/>
  <c r="J52" i="1"/>
  <c r="J53" i="1"/>
  <c r="J54" i="1"/>
  <c r="J56" i="1"/>
  <c r="J57" i="1"/>
  <c r="J58" i="1"/>
  <c r="J22" i="1"/>
  <c r="J23" i="1"/>
  <c r="J47" i="1"/>
  <c r="J49" i="1"/>
  <c r="J50" i="1"/>
  <c r="J14" i="1"/>
  <c r="J15" i="1"/>
  <c r="J16" i="1"/>
  <c r="J18" i="1"/>
  <c r="J19" i="1"/>
  <c r="J20" i="1"/>
  <c r="J8" i="1"/>
  <c r="J9" i="1"/>
  <c r="J10" i="1"/>
  <c r="J11" i="1"/>
  <c r="J12" i="1"/>
  <c r="J31" i="1"/>
  <c r="J32" i="1"/>
  <c r="J33" i="1"/>
  <c r="J34" i="1"/>
  <c r="J35" i="1"/>
  <c r="J36" i="1"/>
  <c r="J37" i="1"/>
  <c r="J38" i="1"/>
  <c r="J39" i="1"/>
  <c r="J40" i="1"/>
  <c r="J41" i="1"/>
  <c r="J42" i="1"/>
  <c r="J43" i="1"/>
  <c r="J44" i="1"/>
  <c r="J45" i="1"/>
  <c r="J46" i="1"/>
  <c r="I24" i="1"/>
  <c r="I25" i="1"/>
  <c r="I26" i="1"/>
  <c r="I27" i="1"/>
  <c r="I28" i="1"/>
  <c r="I23" i="1"/>
  <c r="I31" i="1"/>
  <c r="I32" i="1"/>
  <c r="I33" i="1"/>
  <c r="I34" i="1"/>
  <c r="I35" i="1"/>
  <c r="I36" i="1"/>
  <c r="I40" i="1"/>
  <c r="I41" i="1"/>
  <c r="I29" i="1"/>
  <c r="I30" i="1"/>
  <c r="I38" i="1"/>
  <c r="I39" i="1"/>
  <c r="I63" i="1"/>
  <c r="I46" i="1"/>
  <c r="I50" i="1"/>
  <c r="I52" i="1"/>
  <c r="I37" i="1"/>
  <c r="I42" i="1"/>
  <c r="I45" i="1"/>
  <c r="I47" i="1"/>
  <c r="I49" i="1"/>
  <c r="I51" i="1"/>
  <c r="I43" i="1"/>
  <c r="I44" i="1"/>
  <c r="I53" i="1"/>
  <c r="I56" i="1"/>
  <c r="I61" i="1"/>
  <c r="I62" i="1"/>
  <c r="I58" i="1"/>
  <c r="I59" i="1"/>
  <c r="I60" i="1"/>
  <c r="I54" i="1"/>
  <c r="I57" i="1"/>
  <c r="I8" i="1"/>
  <c r="I9" i="1"/>
  <c r="I10" i="1"/>
  <c r="I11" i="1"/>
  <c r="I12" i="1"/>
  <c r="I14" i="1"/>
  <c r="I15" i="1"/>
  <c r="I16" i="1"/>
  <c r="I18" i="1"/>
  <c r="I19" i="1"/>
  <c r="I20" i="1"/>
  <c r="I22" i="1"/>
  <c r="D3" i="1" l="1"/>
</calcChain>
</file>

<file path=xl/sharedStrings.xml><?xml version="1.0" encoding="utf-8"?>
<sst xmlns="http://schemas.openxmlformats.org/spreadsheetml/2006/main" count="3171" uniqueCount="802">
  <si>
    <t>Copyright Notice</t>
  </si>
  <si>
    <t xml:space="preserve"> </t>
  </si>
  <si>
    <t>The content in this file was created by Mynda Treacy from My Online Training Hub.</t>
  </si>
  <si>
    <t>Individual users are permitted to recreate the examples for personal practice or for use within your own business/company.</t>
  </si>
  <si>
    <r>
      <t xml:space="preserve">Recreating the examples for training or demonstration to others is </t>
    </r>
    <r>
      <rPr>
        <b/>
        <sz val="14"/>
        <rFont val="Aptos Narrow"/>
        <family val="2"/>
        <scheme val="minor"/>
      </rPr>
      <t>not permitted</t>
    </r>
    <r>
      <rPr>
        <sz val="14"/>
        <rFont val="Aptos Narrow"/>
        <family val="2"/>
        <scheme val="minor"/>
      </rPr>
      <t>, unless written consent is granted by Mynda Treacy.</t>
    </r>
  </si>
  <si>
    <t>The workbook and any sheets within must be accompanied by the following copyright notice: My Online Training Hub ©.</t>
  </si>
  <si>
    <t>This sheet must remain in any file that uses this data and or these techniques.</t>
  </si>
  <si>
    <t>Any uses of this workbook and/or data must include the above attribution.</t>
  </si>
  <si>
    <t>Social Channels</t>
  </si>
  <si>
    <t>Inventory</t>
  </si>
  <si>
    <t>Total Stock Value:</t>
  </si>
  <si>
    <t>1. Filter for 'Yes'</t>
  </si>
  <si>
    <t>2. Enter Order Date</t>
  </si>
  <si>
    <t>Site</t>
  </si>
  <si>
    <t>ProductID</t>
  </si>
  <si>
    <t>Product Description</t>
  </si>
  <si>
    <t>Supplier</t>
  </si>
  <si>
    <t>Cost/Unit</t>
  </si>
  <si>
    <t>Reorder Level</t>
  </si>
  <si>
    <t>QuantityOnHand</t>
  </si>
  <si>
    <t>Stock Value</t>
  </si>
  <si>
    <t>Reorder</t>
  </si>
  <si>
    <t>Order Date</t>
  </si>
  <si>
    <t>Store A</t>
  </si>
  <si>
    <t>P001</t>
  </si>
  <si>
    <t>Store B</t>
  </si>
  <si>
    <t>Store C</t>
  </si>
  <si>
    <t>P002</t>
  </si>
  <si>
    <t>P003</t>
  </si>
  <si>
    <t>P004</t>
  </si>
  <si>
    <t>P005</t>
  </si>
  <si>
    <t>P006</t>
  </si>
  <si>
    <t>P007</t>
  </si>
  <si>
    <t>P008</t>
  </si>
  <si>
    <t>P009</t>
  </si>
  <si>
    <t>P010</t>
  </si>
  <si>
    <t>P011</t>
  </si>
  <si>
    <t>P012</t>
  </si>
  <si>
    <t>P013</t>
  </si>
  <si>
    <t>P014</t>
  </si>
  <si>
    <t>P015</t>
  </si>
  <si>
    <t>P016</t>
  </si>
  <si>
    <t>P017</t>
  </si>
  <si>
    <t>P018</t>
  </si>
  <si>
    <t>P019</t>
  </si>
  <si>
    <t>P020</t>
  </si>
  <si>
    <t>Transactions</t>
  </si>
  <si>
    <t>TransID</t>
  </si>
  <si>
    <t>Date</t>
  </si>
  <si>
    <t>Quantity</t>
  </si>
  <si>
    <t>Type</t>
  </si>
  <si>
    <t>T001</t>
  </si>
  <si>
    <t>Opening Stock</t>
  </si>
  <si>
    <t>T002</t>
  </si>
  <si>
    <t>T003</t>
  </si>
  <si>
    <t>T004</t>
  </si>
  <si>
    <t>T005</t>
  </si>
  <si>
    <t>T006</t>
  </si>
  <si>
    <t>T007</t>
  </si>
  <si>
    <t>T008</t>
  </si>
  <si>
    <t>T009</t>
  </si>
  <si>
    <t>T010</t>
  </si>
  <si>
    <t>T011</t>
  </si>
  <si>
    <t>T012</t>
  </si>
  <si>
    <t>T013</t>
  </si>
  <si>
    <t>T014</t>
  </si>
  <si>
    <t>T015</t>
  </si>
  <si>
    <t>T016</t>
  </si>
  <si>
    <t>T017</t>
  </si>
  <si>
    <t>T018</t>
  </si>
  <si>
    <t>T019</t>
  </si>
  <si>
    <t>T020</t>
  </si>
  <si>
    <t>T021</t>
  </si>
  <si>
    <t>T022</t>
  </si>
  <si>
    <t>T023</t>
  </si>
  <si>
    <t>T024</t>
  </si>
  <si>
    <t>T025</t>
  </si>
  <si>
    <t>T026</t>
  </si>
  <si>
    <t>T027</t>
  </si>
  <si>
    <t>T028</t>
  </si>
  <si>
    <t>T029</t>
  </si>
  <si>
    <t>T030</t>
  </si>
  <si>
    <t>T031</t>
  </si>
  <si>
    <t>T032</t>
  </si>
  <si>
    <t>T033</t>
  </si>
  <si>
    <t>T034</t>
  </si>
  <si>
    <t>T035</t>
  </si>
  <si>
    <t>T036</t>
  </si>
  <si>
    <t>T037</t>
  </si>
  <si>
    <t>T038</t>
  </si>
  <si>
    <t>T039</t>
  </si>
  <si>
    <t>T040</t>
  </si>
  <si>
    <t>T041</t>
  </si>
  <si>
    <t>T042</t>
  </si>
  <si>
    <t>T043</t>
  </si>
  <si>
    <t>T044</t>
  </si>
  <si>
    <t>T045</t>
  </si>
  <si>
    <t>T046</t>
  </si>
  <si>
    <t>T047</t>
  </si>
  <si>
    <t>T048</t>
  </si>
  <si>
    <t>T049</t>
  </si>
  <si>
    <t>T050</t>
  </si>
  <si>
    <t>T051</t>
  </si>
  <si>
    <t>Sale</t>
  </si>
  <si>
    <t>T052</t>
  </si>
  <si>
    <t>T053</t>
  </si>
  <si>
    <t>Receipt</t>
  </si>
  <si>
    <t>T056</t>
  </si>
  <si>
    <t>T054</t>
  </si>
  <si>
    <t>T055</t>
  </si>
  <si>
    <t>T058</t>
  </si>
  <si>
    <t>T059</t>
  </si>
  <si>
    <t>T057</t>
  </si>
  <si>
    <t>T060</t>
  </si>
  <si>
    <t>T062</t>
  </si>
  <si>
    <t>T061</t>
  </si>
  <si>
    <t>T063</t>
  </si>
  <si>
    <t>T064</t>
  </si>
  <si>
    <t>T065</t>
  </si>
  <si>
    <t>T066</t>
  </si>
  <si>
    <t>T068</t>
  </si>
  <si>
    <t>T067</t>
  </si>
  <si>
    <t>T069</t>
  </si>
  <si>
    <t>T070</t>
  </si>
  <si>
    <t>T071</t>
  </si>
  <si>
    <t>Products</t>
  </si>
  <si>
    <t>ProductName</t>
  </si>
  <si>
    <t>Category</t>
  </si>
  <si>
    <t>ReorderLevel</t>
  </si>
  <si>
    <t>Rainbow Socks</t>
  </si>
  <si>
    <t>CozyWear Co.</t>
  </si>
  <si>
    <t>Bubble Tea Kit</t>
  </si>
  <si>
    <t>LED Fidget Spinner</t>
  </si>
  <si>
    <t>FunZone Imports</t>
  </si>
  <si>
    <t>Gourmet Popcorn Pack</t>
  </si>
  <si>
    <t>Snack Masters</t>
  </si>
  <si>
    <t>Pocket Notebook</t>
  </si>
  <si>
    <t>PaperWorks Supplies</t>
  </si>
  <si>
    <t>Slime DIY Kit</t>
  </si>
  <si>
    <t>Reusable Water Bottle</t>
  </si>
  <si>
    <t>EcoLiving Pty Ltd.</t>
  </si>
  <si>
    <t>Chocolate Pretzel Mix</t>
  </si>
  <si>
    <t>Mini Desk Plant</t>
  </si>
  <si>
    <t>GreenThumb Supplies</t>
  </si>
  <si>
    <t>Glow-in-the-Dark Mug</t>
  </si>
  <si>
    <t>CozyHome Traders</t>
  </si>
  <si>
    <t>Scented Candle Tin</t>
  </si>
  <si>
    <t>Travel Card Holder</t>
  </si>
  <si>
    <t>Urban Style Ltd.</t>
  </si>
  <si>
    <t>Cotton Tote Bag</t>
  </si>
  <si>
    <t>Jelly Bean Jar</t>
  </si>
  <si>
    <t>Sweet Treats Co.</t>
  </si>
  <si>
    <t>Magnetic Bookmark Set</t>
  </si>
  <si>
    <t>Puzzle Cube Keychain</t>
  </si>
  <si>
    <t>Bamboo Cutlery Set</t>
  </si>
  <si>
    <t>Comic-Themed Notebook</t>
  </si>
  <si>
    <t>Spicy Snack Mix</t>
  </si>
  <si>
    <t>Retro Arcade Keyring</t>
  </si>
  <si>
    <t>Order</t>
  </si>
  <si>
    <t>Yes</t>
  </si>
  <si>
    <r>
      <rPr>
        <sz val="11"/>
        <color theme="1"/>
        <rFont val="Aptos Narrow"/>
        <family val="2"/>
      </rPr>
      <t>←</t>
    </r>
    <r>
      <rPr>
        <sz val="11"/>
        <color theme="1"/>
        <rFont val="Aptos Narrow"/>
        <family val="2"/>
        <scheme val="minor"/>
      </rPr>
      <t xml:space="preserve"> Select Current Order Date</t>
    </r>
  </si>
  <si>
    <t>Sum of Reorder Level</t>
  </si>
  <si>
    <t>Grand Total</t>
  </si>
  <si>
    <t>CozyHome Traders Total</t>
  </si>
  <si>
    <t>CozyWear Co. Total</t>
  </si>
  <si>
    <t>EcoLiving Pty Ltd. Total</t>
  </si>
  <si>
    <t>FunZone Imports Total</t>
  </si>
  <si>
    <t>GreenThumb Supplies Total</t>
  </si>
  <si>
    <t>PaperWorks Supplies Total</t>
  </si>
  <si>
    <t>Snack Masters Total</t>
  </si>
  <si>
    <t>Sweet Treats Co. Total</t>
  </si>
  <si>
    <t>Urban Style Ltd. Total</t>
  </si>
  <si>
    <t>Stock Reports</t>
  </si>
  <si>
    <t>Sum of QuantityOnHand</t>
  </si>
  <si>
    <t>Sum of Stock Value</t>
  </si>
  <si>
    <t>T072</t>
  </si>
  <si>
    <t>T073</t>
  </si>
  <si>
    <t>T074</t>
  </si>
  <si>
    <t>T075</t>
  </si>
  <si>
    <t>T076</t>
  </si>
  <si>
    <t>T077</t>
  </si>
  <si>
    <t>T078</t>
  </si>
  <si>
    <t>T079</t>
  </si>
  <si>
    <t>T080</t>
  </si>
  <si>
    <t>T081</t>
  </si>
  <si>
    <t>T082</t>
  </si>
  <si>
    <t>T083</t>
  </si>
  <si>
    <t>More Resources</t>
  </si>
  <si>
    <t>Tutorials</t>
  </si>
  <si>
    <t>Excel Functions</t>
  </si>
  <si>
    <t>https://www.myonlinetraininghub.com/excel-functions</t>
  </si>
  <si>
    <t>Charting Blog Posts</t>
  </si>
  <si>
    <t>https://www.myonlinetraininghub.com/category/excel-charts</t>
  </si>
  <si>
    <t>Excel Dashboard Blog Posts</t>
  </si>
  <si>
    <t>https://www.myonlinetraininghub.com/category/excel-dashboard</t>
  </si>
  <si>
    <t>Webinar Replays</t>
  </si>
  <si>
    <t>Excel Dashboards &amp; Power BI</t>
  </si>
  <si>
    <t>https://www.myonlinetraininghub.com/excel-webinars</t>
  </si>
  <si>
    <t>Courses</t>
  </si>
  <si>
    <t>Advanced Excel</t>
  </si>
  <si>
    <t>https://www.myonlinetraininghub.com/excel-expert-upgrade</t>
  </si>
  <si>
    <t>Advanced Excel Formulas</t>
  </si>
  <si>
    <t>https://www.myonlinetraininghub.com/advanced-excel-formulas-course</t>
  </si>
  <si>
    <t>Power Query</t>
  </si>
  <si>
    <t>https://www.myonlinetraininghub.com/excel-power-query-course</t>
  </si>
  <si>
    <t>PivotTable Quick Start</t>
  </si>
  <si>
    <t>https://www.myonlinetraininghub.com/excel-pivottable-course-quick-start</t>
  </si>
  <si>
    <t>Xtreme PivotTables</t>
  </si>
  <si>
    <t>https://www.myonlinetraininghub.com/excel-pivottable-course</t>
  </si>
  <si>
    <t>Power Pivot</t>
  </si>
  <si>
    <t>https://www.myonlinetraininghub.com/power-pivot-course</t>
  </si>
  <si>
    <t>Excel Dashboards</t>
  </si>
  <si>
    <t>https://www.myonlinetraininghub.com/excel-dashboard-course</t>
  </si>
  <si>
    <t>Power BI</t>
  </si>
  <si>
    <t>https://www.myonlinetraininghub.com/power-bi-course</t>
  </si>
  <si>
    <t>PowerPoint</t>
  </si>
  <si>
    <t>https://www.myonlinetraininghub.com/microsoft-powerpoint-course</t>
  </si>
  <si>
    <t>Excel for Data Analysts Fast Track</t>
  </si>
  <si>
    <t>https://www.myonlinetraininghub.com/excel-data-analyst</t>
  </si>
  <si>
    <t>Excel for Decision Making Under Uncertainty</t>
  </si>
  <si>
    <t>https://www.myonlinetraininghub.com/excel-for-decision-making-course</t>
  </si>
  <si>
    <t>Excel for Finance Professionals</t>
  </si>
  <si>
    <t>https://www.myonlinetraininghub.com/excel-for-finance-course</t>
  </si>
  <si>
    <t>Excel Analysis ToolPak</t>
  </si>
  <si>
    <t>https://www.myonlinetraininghub.com/excel-analysis-toolpak-course</t>
  </si>
  <si>
    <t>Excel for Customer Service Professionals</t>
  </si>
  <si>
    <t>https://www.myonlinetraininghub.com/excel-for-customer-service-professionals</t>
  </si>
  <si>
    <t>Excel for Operations Management</t>
  </si>
  <si>
    <t>https://www.myonlinetraininghub.com/excel-operations-management-course</t>
  </si>
  <si>
    <t>Financial Modelling</t>
  </si>
  <si>
    <t>https://www.myonlinetraininghub.com/financial-modelling-course</t>
  </si>
  <si>
    <t>Copilot Essentials</t>
  </si>
  <si>
    <t>https://www.myonlinetraininghub.com/copilot-essentials-course</t>
  </si>
  <si>
    <t>Microsoft Word Masterclass</t>
  </si>
  <si>
    <t>https://www.myonlinetraininghub.com/microsoft-word-course</t>
  </si>
  <si>
    <t>Support</t>
  </si>
  <si>
    <t>Excel Forum</t>
  </si>
  <si>
    <t>https://www.myonlinetraininghub.com/excel-forum</t>
  </si>
  <si>
    <t>Follow Us for more Tips &amp; Tutorials</t>
  </si>
  <si>
    <t>180-0001</t>
  </si>
  <si>
    <t>180-0002</t>
  </si>
  <si>
    <t>180-0003</t>
  </si>
  <si>
    <t>Striker</t>
  </si>
  <si>
    <t>Surface clamp</t>
  </si>
  <si>
    <t>Flange clamp</t>
  </si>
  <si>
    <t>CP</t>
  </si>
  <si>
    <t>Integrity</t>
  </si>
  <si>
    <t>Pak</t>
  </si>
  <si>
    <t>180-000A</t>
  </si>
  <si>
    <t>surface mount</t>
  </si>
  <si>
    <t>180-000B</t>
  </si>
  <si>
    <t>coil spring - for mounting plate .027 dia retainer spring</t>
  </si>
  <si>
    <t>180-000C</t>
  </si>
  <si>
    <t>mount plate pin (rivet) 1.119" shaft length .188" diam</t>
  </si>
  <si>
    <t>180-000D</t>
  </si>
  <si>
    <t>band spring (16/lb)</t>
  </si>
  <si>
    <t>180-000E</t>
  </si>
  <si>
    <t>lever (for flange and surface)</t>
  </si>
  <si>
    <t>180-000F</t>
  </si>
  <si>
    <t>lever pin (rivet) 1.01" shaft length .188 diam</t>
  </si>
  <si>
    <t>180-000G</t>
  </si>
  <si>
    <t>lock pin (rivet) 1.041" shaft length .089 diam</t>
  </si>
  <si>
    <t>180-000H</t>
  </si>
  <si>
    <t>coil spring - for lever lock</t>
  </si>
  <si>
    <t>180-000I</t>
  </si>
  <si>
    <t>lock (thumb lock for flange and surface)</t>
  </si>
  <si>
    <t>180-000J</t>
  </si>
  <si>
    <t>latch plate pin (striker rivet) 1.291 shaft length .188" diam</t>
  </si>
  <si>
    <t>180-000K</t>
  </si>
  <si>
    <t>striker box</t>
  </si>
  <si>
    <t>180-000Z</t>
  </si>
  <si>
    <t>flange mounting plate</t>
  </si>
  <si>
    <t>160-0001</t>
  </si>
  <si>
    <t>Sponge stripping with 3M .25 x 1" (40' rolls)</t>
  </si>
  <si>
    <t>160-0003</t>
  </si>
  <si>
    <t>18" Aluminum tracks</t>
  </si>
  <si>
    <t>160-0006</t>
  </si>
  <si>
    <t>Duffle bag</t>
  </si>
  <si>
    <t>160-0007</t>
  </si>
  <si>
    <t>Cart</t>
  </si>
  <si>
    <t>160-0008</t>
  </si>
  <si>
    <t>Harness</t>
  </si>
  <si>
    <t>160-0009</t>
  </si>
  <si>
    <t>Tie down straps</t>
  </si>
  <si>
    <t>160-0010</t>
  </si>
  <si>
    <t>KAYAK DECK FITTING - OPEN ROUND</t>
  </si>
  <si>
    <t>160-0011</t>
  </si>
  <si>
    <t>Pakayak decal 4"</t>
  </si>
  <si>
    <t>160-0012</t>
  </si>
  <si>
    <t>AnglerFish decal</t>
  </si>
  <si>
    <t>160-0013</t>
  </si>
  <si>
    <t>Close end rivets 3/16, long</t>
  </si>
  <si>
    <t>160-0014</t>
  </si>
  <si>
    <t>Hatch Cover Snap Hooks</t>
  </si>
  <si>
    <t>160-0015</t>
  </si>
  <si>
    <t>10/32 1/2" flat head Phillips machine screw</t>
  </si>
  <si>
    <t>160-0017</t>
  </si>
  <si>
    <t>Metal frame seat</t>
  </si>
  <si>
    <t>160-0018</t>
  </si>
  <si>
    <t>10-32 x 7/8" oval head Phillips Screw</t>
  </si>
  <si>
    <t>160-0019</t>
  </si>
  <si>
    <t>Sponge Stripping 1/4" thick 3/4" wide with adhesive and tape (20' rolls? for packaging)</t>
  </si>
  <si>
    <t>160-0020</t>
  </si>
  <si>
    <t>Instruction Label</t>
  </si>
  <si>
    <t>160-0021</t>
  </si>
  <si>
    <t>Pakayak HIN for AnglerFish</t>
  </si>
  <si>
    <t>160-0022</t>
  </si>
  <si>
    <t>Quick Start for AnglerFish</t>
  </si>
  <si>
    <t>160-0023</t>
  </si>
  <si>
    <t>#8 x 1/2" SS mach screws, flat head phillips (replaces 160-0015 only til next PO for tracks arrives)</t>
  </si>
  <si>
    <t>160-1001</t>
  </si>
  <si>
    <t>AnglerFish Box 33x21.5x43.5</t>
  </si>
  <si>
    <t>161-0000</t>
  </si>
  <si>
    <t>AF Rudder KIT with foot steering</t>
  </si>
  <si>
    <t>162-0000</t>
  </si>
  <si>
    <t>AF Rudder KIT with Hand Steer</t>
  </si>
  <si>
    <t>163-0000</t>
  </si>
  <si>
    <t>Pedal Drive KIT</t>
  </si>
  <si>
    <t>163-0001</t>
  </si>
  <si>
    <t>Pedal drive</t>
  </si>
  <si>
    <t>163-0002</t>
  </si>
  <si>
    <t>Boot</t>
  </si>
  <si>
    <t>163-0005</t>
  </si>
  <si>
    <t>slide locks</t>
  </si>
  <si>
    <t>163-0008</t>
  </si>
  <si>
    <t>1" webbing</t>
  </si>
  <si>
    <t>163-0018</t>
  </si>
  <si>
    <t>Drive plug 1, front</t>
  </si>
  <si>
    <t>163-0019</t>
  </si>
  <si>
    <t>Drive plug 2, back</t>
  </si>
  <si>
    <t>163-0020</t>
  </si>
  <si>
    <t>Cam lock</t>
  </si>
  <si>
    <t>163-0021</t>
  </si>
  <si>
    <t>Sex nuts</t>
  </si>
  <si>
    <t>163-0022</t>
  </si>
  <si>
    <t>1" Velcro strips cut to 1/2"</t>
  </si>
  <si>
    <t>164-0001</t>
  </si>
  <si>
    <t>YakAttack Omega Pro RHM-1002</t>
  </si>
  <si>
    <t>165-0001</t>
  </si>
  <si>
    <t>Humminbird 411670-1 Helix 5 Chirp DI GPS G3</t>
  </si>
  <si>
    <t>169-0001</t>
  </si>
  <si>
    <t>RAM Mounts RAP-B-201U-A Composite Double Socket Arm - Short Arm Compatible with B Size 1" Ball Components</t>
  </si>
  <si>
    <t>169-0002</t>
  </si>
  <si>
    <t>RAM Mounts RAM-B-201U Double Socket Arm (Medium) Compatible with RAM B Size 1" Ball Components</t>
  </si>
  <si>
    <t>169-0003</t>
  </si>
  <si>
    <t>RAM Mounts Composite Double Socket Swivel &amp; Ratchet Arm RAP-B-200-2U Compatible with RAM B Size 1" Ball Components</t>
  </si>
  <si>
    <t>169-0004</t>
  </si>
  <si>
    <t>RAM Mounts Track Ball with T-Bolt Attachment RAP-B-354U-TRA1 with B Size 1" Ball</t>
  </si>
  <si>
    <t>169-0005</t>
  </si>
  <si>
    <t>RAM Mounts Track Ball with T-Bolt Attachment RAP-354U-TRA1 with C Size 1.5" Ball</t>
  </si>
  <si>
    <t>169-0009</t>
  </si>
  <si>
    <t>RAM Mounts 114-RBNBU</t>
  </si>
  <si>
    <t>169-0010</t>
  </si>
  <si>
    <t>RAM Mounts RAP-340 NB</t>
  </si>
  <si>
    <t>180-0005</t>
  </si>
  <si>
    <t>10 X 3/4 410SS Pan Square Self Tapping</t>
  </si>
  <si>
    <t>180-0005P</t>
  </si>
  <si>
    <t>10 X 3/4 410SS Pan Philips Self Tapping</t>
  </si>
  <si>
    <t>180-0006</t>
  </si>
  <si>
    <t>10-32 X 3/4 Oval Phillips Machine Screws</t>
  </si>
  <si>
    <t>180-0007</t>
  </si>
  <si>
    <t>10-32 Nylon Insert Lock Nut</t>
  </si>
  <si>
    <t>180-0008</t>
  </si>
  <si>
    <t>#10 Flat Washer 18-8 Stainless Steel</t>
  </si>
  <si>
    <t>180-0010</t>
  </si>
  <si>
    <t>1/4 - 20 Hex Nut (foot pedal)</t>
  </si>
  <si>
    <t>180-0012</t>
  </si>
  <si>
    <t>Webbing Handle</t>
  </si>
  <si>
    <t>180-0013</t>
  </si>
  <si>
    <t>Kayak Deck Fitting Single Loop</t>
  </si>
  <si>
    <t>180-0014</t>
  </si>
  <si>
    <t>Kayak Deck Line Guide Small</t>
  </si>
  <si>
    <t>180-0015</t>
  </si>
  <si>
    <t>Hatch Cover</t>
  </si>
  <si>
    <t>180-0016</t>
  </si>
  <si>
    <t>Kayak Foot Pedal Low Profile</t>
  </si>
  <si>
    <t>180-0017</t>
  </si>
  <si>
    <t>Kayak Foot Brace Hex Clamp</t>
  </si>
  <si>
    <t>180-0018</t>
  </si>
  <si>
    <t>Kayak Foot Brace Track</t>
  </si>
  <si>
    <t>180-0019</t>
  </si>
  <si>
    <t>(L) Kayak Foot Brace STD Rod Short Flag</t>
  </si>
  <si>
    <t>180-0020</t>
  </si>
  <si>
    <t>(R) Kayak Foot Brace STD Rod Short Flag</t>
  </si>
  <si>
    <t>180-0022</t>
  </si>
  <si>
    <t>1/4 - 20 Nylok Jam Nut</t>
  </si>
  <si>
    <t>180-0023</t>
  </si>
  <si>
    <t>14 X 5/8 NEO Bonded Washer (for foot)</t>
  </si>
  <si>
    <t>180-0024</t>
  </si>
  <si>
    <t>Polypro Bungee Cord Black 3/16"</t>
  </si>
  <si>
    <t>180-0025</t>
  </si>
  <si>
    <t>Kayak Carrying Handle</t>
  </si>
  <si>
    <t>180-0026</t>
  </si>
  <si>
    <t>Hatch Cover Tether Clips</t>
  </si>
  <si>
    <t>180-0027</t>
  </si>
  <si>
    <t>Seat Pan</t>
  </si>
  <si>
    <t>180-0028</t>
  </si>
  <si>
    <t>Female clasp with hypalon</t>
  </si>
  <si>
    <t>180-0030</t>
  </si>
  <si>
    <t>Seat Back</t>
  </si>
  <si>
    <t>180-0031</t>
  </si>
  <si>
    <t>Cockpit Pad</t>
  </si>
  <si>
    <t>180-0032</t>
  </si>
  <si>
    <t>Lauren gasket</t>
  </si>
  <si>
    <t>180-0032s</t>
  </si>
  <si>
    <t>Mate Section Gasket</t>
  </si>
  <si>
    <t>180-0032t</t>
  </si>
  <si>
    <t>Mate Section Gasket (tube)</t>
  </si>
  <si>
    <t>180-0033</t>
  </si>
  <si>
    <t>Cockpit Gaskets - set of 2</t>
  </si>
  <si>
    <t>180-0035</t>
  </si>
  <si>
    <t>Reflective Parachute Cord</t>
  </si>
  <si>
    <t>180-0036</t>
  </si>
  <si>
    <t>Parachute Cord</t>
  </si>
  <si>
    <t>180-0037</t>
  </si>
  <si>
    <t>180-0038</t>
  </si>
  <si>
    <t>Disclaimers Label Caution Sticker</t>
  </si>
  <si>
    <t>180-0042a</t>
  </si>
  <si>
    <t>Standard Bag, cone, straps</t>
  </si>
  <si>
    <t>180-0044</t>
  </si>
  <si>
    <t>Pakayak Logo Towel</t>
  </si>
  <si>
    <t>180-0045M</t>
  </si>
  <si>
    <t>Backer Blocks 1.25 x 1.25"</t>
  </si>
  <si>
    <t>180-0048</t>
  </si>
  <si>
    <t>#10-32 X 1" Phillips Flat Machine Screw</t>
  </si>
  <si>
    <t>180-0050</t>
  </si>
  <si>
    <t>Pakayak Sticker 3" Round</t>
  </si>
  <si>
    <t>180-0051</t>
  </si>
  <si>
    <t>Share Me Business Cards</t>
  </si>
  <si>
    <t>180-0059</t>
  </si>
  <si>
    <t>Clamp Covers, non-phthalate</t>
  </si>
  <si>
    <t>180-0060</t>
  </si>
  <si>
    <t>1/4 -20 x 1/2 nylon pan head (spare)</t>
  </si>
  <si>
    <t>180-0061</t>
  </si>
  <si>
    <t>#10 X 3/4 316SS Square Pan SM 12/ Screw</t>
  </si>
  <si>
    <t>180-0061P</t>
  </si>
  <si>
    <t>#10 X 3/4 316SS Philips Pan SM 12/ Screw</t>
  </si>
  <si>
    <t>180-0062a</t>
  </si>
  <si>
    <t>Pakayak HIN</t>
  </si>
  <si>
    <t>180-0064b</t>
  </si>
  <si>
    <t>Quick Start</t>
  </si>
  <si>
    <t>180-0066</t>
  </si>
  <si>
    <t>Made in USA sticker</t>
  </si>
  <si>
    <t>180-0068</t>
  </si>
  <si>
    <t>Male Seat Pan Straps, see 180-0029</t>
  </si>
  <si>
    <t>180-0077</t>
  </si>
  <si>
    <t>10/32 5/8" Phil oval</t>
  </si>
  <si>
    <t>180-0078</t>
  </si>
  <si>
    <t>Pakayak logo decals</t>
  </si>
  <si>
    <t>180-0081</t>
  </si>
  <si>
    <t>close end rivets 3/16</t>
  </si>
  <si>
    <t>180-0082</t>
  </si>
  <si>
    <t>blind rivets 3/16</t>
  </si>
  <si>
    <t>180-0084</t>
  </si>
  <si>
    <t>1/4-20 X 1 3/8 Truss Phillips screw (foot)</t>
  </si>
  <si>
    <t>180-0085</t>
  </si>
  <si>
    <t>Bluefin decals</t>
  </si>
  <si>
    <t>180-1072</t>
  </si>
  <si>
    <t>Bluefin box</t>
  </si>
  <si>
    <t>180-1073</t>
  </si>
  <si>
    <t>Top, 1 per</t>
  </si>
  <si>
    <t>180-1074</t>
  </si>
  <si>
    <t>Cone Insert, 1 per</t>
  </si>
  <si>
    <t>180-1076</t>
  </si>
  <si>
    <t>Bottom Insert, 2 per</t>
  </si>
  <si>
    <t>180-1077</t>
  </si>
  <si>
    <t>Side Insert, 2 per</t>
  </si>
  <si>
    <t>180-1078</t>
  </si>
  <si>
    <t>55x5" Pad</t>
  </si>
  <si>
    <t>190-0001</t>
  </si>
  <si>
    <t>Aluminum Round Tube 6061-T6511 1" (A) x 0.058" (t) Length= 33”</t>
  </si>
  <si>
    <t>190-0001AF</t>
  </si>
  <si>
    <t>Aluminum Round Tube 6061-T6511 1" (A) x 0.125" (t) Length= 40.5”</t>
  </si>
  <si>
    <t>190-0004</t>
  </si>
  <si>
    <t>¾” webbing</t>
  </si>
  <si>
    <t>190-0005</t>
  </si>
  <si>
    <t>¾” buckle dual adjustable</t>
  </si>
  <si>
    <t>190-0006</t>
  </si>
  <si>
    <t>Box for all-terrain wheels, 34x10x6</t>
  </si>
  <si>
    <t>190-0006AF</t>
  </si>
  <si>
    <t>Box for all-terrain wheels, 42x11x6</t>
  </si>
  <si>
    <t>190-0007</t>
  </si>
  <si>
    <t>Wheels</t>
  </si>
  <si>
    <t>190-0008</t>
  </si>
  <si>
    <t>Uxcell ABS round spacers washers OD 11mm, ID 5mm, height 8mm</t>
  </si>
  <si>
    <t>190-0008BF</t>
  </si>
  <si>
    <t>Patikil ABS round spacers washers OD 11mm, ID 5mm, height 6mm</t>
  </si>
  <si>
    <t>190-0009</t>
  </si>
  <si>
    <t>Lynch pins 3/16 x 1 7/16 (replaced R pins)</t>
  </si>
  <si>
    <t>190-0010</t>
  </si>
  <si>
    <t>Axle, assembled for Bluefin</t>
  </si>
  <si>
    <t>191-0000</t>
  </si>
  <si>
    <t>BF Rudder KIT</t>
  </si>
  <si>
    <t>191-0001</t>
  </si>
  <si>
    <t>rudder base kit with lift line and gudgeon</t>
  </si>
  <si>
    <t>191-0002</t>
  </si>
  <si>
    <t>1/8" rubber grommets</t>
  </si>
  <si>
    <t>191-0003</t>
  </si>
  <si>
    <t>1/8" rudder line, no stretch</t>
  </si>
  <si>
    <t>191-0005</t>
  </si>
  <si>
    <t>8" zip/cable tie</t>
  </si>
  <si>
    <t>191-0006</t>
  </si>
  <si>
    <t>s-biner #1 or dual biner</t>
  </si>
  <si>
    <t>191-0007</t>
  </si>
  <si>
    <t>s-biner #2 or D ring</t>
  </si>
  <si>
    <t>191-0008</t>
  </si>
  <si>
    <t>s-biner #0.5</t>
  </si>
  <si>
    <t>191-0009</t>
  </si>
  <si>
    <t>Pad eye</t>
  </si>
  <si>
    <t>191-000G</t>
  </si>
  <si>
    <t>Gudgeon (add 1 only if missing from 191-0001)</t>
  </si>
  <si>
    <t>191-0010</t>
  </si>
  <si>
    <t>3/16" cable clamp</t>
  </si>
  <si>
    <t>191-0011</t>
  </si>
  <si>
    <t>#8 x 1/2" SS sheet metal screws, flat head phillips for line guides</t>
  </si>
  <si>
    <t>191-0012</t>
  </si>
  <si>
    <t>R clip SS 1 1/2 x .090 (or jaycee smaller)</t>
  </si>
  <si>
    <t>191-0014</t>
  </si>
  <si>
    <t>Polypro Bungee Cord Black, 1/8"</t>
  </si>
  <si>
    <t>191-0020</t>
  </si>
  <si>
    <t>Rudder Installation Instructions</t>
  </si>
  <si>
    <t>191-0020AF</t>
  </si>
  <si>
    <t>Rudder Installation Instructions - foot steer</t>
  </si>
  <si>
    <t>191-0021</t>
  </si>
  <si>
    <t>CABLE GUIDE TUBING BLACK 2000'</t>
  </si>
  <si>
    <t>191-0022</t>
  </si>
  <si>
    <t>Dorisea Extreme Braid 100% Pe Black Braided Fishing Line 109Yards-2187Yards 6-550Lb Test Fishing Wire Fishing String Incredible Superline Zero Stretch - 300m/328Yards 300lb/1.0mm(8Strands)</t>
  </si>
  <si>
    <t>191-0023</t>
  </si>
  <si>
    <t>ObeCo J-Hooks</t>
  </si>
  <si>
    <t>191-0024</t>
  </si>
  <si>
    <t>Hand steerer with cord, large washer and blue nut</t>
  </si>
  <si>
    <t>191-0026</t>
  </si>
  <si>
    <t>10-32 2" phil machine screw</t>
  </si>
  <si>
    <t>191-0028</t>
  </si>
  <si>
    <t>10/32 Wingnut</t>
  </si>
  <si>
    <t>191-0029</t>
  </si>
  <si>
    <t>8-32 1 1/4" phil machine screws</t>
  </si>
  <si>
    <t>191-0030</t>
  </si>
  <si>
    <t>8-32 lock nuts</t>
  </si>
  <si>
    <t>191-0031</t>
  </si>
  <si>
    <t>tap screw for clamp</t>
  </si>
  <si>
    <t>191-0032</t>
  </si>
  <si>
    <t>10-32 square nut</t>
  </si>
  <si>
    <t>191-0033</t>
  </si>
  <si>
    <t>L bracket</t>
  </si>
  <si>
    <t>192-0000</t>
  </si>
  <si>
    <t>Braces kit</t>
  </si>
  <si>
    <t>192-0001</t>
  </si>
  <si>
    <t>Knee &amp; thigh pads</t>
  </si>
  <si>
    <t>192-0002</t>
  </si>
  <si>
    <t>Velcro pads 4x4"</t>
  </si>
  <si>
    <t>200-SSSP-01</t>
  </si>
  <si>
    <t>Spray Skirts</t>
  </si>
  <si>
    <t>655-8</t>
  </si>
  <si>
    <t>655-8 Epoxy</t>
  </si>
  <si>
    <t>655-K</t>
  </si>
  <si>
    <t>655-K Repair kit</t>
  </si>
  <si>
    <t>AB-SR-4PC-H-220</t>
  </si>
  <si>
    <t>SR Paddle</t>
  </si>
  <si>
    <t>AF-ATWC-00</t>
  </si>
  <si>
    <t>AF All Terrain Wheels</t>
  </si>
  <si>
    <t>AF-00030-bm</t>
  </si>
  <si>
    <t>Bluefin ATW</t>
  </si>
  <si>
    <t>BF142-0129-LT</t>
  </si>
  <si>
    <t>BF142 Sunshine LIGHT</t>
  </si>
  <si>
    <t>BF142-0485-LT</t>
  </si>
  <si>
    <t>BF142 Chili LIGHT</t>
  </si>
  <si>
    <t>BF142-1665-LT</t>
  </si>
  <si>
    <t>BF142 Habanero LIGHT</t>
  </si>
  <si>
    <t>BF142-3385-LT</t>
  </si>
  <si>
    <t>BF142 Surf LIGHT</t>
  </si>
  <si>
    <t>cinch</t>
  </si>
  <si>
    <t>cinch strap (in with shoulder straps)</t>
  </si>
  <si>
    <t>Coolie</t>
  </si>
  <si>
    <t>nose</t>
  </si>
  <si>
    <t>HS1 protector</t>
  </si>
  <si>
    <t>Pak-cap-khaki</t>
  </si>
  <si>
    <t>Hats</t>
  </si>
  <si>
    <t>Resin-Chili</t>
  </si>
  <si>
    <t>Chili Resin</t>
  </si>
  <si>
    <t>Resin-Habanero</t>
  </si>
  <si>
    <t>Habanero Resin</t>
  </si>
  <si>
    <t>Shammy</t>
  </si>
  <si>
    <t>Purple Shammy</t>
  </si>
  <si>
    <t>Shoulder</t>
  </si>
  <si>
    <t>shoulder straps</t>
  </si>
  <si>
    <t>T1</t>
  </si>
  <si>
    <t>Tshirts Turquoise Women - M</t>
  </si>
  <si>
    <t>T10</t>
  </si>
  <si>
    <t>Tshirts White Women - XL</t>
  </si>
  <si>
    <t>T11</t>
  </si>
  <si>
    <t>Tshirts White Men - M</t>
  </si>
  <si>
    <t>T12</t>
  </si>
  <si>
    <t>Tshirts White Men - L</t>
  </si>
  <si>
    <t>T13</t>
  </si>
  <si>
    <t>Tshirts White Men - XL</t>
  </si>
  <si>
    <t>T14</t>
  </si>
  <si>
    <t>Tshirts White Men - 2XL</t>
  </si>
  <si>
    <t>T15</t>
  </si>
  <si>
    <t>Tshirts Black Women - M</t>
  </si>
  <si>
    <t>T16</t>
  </si>
  <si>
    <t>Tshirts Black Women - L</t>
  </si>
  <si>
    <t>T17</t>
  </si>
  <si>
    <t>Tshirts Black Men - XL</t>
  </si>
  <si>
    <t>T2</t>
  </si>
  <si>
    <t>Tshirts Turquoise Women - L</t>
  </si>
  <si>
    <t>T3</t>
  </si>
  <si>
    <t>Tshirts Turquoise Women - XL</t>
  </si>
  <si>
    <t>T4</t>
  </si>
  <si>
    <t>Tshirts Turquoise Men - M</t>
  </si>
  <si>
    <t>T5</t>
  </si>
  <si>
    <t>Tshirts Turquoise Men - L</t>
  </si>
  <si>
    <t>T6</t>
  </si>
  <si>
    <t>Tshirts Turquoise Men - XL</t>
  </si>
  <si>
    <t>T7</t>
  </si>
  <si>
    <t>Tshirts Turquoise Men - 2XL</t>
  </si>
  <si>
    <t>T8</t>
  </si>
  <si>
    <t>Tshirts White Women - M</t>
  </si>
  <si>
    <t>T9</t>
  </si>
  <si>
    <t>Tshirts White Women - L</t>
  </si>
  <si>
    <t>Hanzo</t>
  </si>
  <si>
    <t>160-0016</t>
  </si>
  <si>
    <t>10/32 Cap nut (not using)</t>
  </si>
  <si>
    <t>T084</t>
  </si>
  <si>
    <t>T085</t>
  </si>
  <si>
    <t>T086</t>
  </si>
  <si>
    <t>T087</t>
  </si>
  <si>
    <t>T088</t>
  </si>
  <si>
    <t>T089</t>
  </si>
  <si>
    <t>T090</t>
  </si>
  <si>
    <t>T091</t>
  </si>
  <si>
    <t>T092</t>
  </si>
  <si>
    <t>T093</t>
  </si>
  <si>
    <t>T094</t>
  </si>
  <si>
    <t>T095</t>
  </si>
  <si>
    <t>T096</t>
  </si>
  <si>
    <t>T097</t>
  </si>
  <si>
    <t>T098</t>
  </si>
  <si>
    <t>T099</t>
  </si>
  <si>
    <t>T100</t>
  </si>
  <si>
    <t>T101</t>
  </si>
  <si>
    <t>T102</t>
  </si>
  <si>
    <t>T103</t>
  </si>
  <si>
    <t>T104</t>
  </si>
  <si>
    <t>T105</t>
  </si>
  <si>
    <t>T106</t>
  </si>
  <si>
    <t>T107</t>
  </si>
  <si>
    <t>T108</t>
  </si>
  <si>
    <t>T109</t>
  </si>
  <si>
    <t>T110</t>
  </si>
  <si>
    <t>T111</t>
  </si>
  <si>
    <t>T112</t>
  </si>
  <si>
    <t>T113</t>
  </si>
  <si>
    <t>T114</t>
  </si>
  <si>
    <t>T115</t>
  </si>
  <si>
    <t>T116</t>
  </si>
  <si>
    <t>T117</t>
  </si>
  <si>
    <t>T118</t>
  </si>
  <si>
    <t>T119</t>
  </si>
  <si>
    <t>T120</t>
  </si>
  <si>
    <t>T121</t>
  </si>
  <si>
    <t>T122</t>
  </si>
  <si>
    <t>T123</t>
  </si>
  <si>
    <t>T124</t>
  </si>
  <si>
    <t>T125</t>
  </si>
  <si>
    <t>T126</t>
  </si>
  <si>
    <t>T127</t>
  </si>
  <si>
    <t>T128</t>
  </si>
  <si>
    <t>T129</t>
  </si>
  <si>
    <t>T130</t>
  </si>
  <si>
    <t>T131</t>
  </si>
  <si>
    <t>T132</t>
  </si>
  <si>
    <t>T133</t>
  </si>
  <si>
    <t>T134</t>
  </si>
  <si>
    <t>T135</t>
  </si>
  <si>
    <t>T136</t>
  </si>
  <si>
    <t>T137</t>
  </si>
  <si>
    <t>T138</t>
  </si>
  <si>
    <t>T139</t>
  </si>
  <si>
    <t>T140</t>
  </si>
  <si>
    <t>T141</t>
  </si>
  <si>
    <t>T142</t>
  </si>
  <si>
    <t>T143</t>
  </si>
  <si>
    <t>T144</t>
  </si>
  <si>
    <t>T145</t>
  </si>
  <si>
    <t>T146</t>
  </si>
  <si>
    <t>T147</t>
  </si>
  <si>
    <t>T148</t>
  </si>
  <si>
    <t>T149</t>
  </si>
  <si>
    <t>T150</t>
  </si>
  <si>
    <t>T151</t>
  </si>
  <si>
    <t>T152</t>
  </si>
  <si>
    <t>T153</t>
  </si>
  <si>
    <t>T154</t>
  </si>
  <si>
    <t>T155</t>
  </si>
  <si>
    <t>T156</t>
  </si>
  <si>
    <t>T157</t>
  </si>
  <si>
    <t>T158</t>
  </si>
  <si>
    <t>T159</t>
  </si>
  <si>
    <t>T160</t>
  </si>
  <si>
    <t>T161</t>
  </si>
  <si>
    <t>T162</t>
  </si>
  <si>
    <t>T163</t>
  </si>
  <si>
    <t>T164</t>
  </si>
  <si>
    <t>T165</t>
  </si>
  <si>
    <t>T166</t>
  </si>
  <si>
    <t>T167</t>
  </si>
  <si>
    <t>T168</t>
  </si>
  <si>
    <t>T169</t>
  </si>
  <si>
    <t>T170</t>
  </si>
  <si>
    <t>T171</t>
  </si>
  <si>
    <t>T172</t>
  </si>
  <si>
    <t>T173</t>
  </si>
  <si>
    <t>T174</t>
  </si>
  <si>
    <t>T175</t>
  </si>
  <si>
    <t>T176</t>
  </si>
  <si>
    <t>T177</t>
  </si>
  <si>
    <t>T178</t>
  </si>
  <si>
    <t>T179</t>
  </si>
  <si>
    <t>T180</t>
  </si>
  <si>
    <t>T181</t>
  </si>
  <si>
    <t>T182</t>
  </si>
  <si>
    <t>T183</t>
  </si>
  <si>
    <t>T184</t>
  </si>
  <si>
    <t>T185</t>
  </si>
  <si>
    <t>T186</t>
  </si>
  <si>
    <t>T188</t>
  </si>
  <si>
    <t>T189</t>
  </si>
  <si>
    <t>T190</t>
  </si>
  <si>
    <t>T191</t>
  </si>
  <si>
    <t>T192</t>
  </si>
  <si>
    <t>T193</t>
  </si>
  <si>
    <t>T194</t>
  </si>
  <si>
    <t>T195</t>
  </si>
  <si>
    <t>T196</t>
  </si>
  <si>
    <t>T197</t>
  </si>
  <si>
    <t>T198</t>
  </si>
  <si>
    <t>T199</t>
  </si>
  <si>
    <t>T200</t>
  </si>
  <si>
    <t>T201</t>
  </si>
  <si>
    <t>T202</t>
  </si>
  <si>
    <t>T203</t>
  </si>
  <si>
    <t>T204</t>
  </si>
  <si>
    <t>T205</t>
  </si>
  <si>
    <t>T206</t>
  </si>
  <si>
    <t>T207</t>
  </si>
  <si>
    <t>T208</t>
  </si>
  <si>
    <t>T209</t>
  </si>
  <si>
    <t>T210</t>
  </si>
  <si>
    <t>T211</t>
  </si>
  <si>
    <t>T212</t>
  </si>
  <si>
    <t>T214</t>
  </si>
  <si>
    <t>T215</t>
  </si>
  <si>
    <t>T216</t>
  </si>
  <si>
    <t>T217</t>
  </si>
  <si>
    <t>T218</t>
  </si>
  <si>
    <t>T219</t>
  </si>
  <si>
    <t>T220</t>
  </si>
  <si>
    <t>T221</t>
  </si>
  <si>
    <t>T222</t>
  </si>
  <si>
    <t>T223</t>
  </si>
  <si>
    <t>T224</t>
  </si>
  <si>
    <t>T225</t>
  </si>
  <si>
    <t>T226</t>
  </si>
  <si>
    <t>T227</t>
  </si>
  <si>
    <t>T228</t>
  </si>
  <si>
    <t>T229</t>
  </si>
  <si>
    <t>T230</t>
  </si>
  <si>
    <t>T231</t>
  </si>
  <si>
    <t>T232</t>
  </si>
  <si>
    <t>T233</t>
  </si>
  <si>
    <t>T234</t>
  </si>
  <si>
    <t>T235</t>
  </si>
  <si>
    <t>T236</t>
  </si>
  <si>
    <t>T237</t>
  </si>
  <si>
    <t>T238</t>
  </si>
  <si>
    <t>T239</t>
  </si>
  <si>
    <t>T240</t>
  </si>
  <si>
    <t>T241</t>
  </si>
  <si>
    <t>T242</t>
  </si>
  <si>
    <t>UOM</t>
  </si>
  <si>
    <t>Each</t>
  </si>
  <si>
    <t>Feet</t>
  </si>
  <si>
    <t>Lbs</t>
  </si>
  <si>
    <t>BF14-ATWC-V2</t>
  </si>
  <si>
    <t>KG</t>
  </si>
  <si>
    <t>AF-00030-BM</t>
  </si>
  <si>
    <t>NOSE</t>
  </si>
  <si>
    <t>PAK-CAP-KHAKI</t>
  </si>
  <si>
    <t>SHAMMY</t>
  </si>
  <si>
    <t>Cinch</t>
  </si>
  <si>
    <t>Move</t>
  </si>
  <si>
    <t>RM</t>
  </si>
  <si>
    <t>FG</t>
  </si>
  <si>
    <t>SA</t>
  </si>
  <si>
    <t>191-0034</t>
  </si>
  <si>
    <t>screws for sex nuts</t>
  </si>
  <si>
    <t>163-0007</t>
  </si>
  <si>
    <t>1/4 x 20 x 1" truss phillips or 163-0007 3/4"??</t>
  </si>
  <si>
    <t>each</t>
  </si>
  <si>
    <t>Anglerfish Boxed</t>
  </si>
  <si>
    <t>IRM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</si>
</sst>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
    <numFmt numFmtId="167" formatCode="&quot;$&quot;#,##0.00"/>
  </numFmts>
  <fonts count="25" x14ac:knownFonts="1">
    <font>
      <sz val="11"/>
      <color theme="1"/>
      <name val="Aptos Narrow"/>
      <family val="2"/>
      <scheme val="minor"/>
    </font>
    <font>
      <sz val="11"/>
      <color theme="1"/>
      <name val="Aptos Narrow"/>
      <family val="2"/>
      <scheme val="minor"/>
    </font>
    <font>
      <b/>
      <sz val="11"/>
      <color theme="1"/>
      <name val="Aptos Narrow"/>
      <family val="2"/>
      <scheme val="minor"/>
    </font>
    <font>
      <sz val="28"/>
      <color theme="0"/>
      <name val="Segoe UI Light"/>
      <family val="2"/>
    </font>
    <font>
      <sz val="11"/>
      <color theme="1"/>
      <name val="Segoe UI"/>
      <family val="2"/>
    </font>
    <font>
      <sz val="14"/>
      <name val="Aptos Narrow"/>
      <family val="2"/>
      <scheme val="minor"/>
    </font>
    <font>
      <b/>
      <sz val="14"/>
      <name val="Aptos Narrow"/>
      <family val="2"/>
      <scheme val="minor"/>
    </font>
    <font>
      <u/>
      <sz val="11"/>
      <color theme="10"/>
      <name val="Aptos Narrow"/>
      <family val="2"/>
      <scheme val="minor"/>
    </font>
    <font>
      <sz val="8"/>
      <name val="Aptos Narrow"/>
      <family val="2"/>
      <scheme val="minor"/>
    </font>
    <font>
      <b/>
      <sz val="14"/>
      <color theme="1"/>
      <name val="Aptos Narrow"/>
      <family val="2"/>
      <scheme val="minor"/>
    </font>
    <font>
      <sz val="14"/>
      <color theme="1"/>
      <name val="Aptos Narrow"/>
      <family val="2"/>
      <scheme val="minor"/>
    </font>
    <font>
      <sz val="11"/>
      <color theme="1"/>
      <name val="Aptos Narrow"/>
      <family val="2"/>
    </font>
    <font>
      <i/>
      <sz val="10"/>
      <color theme="1" tint="0.34998626667073579"/>
      <name val="Aptos Narrow"/>
      <family val="2"/>
    </font>
    <font>
      <b/>
      <sz val="12"/>
      <color theme="1"/>
      <name val="Aptos Narrow"/>
      <family val="2"/>
      <scheme val="minor"/>
    </font>
    <font>
      <sz val="11"/>
      <color theme="1"/>
      <name val="Calibri"/>
      <family val="2"/>
    </font>
    <font>
      <sz val="12"/>
      <color theme="1"/>
      <name val="Calibri"/>
      <family val="2"/>
    </font>
    <font>
      <sz val="12"/>
      <color rgb="FF323232"/>
      <name val="Calibri"/>
      <family val="2"/>
    </font>
    <font>
      <sz val="11"/>
      <color theme="1"/>
      <name val="Arial"/>
      <family val="2"/>
    </font>
    <font>
      <sz val="12"/>
      <color rgb="FF000000"/>
      <name val="Calibri"/>
      <family val="2"/>
    </font>
    <font>
      <sz val="11"/>
      <color rgb="FF3C7D22"/>
      <name val="Aptos Narrow"/>
      <family val="2"/>
      <scheme val="minor"/>
    </font>
    <font>
      <sz val="11"/>
      <color rgb="FF000000"/>
      <name val="Calibri"/>
      <family val="2"/>
    </font>
    <font>
      <sz val="11"/>
      <color rgb="FF000000"/>
      <name val="Arial"/>
      <family val="2"/>
    </font>
    <font>
      <sz val="10"/>
      <color rgb="FF434343"/>
      <name val="Arial"/>
      <family val="2"/>
    </font>
    <font>
      <sz val="10"/>
      <color rgb="FF434343"/>
      <name val="Roboto"/>
    </font>
    <font>
      <sz val="11"/>
      <color rgb="FFFF0000"/>
      <name val="Aptos Narrow"/>
      <family val="2"/>
      <scheme val="minor"/>
    </font>
  </fonts>
  <fills count="7">
    <fill>
      <patternFill patternType="none"/>
    </fill>
    <fill>
      <patternFill patternType="gray125"/>
    </fill>
    <fill>
      <patternFill patternType="solid">
        <fgColor theme="9"/>
        <bgColor indexed="64"/>
      </patternFill>
    </fill>
    <fill>
      <patternFill patternType="solid">
        <fgColor theme="6" tint="-0.249977111117893"/>
        <bgColor indexed="64"/>
      </patternFill>
    </fill>
    <fill>
      <patternFill patternType="solid">
        <fgColor rgb="FF0F5511"/>
        <bgColor indexed="64"/>
      </patternFill>
    </fill>
    <fill>
      <patternFill patternType="solid">
        <fgColor theme="2"/>
        <bgColor indexed="64"/>
      </patternFill>
    </fill>
    <fill>
      <patternFill patternType="solid">
        <fgColor rgb="FFDAF2D0"/>
        <bgColor rgb="FFDAF2D0"/>
      </patternFill>
    </fill>
  </fills>
  <borders count="2">
    <border>
      <left/>
      <right/>
      <top/>
      <bottom/>
      <diagonal/>
    </border>
    <border>
      <left style="thick">
        <color theme="1" tint="0.24994659260841701"/>
      </left>
      <right/>
      <top/>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cellStyleXfs>
  <cellXfs count="39">
    <xf numFmtId="0" fontId="0" fillId="0" borderId="0" xfId="0"/>
    <xf numFmtId="0" fontId="3" fillId="2" borderId="0" xfId="0" applyFont="1" applyFill="1" applyAlignment="1">
      <alignment vertical="center"/>
    </xf>
    <xf numFmtId="0" fontId="3" fillId="3" borderId="0" xfId="0" applyFont="1" applyFill="1" applyAlignment="1">
      <alignment vertical="center"/>
    </xf>
    <xf numFmtId="0" fontId="4" fillId="3" borderId="0" xfId="0" applyFont="1" applyFill="1"/>
    <xf numFmtId="0" fontId="3" fillId="4" borderId="0" xfId="0" applyFont="1" applyFill="1" applyAlignment="1">
      <alignment vertical="center"/>
    </xf>
    <xf numFmtId="0" fontId="5" fillId="0" borderId="0" xfId="0" applyFont="1"/>
    <xf numFmtId="0" fontId="5" fillId="0" borderId="0" xfId="0" applyFont="1" applyAlignment="1">
      <alignment vertical="center"/>
    </xf>
    <xf numFmtId="0" fontId="2" fillId="0" borderId="0" xfId="0" applyFont="1"/>
    <xf numFmtId="166" fontId="0" fillId="0" borderId="0" xfId="0" applyNumberFormat="1" applyAlignment="1">
      <alignment horizontal="left" indent="1"/>
    </xf>
    <xf numFmtId="0" fontId="7" fillId="0" borderId="0" xfId="3"/>
    <xf numFmtId="0" fontId="0" fillId="0" borderId="0" xfId="0" applyAlignment="1">
      <alignment vertical="center" wrapText="1"/>
    </xf>
    <xf numFmtId="0" fontId="2" fillId="0" borderId="0" xfId="0" applyFont="1" applyAlignment="1">
      <alignment horizontal="left" vertical="center" wrapText="1"/>
    </xf>
    <xf numFmtId="14" fontId="0" fillId="0" borderId="0" xfId="0" applyNumberFormat="1"/>
    <xf numFmtId="0" fontId="0" fillId="0" borderId="0" xfId="0" pivotButton="1"/>
    <xf numFmtId="0" fontId="9" fillId="5" borderId="0" xfId="0" applyFont="1" applyFill="1" applyAlignment="1">
      <alignment horizontal="right" vertical="center"/>
    </xf>
    <xf numFmtId="167" fontId="10" fillId="5" borderId="0" xfId="2" applyNumberFormat="1" applyFont="1" applyFill="1" applyAlignment="1">
      <alignment horizontal="center" vertical="center"/>
    </xf>
    <xf numFmtId="14" fontId="0" fillId="0" borderId="0" xfId="0" applyNumberFormat="1" applyAlignment="1">
      <alignment horizontal="left"/>
    </xf>
    <xf numFmtId="0" fontId="12" fillId="0" borderId="0" xfId="0" applyFont="1" applyAlignment="1">
      <alignment horizontal="left" wrapText="1"/>
    </xf>
    <xf numFmtId="165" fontId="0" fillId="0" borderId="0" xfId="1" applyFont="1"/>
    <xf numFmtId="4" fontId="0" fillId="0" borderId="0" xfId="0" applyNumberFormat="1"/>
    <xf numFmtId="0" fontId="13" fillId="5" borderId="1" xfId="0" applyFont="1" applyFill="1" applyBorder="1" applyAlignment="1">
      <alignment horizontal="center" wrapText="1"/>
    </xf>
    <xf numFmtId="165" fontId="0" fillId="0" borderId="0" xfId="0" applyNumberFormat="1"/>
    <xf numFmtId="164" fontId="3" fillId="3" borderId="0" xfId="2" applyFont="1" applyFill="1" applyAlignment="1">
      <alignment vertical="center"/>
    </xf>
    <xf numFmtId="164" fontId="2" fillId="0" borderId="0" xfId="2" applyFont="1" applyAlignment="1">
      <alignment horizontal="left" vertical="center" wrapText="1"/>
    </xf>
    <xf numFmtId="164" fontId="0" fillId="0" borderId="0" xfId="2" applyFont="1" applyAlignment="1">
      <alignment vertical="center" wrapText="1"/>
    </xf>
    <xf numFmtId="164" fontId="0" fillId="0" borderId="0" xfId="2" applyFont="1"/>
    <xf numFmtId="0" fontId="19" fillId="6" borderId="0" xfId="0" applyFont="1" applyFill="1" applyAlignment="1">
      <alignment vertical="center" wrapText="1"/>
    </xf>
    <xf numFmtId="0" fontId="19" fillId="0" borderId="0" xfId="0" applyFont="1"/>
    <xf numFmtId="0" fontId="19" fillId="6" borderId="0" xfId="0" applyFont="1" applyFill="1"/>
    <xf numFmtId="0" fontId="15" fillId="0" borderId="0" xfId="0" applyFont="1"/>
    <xf numFmtId="0" fontId="14" fillId="0" borderId="0" xfId="0" applyFont="1"/>
    <xf numFmtId="0" fontId="20" fillId="0" borderId="0" xfId="0" applyFont="1"/>
    <xf numFmtId="0" fontId="16" fillId="0" borderId="0" xfId="0" applyFont="1"/>
    <xf numFmtId="0" fontId="18" fillId="0" borderId="0" xfId="0" applyFont="1"/>
    <xf numFmtId="0" fontId="21" fillId="0" borderId="0" xfId="0" applyFont="1"/>
    <xf numFmtId="0" fontId="17" fillId="0" borderId="0" xfId="0" applyFont="1"/>
    <xf numFmtId="0" fontId="22" fillId="0" borderId="0" xfId="0" applyFont="1"/>
    <xf numFmtId="0" fontId="23" fillId="0" borderId="0" xfId="0" applyFont="1"/>
    <xf numFmtId="0" fontId="24" fillId="0" borderId="0" xfId="0" applyFont="1"/>
  </cellXfs>
  <cellStyles count="4">
    <cellStyle name="Comma" xfId="1" builtinId="3"/>
    <cellStyle name="Currency" xfId="2" builtinId="4"/>
    <cellStyle name="Hyperlink" xfId="3" builtinId="8"/>
    <cellStyle name="Normal" xfId="0" builtinId="0"/>
  </cellStyles>
  <dxfs count="16">
    <dxf>
      <numFmt numFmtId="165" formatCode="_-* #,##0.00_-;\-* #,##0.00_-;_-* &quot;-&quot;??_-;_-@_-"/>
    </dxf>
    <dxf>
      <numFmt numFmtId="19" formatCode="m/d/yy"/>
    </dxf>
    <dxf>
      <numFmt numFmtId="0" formatCode="General"/>
    </dxf>
    <dxf>
      <numFmt numFmtId="0" formatCode="General"/>
    </dxf>
    <dxf>
      <numFmt numFmtId="0" formatCode="General"/>
    </dxf>
    <dxf>
      <numFmt numFmtId="165" formatCode="_-* #,##0.00_-;\-* #,##0.00_-;_-* &quot;-&quot;??_-;_-@_-"/>
    </dxf>
    <dxf>
      <numFmt numFmtId="165" formatCode="_-* #,##0.00_-;\-* #,##0.00_-;_-* &quot;-&quot;??_-;_-@_-"/>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7" Type="http://schemas.openxmlformats.org/officeDocument/2006/relationships/hyperlink" Target="https://youtu.be/9ylk6G-Qux0" TargetMode="External"/><Relationship Id="rId2" Type="http://schemas.openxmlformats.org/officeDocument/2006/relationships/image" Target="../media/image1.png"/><Relationship Id="rId1" Type="http://schemas.openxmlformats.org/officeDocument/2006/relationships/hyperlink" Target="https://www.myonlinetraininghub.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myonlinetraininghub.com/excel-inventory-management-system"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s>
</file>

<file path=xl/drawings/_rels/drawing6.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myonlinetraininghub.com/" TargetMode="External"/></Relationships>
</file>

<file path=xl/drawings/drawing1.xml><?xml version="1.0" encoding="utf-8"?>
<xdr:wsDr xmlns:xdr="http://schemas.openxmlformats.org/drawingml/2006/spreadsheetDrawing" xmlns:a="http://schemas.openxmlformats.org/drawingml/2006/main">
  <xdr:twoCellAnchor editAs="absolute">
    <xdr:from>
      <xdr:col>11</xdr:col>
      <xdr:colOff>473319</xdr:colOff>
      <xdr:row>0</xdr:row>
      <xdr:rowOff>47625</xdr:rowOff>
    </xdr:from>
    <xdr:to>
      <xdr:col>16</xdr:col>
      <xdr:colOff>470414</xdr:colOff>
      <xdr:row>0</xdr:row>
      <xdr:rowOff>621610</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B17A2CEB-83E6-4F24-B24A-50A8CC6D9A52}"/>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6819900" y="47625"/>
          <a:ext cx="3045095" cy="5739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8</xdr:col>
      <xdr:colOff>903654</xdr:colOff>
      <xdr:row>0</xdr:row>
      <xdr:rowOff>47625</xdr:rowOff>
    </xdr:from>
    <xdr:to>
      <xdr:col>13</xdr:col>
      <xdr:colOff>16511</xdr:colOff>
      <xdr:row>1</xdr:row>
      <xdr:rowOff>2485</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8C62D10E-29B5-4D5A-B6B8-E18F1562F37A}"/>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7033846" y="47625"/>
          <a:ext cx="3194930" cy="577648"/>
        </a:xfrm>
        <a:prstGeom prst="rect">
          <a:avLst/>
        </a:prstGeom>
      </xdr:spPr>
    </xdr:pic>
    <xdr:clientData/>
  </xdr:twoCellAnchor>
  <xdr:twoCellAnchor editAs="absolute">
    <xdr:from>
      <xdr:col>3</xdr:col>
      <xdr:colOff>1276350</xdr:colOff>
      <xdr:row>0</xdr:row>
      <xdr:rowOff>190500</xdr:rowOff>
    </xdr:from>
    <xdr:to>
      <xdr:col>4</xdr:col>
      <xdr:colOff>761348</xdr:colOff>
      <xdr:row>0</xdr:row>
      <xdr:rowOff>485775</xdr:rowOff>
    </xdr:to>
    <xdr:grpSp>
      <xdr:nvGrpSpPr>
        <xdr:cNvPr id="3" name="Group 2">
          <a:hlinkClick xmlns:r="http://schemas.openxmlformats.org/officeDocument/2006/relationships" r:id="rId4"/>
          <a:extLst>
            <a:ext uri="{FF2B5EF4-FFF2-40B4-BE49-F238E27FC236}">
              <a16:creationId xmlns:a16="http://schemas.microsoft.com/office/drawing/2014/main" id="{61B27A10-BF3C-49AC-B42E-D4F36F091300}"/>
            </a:ext>
          </a:extLst>
        </xdr:cNvPr>
        <xdr:cNvGrpSpPr/>
      </xdr:nvGrpSpPr>
      <xdr:grpSpPr>
        <a:xfrm>
          <a:off x="3117850" y="190500"/>
          <a:ext cx="1402698" cy="295275"/>
          <a:chOff x="4486275" y="142875"/>
          <a:chExt cx="1162050" cy="295275"/>
        </a:xfrm>
      </xdr:grpSpPr>
      <xdr:sp macro="" textlink="">
        <xdr:nvSpPr>
          <xdr:cNvPr id="4" name="Rectangle: Rounded Corners 3">
            <a:extLst>
              <a:ext uri="{FF2B5EF4-FFF2-40B4-BE49-F238E27FC236}">
                <a16:creationId xmlns:a16="http://schemas.microsoft.com/office/drawing/2014/main" id="{2C2F68F0-88B7-470B-5B7B-5E937D1CA184}"/>
              </a:ext>
            </a:extLst>
          </xdr:cNvPr>
          <xdr:cNvSpPr/>
        </xdr:nvSpPr>
        <xdr:spPr>
          <a:xfrm>
            <a:off x="4486275" y="142875"/>
            <a:ext cx="1162050"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read tutorial</a:t>
            </a:r>
          </a:p>
        </xdr:txBody>
      </xdr:sp>
      <xdr:pic>
        <xdr:nvPicPr>
          <xdr:cNvPr id="5" name="Graphic 4" descr="Document">
            <a:extLst>
              <a:ext uri="{FF2B5EF4-FFF2-40B4-BE49-F238E27FC236}">
                <a16:creationId xmlns:a16="http://schemas.microsoft.com/office/drawing/2014/main" id="{034BE169-B4BB-07B7-B8B6-CEC86425A56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5391149" y="171449"/>
            <a:ext cx="238126" cy="238126"/>
          </a:xfrm>
          <a:prstGeom prst="rect">
            <a:avLst/>
          </a:prstGeom>
        </xdr:spPr>
      </xdr:pic>
    </xdr:grpSp>
    <xdr:clientData/>
  </xdr:twoCellAnchor>
  <xdr:twoCellAnchor editAs="absolute">
    <xdr:from>
      <xdr:col>4</xdr:col>
      <xdr:colOff>904222</xdr:colOff>
      <xdr:row>0</xdr:row>
      <xdr:rowOff>190500</xdr:rowOff>
    </xdr:from>
    <xdr:to>
      <xdr:col>6</xdr:col>
      <xdr:colOff>680179</xdr:colOff>
      <xdr:row>0</xdr:row>
      <xdr:rowOff>485775</xdr:rowOff>
    </xdr:to>
    <xdr:grpSp>
      <xdr:nvGrpSpPr>
        <xdr:cNvPr id="6" name="Group 5">
          <a:hlinkClick xmlns:r="http://schemas.openxmlformats.org/officeDocument/2006/relationships" r:id="rId7"/>
          <a:extLst>
            <a:ext uri="{FF2B5EF4-FFF2-40B4-BE49-F238E27FC236}">
              <a16:creationId xmlns:a16="http://schemas.microsoft.com/office/drawing/2014/main" id="{D55781A6-A459-45E9-BA96-C8D81121D90D}"/>
            </a:ext>
          </a:extLst>
        </xdr:cNvPr>
        <xdr:cNvGrpSpPr/>
      </xdr:nvGrpSpPr>
      <xdr:grpSpPr>
        <a:xfrm>
          <a:off x="4663422" y="190500"/>
          <a:ext cx="1579357" cy="295275"/>
          <a:chOff x="5400674" y="152400"/>
          <a:chExt cx="1362075" cy="295275"/>
        </a:xfrm>
      </xdr:grpSpPr>
      <xdr:sp macro="" textlink="">
        <xdr:nvSpPr>
          <xdr:cNvPr id="7" name="Rectangle: Rounded Corners 6">
            <a:extLst>
              <a:ext uri="{FF2B5EF4-FFF2-40B4-BE49-F238E27FC236}">
                <a16:creationId xmlns:a16="http://schemas.microsoft.com/office/drawing/2014/main" id="{3F58C1B8-7E0B-0F67-8EC8-7ADE207D9B2B}"/>
              </a:ext>
            </a:extLst>
          </xdr:cNvPr>
          <xdr:cNvSpPr/>
        </xdr:nvSpPr>
        <xdr:spPr>
          <a:xfrm>
            <a:off x="5400674" y="152400"/>
            <a:ext cx="1362075" cy="295275"/>
          </a:xfrm>
          <a:prstGeom prst="roundRect">
            <a:avLst/>
          </a:prstGeom>
          <a:solidFill>
            <a:schemeClr val="bg1">
              <a:lumMod val="65000"/>
            </a:schemeClr>
          </a:solidFill>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AU" sz="1100">
                <a:latin typeface="Segoe UI" panose="020B0502040204020203" pitchFamily="34" charset="0"/>
                <a:cs typeface="Segoe UI" panose="020B0502040204020203" pitchFamily="34" charset="0"/>
              </a:rPr>
              <a:t>watch tutorial</a:t>
            </a:r>
          </a:p>
        </xdr:txBody>
      </xdr:sp>
      <xdr:grpSp>
        <xdr:nvGrpSpPr>
          <xdr:cNvPr id="8" name="Group 7">
            <a:extLst>
              <a:ext uri="{FF2B5EF4-FFF2-40B4-BE49-F238E27FC236}">
                <a16:creationId xmlns:a16="http://schemas.microsoft.com/office/drawing/2014/main" id="{3F67F149-5245-B56D-AEA2-F6DDB66973FA}"/>
              </a:ext>
            </a:extLst>
          </xdr:cNvPr>
          <xdr:cNvGrpSpPr/>
        </xdr:nvGrpSpPr>
        <xdr:grpSpPr>
          <a:xfrm>
            <a:off x="6419850" y="200025"/>
            <a:ext cx="280427" cy="200025"/>
            <a:chOff x="5495924" y="2943225"/>
            <a:chExt cx="1362075" cy="971550"/>
          </a:xfrm>
        </xdr:grpSpPr>
        <xdr:sp macro="" textlink="">
          <xdr:nvSpPr>
            <xdr:cNvPr id="9" name="Rectangle: Rounded Corners 8">
              <a:extLst>
                <a:ext uri="{FF2B5EF4-FFF2-40B4-BE49-F238E27FC236}">
                  <a16:creationId xmlns:a16="http://schemas.microsoft.com/office/drawing/2014/main" id="{B3F7E2D2-1F3E-09F8-636E-F5C5A6EC3A33}"/>
                </a:ext>
              </a:extLst>
            </xdr:cNvPr>
            <xdr:cNvSpPr/>
          </xdr:nvSpPr>
          <xdr:spPr>
            <a:xfrm>
              <a:off x="5495924" y="2943225"/>
              <a:ext cx="1362075" cy="971550"/>
            </a:xfrm>
            <a:prstGeom prst="roundRect">
              <a:avLst>
                <a:gd name="adj" fmla="val 23738"/>
              </a:avLst>
            </a:prstGeom>
            <a:solidFill>
              <a:srgbClr val="FF0000">
                <a:alpha val="69804"/>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10" name="Isosceles Triangle 9">
              <a:extLst>
                <a:ext uri="{FF2B5EF4-FFF2-40B4-BE49-F238E27FC236}">
                  <a16:creationId xmlns:a16="http://schemas.microsoft.com/office/drawing/2014/main" id="{475ECD80-E5F9-C2B9-CBD3-6B52EB8ED834}"/>
                </a:ext>
              </a:extLst>
            </xdr:cNvPr>
            <xdr:cNvSpPr/>
          </xdr:nvSpPr>
          <xdr:spPr>
            <a:xfrm rot="5400000">
              <a:off x="5960961" y="3267000"/>
              <a:ext cx="432000" cy="324000"/>
            </a:xfrm>
            <a:prstGeom prs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850071</xdr:colOff>
      <xdr:row>0</xdr:row>
      <xdr:rowOff>29308</xdr:rowOff>
    </xdr:from>
    <xdr:to>
      <xdr:col>8</xdr:col>
      <xdr:colOff>426113</xdr:colOff>
      <xdr:row>0</xdr:row>
      <xdr:rowOff>603293</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EE2F4F9C-592A-4CF1-AFCD-8A717309C2F4}"/>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3161471" y="29308"/>
          <a:ext cx="3193832" cy="5739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102576</xdr:colOff>
      <xdr:row>0</xdr:row>
      <xdr:rowOff>51289</xdr:rowOff>
    </xdr:from>
    <xdr:to>
      <xdr:col>7</xdr:col>
      <xdr:colOff>548811</xdr:colOff>
      <xdr:row>1</xdr:row>
      <xdr:rowOff>2486</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C0EE1FEE-7DB8-4A63-B01E-3DF3FFB6E361}"/>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3678114" y="51289"/>
          <a:ext cx="3198228" cy="5739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6</xdr:col>
      <xdr:colOff>36634</xdr:colOff>
      <xdr:row>0</xdr:row>
      <xdr:rowOff>38100</xdr:rowOff>
    </xdr:from>
    <xdr:to>
      <xdr:col>9</xdr:col>
      <xdr:colOff>88681</xdr:colOff>
      <xdr:row>0</xdr:row>
      <xdr:rowOff>612085</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D755C5B6-2F73-4808-B315-83FD548DD4D7}"/>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5839557" y="38100"/>
          <a:ext cx="3195297" cy="573985"/>
        </a:xfrm>
        <a:prstGeom prst="rect">
          <a:avLst/>
        </a:prstGeom>
      </xdr:spPr>
    </xdr:pic>
    <xdr:clientData/>
  </xdr:twoCellAnchor>
  <xdr:twoCellAnchor editAs="oneCell">
    <xdr:from>
      <xdr:col>8</xdr:col>
      <xdr:colOff>64477</xdr:colOff>
      <xdr:row>4</xdr:row>
      <xdr:rowOff>46159</xdr:rowOff>
    </xdr:from>
    <xdr:to>
      <xdr:col>9</xdr:col>
      <xdr:colOff>16853</xdr:colOff>
      <xdr:row>21</xdr:row>
      <xdr:rowOff>172915</xdr:rowOff>
    </xdr:to>
    <mc:AlternateContent xmlns:mc="http://schemas.openxmlformats.org/markup-compatibility/2006" xmlns:a14="http://schemas.microsoft.com/office/drawing/2010/main">
      <mc:Choice Requires="a14">
        <xdr:graphicFrame macro="">
          <xdr:nvGraphicFramePr>
            <xdr:cNvPr id="3" name="Supplier">
              <a:extLst>
                <a:ext uri="{FF2B5EF4-FFF2-40B4-BE49-F238E27FC236}">
                  <a16:creationId xmlns:a16="http://schemas.microsoft.com/office/drawing/2014/main" id="{23093253-001B-A2FF-6092-B8A7C90106EC}"/>
                </a:ext>
              </a:extLst>
            </xdr:cNvPr>
            <xdr:cNvGraphicFramePr/>
          </xdr:nvGraphicFramePr>
          <xdr:xfrm>
            <a:off x="0" y="0"/>
            <a:ext cx="0" cy="0"/>
          </xdr:xfrm>
          <a:graphic>
            <a:graphicData uri="http://schemas.microsoft.com/office/drawing/2010/slicer">
              <sle:slicer xmlns:sle="http://schemas.microsoft.com/office/drawing/2010/slicer" name="Supplier"/>
            </a:graphicData>
          </a:graphic>
        </xdr:graphicFrame>
      </mc:Choice>
      <mc:Fallback xmlns="">
        <xdr:sp macro="" textlink="">
          <xdr:nvSpPr>
            <xdr:cNvPr id="0" name=""/>
            <xdr:cNvSpPr>
              <a:spLocks noTextEdit="1"/>
            </xdr:cNvSpPr>
          </xdr:nvSpPr>
          <xdr:spPr>
            <a:xfrm>
              <a:off x="7132027" y="1141534"/>
              <a:ext cx="1828801" cy="3250956"/>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absolute">
    <xdr:from>
      <xdr:col>9</xdr:col>
      <xdr:colOff>36634</xdr:colOff>
      <xdr:row>0</xdr:row>
      <xdr:rowOff>29308</xdr:rowOff>
    </xdr:from>
    <xdr:to>
      <xdr:col>14</xdr:col>
      <xdr:colOff>36660</xdr:colOff>
      <xdr:row>0</xdr:row>
      <xdr:rowOff>603293</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33F5B100-2FE3-4777-96D8-DC605FBE3204}"/>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6901961" y="29308"/>
          <a:ext cx="3195297" cy="5739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7</xdr:col>
      <xdr:colOff>2628900</xdr:colOff>
      <xdr:row>0</xdr:row>
      <xdr:rowOff>66675</xdr:rowOff>
    </xdr:from>
    <xdr:to>
      <xdr:col>11</xdr:col>
      <xdr:colOff>444770</xdr:colOff>
      <xdr:row>0</xdr:row>
      <xdr:rowOff>640660</xdr:rowOff>
    </xdr:to>
    <xdr:pic>
      <xdr:nvPicPr>
        <xdr:cNvPr id="2" name="my-online-training-hub-logo-2">
          <a:hlinkClick xmlns:r="http://schemas.openxmlformats.org/officeDocument/2006/relationships" r:id="rId1"/>
          <a:extLst>
            <a:ext uri="{FF2B5EF4-FFF2-40B4-BE49-F238E27FC236}">
              <a16:creationId xmlns:a16="http://schemas.microsoft.com/office/drawing/2014/main" id="{42BEA552-B5C8-4F00-AFE6-75FFDCC261FD}"/>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349"/>
        <a:stretch>
          <a:fillRect/>
        </a:stretch>
      </xdr:blipFill>
      <xdr:spPr>
        <a:xfrm>
          <a:off x="5981700" y="66675"/>
          <a:ext cx="3197495" cy="5739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d255ece098c2e9d9/Microsoft%20Copilot%20Chat%20Files/BOM%20Sample.xlsx" TargetMode="External"/><Relationship Id="rId1" Type="http://schemas.openxmlformats.org/officeDocument/2006/relationships/externalLinkPath" Target="BOM%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tems"/>
      <sheetName val="BOM"/>
      <sheetName val="Builds"/>
    </sheetNames>
    <sheetDataSet>
      <sheetData sheetId="0">
        <row r="23">
          <cell r="F23">
            <v>83.083333332999999</v>
          </cell>
        </row>
        <row r="24">
          <cell r="F24">
            <v>80.416666665999998</v>
          </cell>
        </row>
        <row r="25">
          <cell r="F25">
            <v>39.749933333333331</v>
          </cell>
        </row>
        <row r="60">
          <cell r="F60">
            <v>11</v>
          </cell>
        </row>
        <row r="61">
          <cell r="F61">
            <v>10</v>
          </cell>
        </row>
        <row r="62">
          <cell r="F62">
            <v>3</v>
          </cell>
        </row>
        <row r="131">
          <cell r="F131">
            <v>11</v>
          </cell>
        </row>
        <row r="132">
          <cell r="F132">
            <v>54.333333333333329</v>
          </cell>
        </row>
        <row r="169">
          <cell r="F169">
            <v>25</v>
          </cell>
        </row>
        <row r="170">
          <cell r="F170">
            <v>560.62499999933334</v>
          </cell>
        </row>
        <row r="171">
          <cell r="F171">
            <v>7</v>
          </cell>
        </row>
        <row r="172">
          <cell r="F172">
            <v>493.07142857142856</v>
          </cell>
        </row>
        <row r="174">
          <cell r="F174">
            <v>493.07142857142856</v>
          </cell>
        </row>
        <row r="176">
          <cell r="F176">
            <v>493.07142857142856</v>
          </cell>
        </row>
        <row r="178">
          <cell r="F178">
            <v>493.07142857142856</v>
          </cell>
        </row>
      </sheetData>
      <sheetData sheetId="1"/>
      <sheetData sheetId="2"/>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ll Data" id="{9C7286DB-B520-4337-B182-A66BD924359D}">
    <nsvFilter filterId="{20217639-F320-481F-BF7B-6BF13EA7BBED}" ref="B5:K426" tableId="2"/>
  </namedSheetView>
  <namedSheetView name="Goods Received" id="{47A92569-4195-4B85-8471-6A72C579DF8E}">
    <nsvFilter filterId="{20217639-F320-481F-BF7B-6BF13EA7BBED}" ref="B5:K426" tableId="2">
      <columnFilter colId="8" id="{52CCAE3D-FDDF-4C58-95D3-174EFC0776C6}">
        <filter colId="8">
          <x:filters>
            <x:filter val="No"/>
          </x:filters>
        </filter>
      </columnFilter>
      <columnFilter colId="9" id="{8C466474-7377-4ABD-BB02-103062F94040}">
        <filter colId="9">
          <x:customFilters>
            <x:customFilter operator="greaterThan" val="45901"/>
          </x:customFilters>
        </filter>
      </columnFilter>
    </nsvFilter>
  </namedSheetView>
  <namedSheetView name="Reorder" id="{644E3C88-ABF7-4A8E-92A4-554CDF3680C2}">
    <nsvFilter filterId="{20217639-F320-481F-BF7B-6BF13EA7BBED}" ref="B5:K426" tableId="2">
      <columnFilter colId="8" id="{52CCAE3D-FDDF-4C58-95D3-174EFC0776C6}">
        <filter colId="8">
          <x:filters>
            <x:filter val="Yes"/>
          </x:filters>
        </filter>
      </columnFilter>
      <columnFilter colId="9" id="{8C466474-7377-4ABD-BB02-103062F94040}">
        <filter colId="9">
          <x:filters blank="1"/>
        </filter>
      </columnFilter>
    </nsvFilter>
  </namedSheetView>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nda Treacy" refreshedDate="45919.533455092591" createdVersion="8" refreshedVersion="8" minRefreshableVersion="3" recordCount="60" xr:uid="{111C8064-EA8D-432F-BAB2-EB3D5967373E}">
  <cacheSource type="worksheet">
    <worksheetSource name="Inventory"/>
  </cacheSource>
  <cacheFields count="10">
    <cacheField name="Site" numFmtId="0">
      <sharedItems count="3">
        <s v="Store A"/>
        <s v="Store B"/>
        <s v="Store C"/>
      </sharedItems>
    </cacheField>
    <cacheField name="ProductID" numFmtId="0">
      <sharedItems count="20">
        <s v="P001"/>
        <s v="P002"/>
        <s v="P003"/>
        <s v="P004"/>
        <s v="P005"/>
        <s v="P006"/>
        <s v="P007"/>
        <s v="P008"/>
        <s v="P009"/>
        <s v="P010"/>
        <s v="P011"/>
        <s v="P012"/>
        <s v="P013"/>
        <s v="P014"/>
        <s v="P015"/>
        <s v="P016"/>
        <s v="P017"/>
        <s v="P018"/>
        <s v="P019"/>
        <s v="P020"/>
      </sharedItems>
    </cacheField>
    <cacheField name="Product Description" numFmtId="165">
      <sharedItems count="20">
        <s v="Rainbow Socks"/>
        <s v="Bubble Tea Kit"/>
        <s v="LED Fidget Spinner"/>
        <s v="Gourmet Popcorn Pack"/>
        <s v="Pocket Notebook"/>
        <s v="Slime DIY Kit"/>
        <s v="Reusable Water Bottle"/>
        <s v="Chocolate Pretzel Mix"/>
        <s v="Mini Desk Plant"/>
        <s v="Glow-in-the-Dark Mug"/>
        <s v="Scented Candle Tin"/>
        <s v="Travel Card Holder"/>
        <s v="Cotton Tote Bag"/>
        <s v="Jelly Bean Jar"/>
        <s v="Magnetic Bookmark Set"/>
        <s v="Puzzle Cube Keychain"/>
        <s v="Bamboo Cutlery Set"/>
        <s v="Comic-Themed Notebook"/>
        <s v="Spicy Snack Mix"/>
        <s v="Retro Arcade Keyring"/>
      </sharedItems>
    </cacheField>
    <cacheField name="Supplier" numFmtId="165">
      <sharedItems count="30">
        <s v="CozyWear Co."/>
        <s v="Tasty Treats Ltd."/>
        <s v="FunZone Imports"/>
        <s v="Snack Masters"/>
        <s v="PaperWorks Supplies"/>
        <s v="EcoLiving Pty Ltd."/>
        <s v="GreenThumb Supplies"/>
        <s v="CozyHome Traders"/>
        <s v="Urban Style Ltd."/>
        <s v="Sweet Treats Co."/>
        <s v="Rainbow Socks" u="1"/>
        <s v="Bubble Tea Kit" u="1"/>
        <s v="LED Fidget Spinner" u="1"/>
        <s v="Gourmet Popcorn Pack" u="1"/>
        <s v="Pocket Notebook" u="1"/>
        <s v="Slime DIY Kit" u="1"/>
        <s v="Reusable Water Bottle" u="1"/>
        <s v="Chocolate Pretzel Mix" u="1"/>
        <s v="Mini Desk Plant" u="1"/>
        <s v="Glow-in-the-Dark Mug" u="1"/>
        <s v="Scented Candle Tin" u="1"/>
        <s v="Travel Card Holder" u="1"/>
        <s v="Cotton Tote Bag" u="1"/>
        <s v="Jelly Bean Jar" u="1"/>
        <s v="Magnetic Bookmark Set" u="1"/>
        <s v="Puzzle Cube Keychain" u="1"/>
        <s v="Bamboo Cutlery Set" u="1"/>
        <s v="Comic-Themed Notebook" u="1"/>
        <s v="Spicy Snack Mix" u="1"/>
        <s v="Retro Arcade Keyring" u="1"/>
      </sharedItems>
    </cacheField>
    <cacheField name="Cost/Unit" numFmtId="165">
      <sharedItems containsSemiMixedTypes="0" containsString="0" containsNumber="1" minValue="3" maxValue="15"/>
    </cacheField>
    <cacheField name="Reorder Level" numFmtId="165">
      <sharedItems containsSemiMixedTypes="0" containsString="0" containsNumber="1" containsInteger="1" minValue="8" maxValue="30"/>
    </cacheField>
    <cacheField name="QuantityOnHand" numFmtId="0">
      <sharedItems containsSemiMixedTypes="0" containsString="0" containsNumber="1" containsInteger="1" minValue="0" maxValue="52"/>
    </cacheField>
    <cacheField name="Stock Value" numFmtId="165">
      <sharedItems containsSemiMixedTypes="0" containsString="0" containsNumber="1" minValue="0" maxValue="408"/>
    </cacheField>
    <cacheField name="Reorder" numFmtId="0">
      <sharedItems count="4">
        <s v="No"/>
        <s v="Yes"/>
        <s v="" u="1"/>
        <s v="Reorder" u="1"/>
      </sharedItems>
    </cacheField>
    <cacheField name="Order Date" numFmtId="0">
      <sharedItems containsNonDate="0" containsDate="1" containsString="0" containsBlank="1" minDate="2025-09-10T00:00:00" maxDate="2025-09-11T00:00:00" count="2">
        <m/>
        <d v="2025-09-10T00:00:00"/>
      </sharedItems>
    </cacheField>
  </cacheFields>
  <extLst>
    <ext xmlns:x14="http://schemas.microsoft.com/office/spreadsheetml/2009/9/main" uri="{725AE2AE-9491-48be-B2B4-4EB974FC3084}">
      <x14:pivotCacheDefinition pivotCacheId="1191308365"/>
    </ext>
    <ext xmlns:xlpar="http://schemas.microsoft.com/office/spreadsheetml/2024/pivotAutoRefresh" uri="{DA1E1B2C-A1EE-400B-A0BD-712935E3C959}">
      <xlpar:autoRefresh>1</xlpar:autoRefresh>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x v="0"/>
    <x v="0"/>
    <x v="0"/>
    <n v="8.5"/>
    <n v="20"/>
    <n v="48"/>
    <n v="408"/>
    <x v="0"/>
    <x v="0"/>
  </r>
  <r>
    <x v="1"/>
    <x v="0"/>
    <x v="0"/>
    <x v="0"/>
    <n v="8.5"/>
    <n v="20"/>
    <n v="30"/>
    <n v="255"/>
    <x v="0"/>
    <x v="0"/>
  </r>
  <r>
    <x v="2"/>
    <x v="0"/>
    <x v="0"/>
    <x v="0"/>
    <n v="8.5"/>
    <n v="20"/>
    <n v="40"/>
    <n v="340"/>
    <x v="0"/>
    <x v="0"/>
  </r>
  <r>
    <x v="0"/>
    <x v="1"/>
    <x v="1"/>
    <x v="1"/>
    <n v="12"/>
    <n v="15"/>
    <n v="27"/>
    <n v="324"/>
    <x v="0"/>
    <x v="0"/>
  </r>
  <r>
    <x v="1"/>
    <x v="1"/>
    <x v="1"/>
    <x v="1"/>
    <n v="12"/>
    <n v="15"/>
    <n v="20"/>
    <n v="240"/>
    <x v="0"/>
    <x v="0"/>
  </r>
  <r>
    <x v="2"/>
    <x v="1"/>
    <x v="1"/>
    <x v="1"/>
    <n v="12"/>
    <n v="15"/>
    <n v="29"/>
    <n v="348"/>
    <x v="0"/>
    <x v="0"/>
  </r>
  <r>
    <x v="0"/>
    <x v="2"/>
    <x v="2"/>
    <x v="2"/>
    <n v="6"/>
    <n v="10"/>
    <n v="22"/>
    <n v="132"/>
    <x v="0"/>
    <x v="0"/>
  </r>
  <r>
    <x v="1"/>
    <x v="2"/>
    <x v="2"/>
    <x v="2"/>
    <n v="6"/>
    <n v="10"/>
    <n v="30"/>
    <n v="180"/>
    <x v="0"/>
    <x v="0"/>
  </r>
  <r>
    <x v="2"/>
    <x v="2"/>
    <x v="2"/>
    <x v="2"/>
    <n v="6"/>
    <n v="10"/>
    <n v="10"/>
    <n v="60"/>
    <x v="1"/>
    <x v="1"/>
  </r>
  <r>
    <x v="0"/>
    <x v="3"/>
    <x v="3"/>
    <x v="3"/>
    <n v="5.5"/>
    <n v="25"/>
    <n v="35"/>
    <n v="192.5"/>
    <x v="0"/>
    <x v="0"/>
  </r>
  <r>
    <x v="1"/>
    <x v="3"/>
    <x v="3"/>
    <x v="3"/>
    <n v="5.5"/>
    <n v="25"/>
    <n v="20"/>
    <n v="110"/>
    <x v="1"/>
    <x v="1"/>
  </r>
  <r>
    <x v="2"/>
    <x v="3"/>
    <x v="3"/>
    <x v="3"/>
    <n v="5.5"/>
    <n v="25"/>
    <n v="18"/>
    <n v="99"/>
    <x v="1"/>
    <x v="1"/>
  </r>
  <r>
    <x v="0"/>
    <x v="4"/>
    <x v="4"/>
    <x v="4"/>
    <n v="3"/>
    <n v="30"/>
    <n v="52"/>
    <n v="156"/>
    <x v="0"/>
    <x v="0"/>
  </r>
  <r>
    <x v="1"/>
    <x v="4"/>
    <x v="4"/>
    <x v="4"/>
    <n v="3"/>
    <n v="30"/>
    <n v="50"/>
    <n v="150"/>
    <x v="0"/>
    <x v="0"/>
  </r>
  <r>
    <x v="2"/>
    <x v="4"/>
    <x v="4"/>
    <x v="4"/>
    <n v="3"/>
    <n v="30"/>
    <n v="35"/>
    <n v="105"/>
    <x v="0"/>
    <x v="0"/>
  </r>
  <r>
    <x v="0"/>
    <x v="5"/>
    <x v="5"/>
    <x v="2"/>
    <n v="9"/>
    <n v="12"/>
    <n v="20"/>
    <n v="180"/>
    <x v="0"/>
    <x v="0"/>
  </r>
  <r>
    <x v="1"/>
    <x v="5"/>
    <x v="5"/>
    <x v="2"/>
    <n v="9"/>
    <n v="12"/>
    <n v="13"/>
    <n v="117"/>
    <x v="0"/>
    <x v="0"/>
  </r>
  <r>
    <x v="2"/>
    <x v="5"/>
    <x v="5"/>
    <x v="2"/>
    <n v="9"/>
    <n v="12"/>
    <n v="10"/>
    <n v="90"/>
    <x v="1"/>
    <x v="1"/>
  </r>
  <r>
    <x v="0"/>
    <x v="6"/>
    <x v="6"/>
    <x v="5"/>
    <n v="15"/>
    <n v="20"/>
    <n v="25"/>
    <n v="375"/>
    <x v="0"/>
    <x v="0"/>
  </r>
  <r>
    <x v="1"/>
    <x v="6"/>
    <x v="6"/>
    <x v="5"/>
    <n v="15"/>
    <n v="20"/>
    <n v="25"/>
    <n v="375"/>
    <x v="0"/>
    <x v="0"/>
  </r>
  <r>
    <x v="2"/>
    <x v="6"/>
    <x v="6"/>
    <x v="5"/>
    <n v="15"/>
    <n v="20"/>
    <n v="20"/>
    <n v="300"/>
    <x v="1"/>
    <x v="1"/>
  </r>
  <r>
    <x v="0"/>
    <x v="7"/>
    <x v="7"/>
    <x v="3"/>
    <n v="4.5"/>
    <n v="25"/>
    <n v="3"/>
    <n v="13.5"/>
    <x v="1"/>
    <x v="1"/>
  </r>
  <r>
    <x v="1"/>
    <x v="7"/>
    <x v="7"/>
    <x v="3"/>
    <n v="4.5"/>
    <n v="25"/>
    <n v="3"/>
    <n v="13.5"/>
    <x v="1"/>
    <x v="1"/>
  </r>
  <r>
    <x v="2"/>
    <x v="7"/>
    <x v="7"/>
    <x v="3"/>
    <n v="4.5"/>
    <n v="25"/>
    <n v="1"/>
    <n v="4.5"/>
    <x v="1"/>
    <x v="1"/>
  </r>
  <r>
    <x v="0"/>
    <x v="8"/>
    <x v="8"/>
    <x v="6"/>
    <n v="10"/>
    <n v="8"/>
    <n v="0"/>
    <n v="0"/>
    <x v="1"/>
    <x v="1"/>
  </r>
  <r>
    <x v="1"/>
    <x v="8"/>
    <x v="8"/>
    <x v="6"/>
    <n v="10"/>
    <n v="8"/>
    <n v="1"/>
    <n v="10"/>
    <x v="1"/>
    <x v="1"/>
  </r>
  <r>
    <x v="2"/>
    <x v="8"/>
    <x v="8"/>
    <x v="6"/>
    <n v="10"/>
    <n v="8"/>
    <n v="1"/>
    <n v="10"/>
    <x v="1"/>
    <x v="1"/>
  </r>
  <r>
    <x v="0"/>
    <x v="9"/>
    <x v="9"/>
    <x v="7"/>
    <n v="11.5"/>
    <n v="10"/>
    <n v="1"/>
    <n v="11.5"/>
    <x v="1"/>
    <x v="1"/>
  </r>
  <r>
    <x v="1"/>
    <x v="9"/>
    <x v="9"/>
    <x v="7"/>
    <n v="11.5"/>
    <n v="10"/>
    <n v="0"/>
    <n v="0"/>
    <x v="1"/>
    <x v="1"/>
  </r>
  <r>
    <x v="2"/>
    <x v="9"/>
    <x v="9"/>
    <x v="7"/>
    <n v="11.5"/>
    <n v="10"/>
    <n v="1"/>
    <n v="11.5"/>
    <x v="1"/>
    <x v="1"/>
  </r>
  <r>
    <x v="0"/>
    <x v="10"/>
    <x v="10"/>
    <x v="7"/>
    <n v="7.5"/>
    <n v="18"/>
    <n v="1"/>
    <n v="7.5"/>
    <x v="1"/>
    <x v="1"/>
  </r>
  <r>
    <x v="1"/>
    <x v="10"/>
    <x v="10"/>
    <x v="7"/>
    <n v="7.5"/>
    <n v="18"/>
    <n v="1"/>
    <n v="7.5"/>
    <x v="1"/>
    <x v="1"/>
  </r>
  <r>
    <x v="2"/>
    <x v="10"/>
    <x v="10"/>
    <x v="7"/>
    <n v="7.5"/>
    <n v="18"/>
    <n v="1"/>
    <n v="7.5"/>
    <x v="1"/>
    <x v="1"/>
  </r>
  <r>
    <x v="0"/>
    <x v="11"/>
    <x v="11"/>
    <x v="8"/>
    <n v="5"/>
    <n v="15"/>
    <n v="0"/>
    <n v="0"/>
    <x v="1"/>
    <x v="1"/>
  </r>
  <r>
    <x v="1"/>
    <x v="11"/>
    <x v="11"/>
    <x v="8"/>
    <n v="5"/>
    <n v="15"/>
    <n v="10"/>
    <n v="50"/>
    <x v="1"/>
    <x v="1"/>
  </r>
  <r>
    <x v="2"/>
    <x v="11"/>
    <x v="11"/>
    <x v="8"/>
    <n v="5"/>
    <n v="15"/>
    <n v="0"/>
    <n v="0"/>
    <x v="1"/>
    <x v="1"/>
  </r>
  <r>
    <x v="0"/>
    <x v="12"/>
    <x v="12"/>
    <x v="0"/>
    <n v="6.5"/>
    <n v="20"/>
    <n v="0"/>
    <n v="0"/>
    <x v="1"/>
    <x v="1"/>
  </r>
  <r>
    <x v="1"/>
    <x v="12"/>
    <x v="12"/>
    <x v="0"/>
    <n v="6.5"/>
    <n v="20"/>
    <n v="0"/>
    <n v="0"/>
    <x v="1"/>
    <x v="1"/>
  </r>
  <r>
    <x v="2"/>
    <x v="12"/>
    <x v="12"/>
    <x v="0"/>
    <n v="6.5"/>
    <n v="20"/>
    <n v="15"/>
    <n v="97.5"/>
    <x v="1"/>
    <x v="1"/>
  </r>
  <r>
    <x v="0"/>
    <x v="13"/>
    <x v="13"/>
    <x v="9"/>
    <n v="7"/>
    <n v="12"/>
    <n v="2"/>
    <n v="14"/>
    <x v="1"/>
    <x v="1"/>
  </r>
  <r>
    <x v="1"/>
    <x v="13"/>
    <x v="13"/>
    <x v="9"/>
    <n v="7"/>
    <n v="12"/>
    <n v="1"/>
    <n v="7"/>
    <x v="1"/>
    <x v="1"/>
  </r>
  <r>
    <x v="2"/>
    <x v="13"/>
    <x v="13"/>
    <x v="9"/>
    <n v="7"/>
    <n v="12"/>
    <n v="2"/>
    <n v="14"/>
    <x v="1"/>
    <x v="1"/>
  </r>
  <r>
    <x v="0"/>
    <x v="14"/>
    <x v="14"/>
    <x v="4"/>
    <n v="4"/>
    <n v="15"/>
    <n v="2"/>
    <n v="8"/>
    <x v="1"/>
    <x v="1"/>
  </r>
  <r>
    <x v="1"/>
    <x v="14"/>
    <x v="14"/>
    <x v="4"/>
    <n v="4"/>
    <n v="15"/>
    <n v="2"/>
    <n v="8"/>
    <x v="1"/>
    <x v="1"/>
  </r>
  <r>
    <x v="2"/>
    <x v="14"/>
    <x v="14"/>
    <x v="4"/>
    <n v="4"/>
    <n v="15"/>
    <n v="1"/>
    <n v="4"/>
    <x v="1"/>
    <x v="1"/>
  </r>
  <r>
    <x v="0"/>
    <x v="15"/>
    <x v="15"/>
    <x v="2"/>
    <n v="6.5"/>
    <n v="10"/>
    <n v="2"/>
    <n v="13"/>
    <x v="1"/>
    <x v="1"/>
  </r>
  <r>
    <x v="1"/>
    <x v="15"/>
    <x v="15"/>
    <x v="2"/>
    <n v="6.5"/>
    <n v="10"/>
    <n v="0"/>
    <n v="0"/>
    <x v="1"/>
    <x v="1"/>
  </r>
  <r>
    <x v="2"/>
    <x v="15"/>
    <x v="15"/>
    <x v="2"/>
    <n v="6.5"/>
    <n v="10"/>
    <n v="2"/>
    <n v="13"/>
    <x v="1"/>
    <x v="1"/>
  </r>
  <r>
    <x v="0"/>
    <x v="16"/>
    <x v="16"/>
    <x v="5"/>
    <n v="8"/>
    <n v="12"/>
    <n v="0"/>
    <n v="0"/>
    <x v="1"/>
    <x v="1"/>
  </r>
  <r>
    <x v="1"/>
    <x v="16"/>
    <x v="16"/>
    <x v="5"/>
    <n v="8"/>
    <n v="12"/>
    <n v="3"/>
    <n v="24"/>
    <x v="1"/>
    <x v="1"/>
  </r>
  <r>
    <x v="2"/>
    <x v="16"/>
    <x v="16"/>
    <x v="5"/>
    <n v="8"/>
    <n v="12"/>
    <n v="4"/>
    <n v="32"/>
    <x v="1"/>
    <x v="1"/>
  </r>
  <r>
    <x v="0"/>
    <x v="17"/>
    <x v="17"/>
    <x v="4"/>
    <n v="4.5"/>
    <n v="20"/>
    <n v="20"/>
    <n v="90"/>
    <x v="1"/>
    <x v="1"/>
  </r>
  <r>
    <x v="1"/>
    <x v="17"/>
    <x v="17"/>
    <x v="4"/>
    <n v="4.5"/>
    <n v="20"/>
    <n v="0"/>
    <n v="0"/>
    <x v="1"/>
    <x v="1"/>
  </r>
  <r>
    <x v="2"/>
    <x v="17"/>
    <x v="17"/>
    <x v="4"/>
    <n v="4.5"/>
    <n v="20"/>
    <n v="0"/>
    <n v="0"/>
    <x v="1"/>
    <x v="1"/>
  </r>
  <r>
    <x v="0"/>
    <x v="18"/>
    <x v="18"/>
    <x v="3"/>
    <n v="5"/>
    <n v="25"/>
    <n v="4"/>
    <n v="20"/>
    <x v="1"/>
    <x v="1"/>
  </r>
  <r>
    <x v="1"/>
    <x v="18"/>
    <x v="18"/>
    <x v="3"/>
    <n v="5"/>
    <n v="25"/>
    <n v="4"/>
    <n v="20"/>
    <x v="1"/>
    <x v="1"/>
  </r>
  <r>
    <x v="2"/>
    <x v="18"/>
    <x v="18"/>
    <x v="3"/>
    <n v="5"/>
    <n v="25"/>
    <n v="2"/>
    <n v="10"/>
    <x v="1"/>
    <x v="1"/>
  </r>
  <r>
    <x v="0"/>
    <x v="19"/>
    <x v="19"/>
    <x v="2"/>
    <n v="7.5"/>
    <n v="10"/>
    <n v="2"/>
    <n v="15"/>
    <x v="1"/>
    <x v="1"/>
  </r>
  <r>
    <x v="1"/>
    <x v="19"/>
    <x v="19"/>
    <x v="2"/>
    <n v="7.5"/>
    <n v="10"/>
    <n v="2"/>
    <n v="15"/>
    <x v="1"/>
    <x v="1"/>
  </r>
  <r>
    <x v="2"/>
    <x v="19"/>
    <x v="19"/>
    <x v="2"/>
    <n v="7.5"/>
    <n v="10"/>
    <n v="1"/>
    <n v="7.5"/>
    <x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0B89474-BCF2-4D9E-A0B5-6421DA108D3F}" name="PivotTable3" cacheId="2"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B6:H60" firstHeaderRow="1" firstDataRow="2" firstDataCol="3" rowPageCount="2" colPageCount="1"/>
  <pivotFields count="10">
    <pivotField axis="axisCol" compact="0" outline="0" subtotalTop="0" showAll="0" insertBlankRow="1">
      <items count="4">
        <item x="0"/>
        <item x="1"/>
        <item x="2"/>
        <item t="default"/>
      </items>
    </pivotField>
    <pivotField axis="axisRow" compact="0" outline="0" subtotalTop="0" showAll="0" insertBlankRow="1" defaultSubtotal="0">
      <items count="20">
        <item x="0"/>
        <item x="1"/>
        <item x="2"/>
        <item x="3"/>
        <item x="4"/>
        <item x="5"/>
        <item x="6"/>
        <item x="7"/>
        <item x="8"/>
        <item x="9"/>
        <item x="10"/>
        <item x="11"/>
        <item x="12"/>
        <item x="13"/>
        <item x="14"/>
        <item x="15"/>
        <item x="16"/>
        <item x="17"/>
        <item x="18"/>
        <item x="19"/>
      </items>
    </pivotField>
    <pivotField axis="axisRow" compact="0" outline="0" subtotalTop="0" showAll="0" insertBlankRow="1">
      <items count="21">
        <item x="16"/>
        <item x="1"/>
        <item x="7"/>
        <item x="17"/>
        <item x="12"/>
        <item x="9"/>
        <item x="3"/>
        <item x="13"/>
        <item x="2"/>
        <item x="14"/>
        <item x="8"/>
        <item x="4"/>
        <item x="15"/>
        <item x="0"/>
        <item x="19"/>
        <item x="6"/>
        <item x="10"/>
        <item x="5"/>
        <item x="18"/>
        <item x="11"/>
        <item t="default"/>
      </items>
    </pivotField>
    <pivotField axis="axisRow" compact="0" outline="0" subtotalTop="0" showAll="0" insertBlankRow="1">
      <items count="31">
        <item x="7"/>
        <item x="0"/>
        <item x="5"/>
        <item x="2"/>
        <item x="6"/>
        <item x="4"/>
        <item x="3"/>
        <item x="9"/>
        <item x="1"/>
        <item x="8"/>
        <item m="1" x="10"/>
        <item m="1" x="11"/>
        <item m="1" x="12"/>
        <item m="1" x="13"/>
        <item m="1" x="14"/>
        <item m="1" x="15"/>
        <item m="1" x="16"/>
        <item m="1" x="17"/>
        <item m="1" x="18"/>
        <item m="1" x="19"/>
        <item m="1" x="20"/>
        <item m="1" x="21"/>
        <item m="1" x="22"/>
        <item m="1" x="23"/>
        <item m="1" x="24"/>
        <item m="1" x="25"/>
        <item m="1" x="26"/>
        <item m="1" x="27"/>
        <item m="1" x="28"/>
        <item m="1" x="29"/>
        <item t="default"/>
      </items>
    </pivotField>
    <pivotField compact="0" outline="0" subtotalTop="0" showAll="0" insertBlankRow="1"/>
    <pivotField dataField="1" compact="0" outline="0" subtotalTop="0" showAll="0" insertBlankRow="1"/>
    <pivotField compact="0" outline="0" subtotalTop="0" showAll="0" insertBlankRow="1"/>
    <pivotField compact="0" outline="0" subtotalTop="0" showAll="0" insertBlankRow="1"/>
    <pivotField axis="axisPage" compact="0" outline="0" subtotalTop="0" showAll="0" insertBlankRow="1">
      <items count="5">
        <item m="1" x="2"/>
        <item m="1" x="3"/>
        <item x="0"/>
        <item x="1"/>
        <item t="default"/>
      </items>
    </pivotField>
    <pivotField axis="axisPage" compact="0" outline="0" subtotalTop="0" showAll="0" insertBlankRow="1">
      <items count="3">
        <item x="1"/>
        <item x="0"/>
        <item t="default"/>
      </items>
    </pivotField>
  </pivotFields>
  <rowFields count="3">
    <field x="3"/>
    <field x="1"/>
    <field x="2"/>
  </rowFields>
  <rowItems count="53">
    <i>
      <x/>
      <x v="9"/>
      <x v="5"/>
    </i>
    <i t="blank" r="1">
      <x v="9"/>
    </i>
    <i r="1">
      <x v="10"/>
      <x v="16"/>
    </i>
    <i t="blank" r="1">
      <x v="10"/>
    </i>
    <i t="default">
      <x/>
    </i>
    <i t="blank">
      <x/>
    </i>
    <i>
      <x v="1"/>
      <x v="12"/>
      <x v="4"/>
    </i>
    <i t="blank" r="1">
      <x v="12"/>
    </i>
    <i t="default">
      <x v="1"/>
    </i>
    <i t="blank">
      <x v="1"/>
    </i>
    <i>
      <x v="2"/>
      <x v="6"/>
      <x v="15"/>
    </i>
    <i t="blank" r="1">
      <x v="6"/>
    </i>
    <i r="1">
      <x v="16"/>
      <x/>
    </i>
    <i t="blank" r="1">
      <x v="16"/>
    </i>
    <i t="default">
      <x v="2"/>
    </i>
    <i t="blank">
      <x v="2"/>
    </i>
    <i>
      <x v="3"/>
      <x v="2"/>
      <x v="8"/>
    </i>
    <i t="blank" r="1">
      <x v="2"/>
    </i>
    <i r="1">
      <x v="5"/>
      <x v="17"/>
    </i>
    <i t="blank" r="1">
      <x v="5"/>
    </i>
    <i r="1">
      <x v="15"/>
      <x v="12"/>
    </i>
    <i t="blank" r="1">
      <x v="15"/>
    </i>
    <i r="1">
      <x v="19"/>
      <x v="14"/>
    </i>
    <i t="blank" r="1">
      <x v="19"/>
    </i>
    <i t="default">
      <x v="3"/>
    </i>
    <i t="blank">
      <x v="3"/>
    </i>
    <i>
      <x v="4"/>
      <x v="8"/>
      <x v="10"/>
    </i>
    <i t="blank" r="1">
      <x v="8"/>
    </i>
    <i t="default">
      <x v="4"/>
    </i>
    <i t="blank">
      <x v="4"/>
    </i>
    <i>
      <x v="5"/>
      <x v="14"/>
      <x v="9"/>
    </i>
    <i t="blank" r="1">
      <x v="14"/>
    </i>
    <i r="1">
      <x v="17"/>
      <x v="3"/>
    </i>
    <i t="blank" r="1">
      <x v="17"/>
    </i>
    <i t="default">
      <x v="5"/>
    </i>
    <i t="blank">
      <x v="5"/>
    </i>
    <i>
      <x v="6"/>
      <x v="3"/>
      <x v="6"/>
    </i>
    <i t="blank" r="1">
      <x v="3"/>
    </i>
    <i r="1">
      <x v="7"/>
      <x v="2"/>
    </i>
    <i t="blank" r="1">
      <x v="7"/>
    </i>
    <i r="1">
      <x v="18"/>
      <x v="18"/>
    </i>
    <i t="blank" r="1">
      <x v="18"/>
    </i>
    <i t="default">
      <x v="6"/>
    </i>
    <i t="blank">
      <x v="6"/>
    </i>
    <i>
      <x v="7"/>
      <x v="13"/>
      <x v="7"/>
    </i>
    <i t="blank" r="1">
      <x v="13"/>
    </i>
    <i t="default">
      <x v="7"/>
    </i>
    <i t="blank">
      <x v="7"/>
    </i>
    <i>
      <x v="9"/>
      <x v="11"/>
      <x v="19"/>
    </i>
    <i t="blank" r="1">
      <x v="11"/>
    </i>
    <i t="default">
      <x v="9"/>
    </i>
    <i t="blank">
      <x v="9"/>
    </i>
    <i t="grand">
      <x/>
    </i>
  </rowItems>
  <colFields count="1">
    <field x="0"/>
  </colFields>
  <colItems count="4">
    <i>
      <x/>
    </i>
    <i>
      <x v="1"/>
    </i>
    <i>
      <x v="2"/>
    </i>
    <i t="grand">
      <x/>
    </i>
  </colItems>
  <pageFields count="2">
    <pageField fld="8" item="3" hier="-1"/>
    <pageField fld="9" item="0" hier="-1"/>
  </pageFields>
  <dataFields count="1">
    <dataField name="Sum of Reorder Level" fld="5" baseField="0" baseItem="0"/>
  </dataField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InsertBlankRowDefault="1"/>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E745ACE-6B64-4BC0-BBC9-BE56C316D603}" name="PivotTable2" cacheId="2"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B4:G26" firstHeaderRow="1" firstDataRow="2" firstDataCol="2"/>
  <pivotFields count="10">
    <pivotField axis="axisCol" compact="0" outline="0" subtotalTop="0" showAll="0" defaultSubtotal="0">
      <items count="3">
        <item x="0"/>
        <item x="1"/>
        <item x="2"/>
      </items>
    </pivotField>
    <pivotField axis="axisRow" compact="0" outline="0" subtotalTop="0" showAll="0" defaultSubtotal="0">
      <items count="20">
        <item x="0"/>
        <item x="1"/>
        <item x="2"/>
        <item x="3"/>
        <item x="4"/>
        <item x="5"/>
        <item x="6"/>
        <item x="7"/>
        <item x="8"/>
        <item x="9"/>
        <item x="10"/>
        <item x="11"/>
        <item x="12"/>
        <item x="13"/>
        <item x="14"/>
        <item x="15"/>
        <item x="16"/>
        <item x="17"/>
        <item x="18"/>
        <item x="19"/>
      </items>
    </pivotField>
    <pivotField axis="axisRow" compact="0" outline="0" subtotalTop="0" showAll="0" defaultSubtotal="0">
      <items count="20">
        <item x="16"/>
        <item x="1"/>
        <item x="7"/>
        <item x="17"/>
        <item x="12"/>
        <item x="9"/>
        <item x="3"/>
        <item x="13"/>
        <item x="2"/>
        <item x="14"/>
        <item x="8"/>
        <item x="4"/>
        <item x="15"/>
        <item x="0"/>
        <item x="19"/>
        <item x="6"/>
        <item x="10"/>
        <item x="5"/>
        <item x="18"/>
        <item x="11"/>
      </items>
    </pivotField>
    <pivotField compact="0" outline="0" subtotalTop="0" showAll="0" defaultSubtotal="0"/>
    <pivotField compact="0" outline="0" subtotalTop="0" showAll="0" defaultSubtotal="0"/>
    <pivotField compact="0" outline="0" subtotalTop="0" showAll="0" defaultSubtotal="0"/>
    <pivotField dataField="1" compact="0" outline="0" subtotalTop="0" showAll="0" defaultSubtotal="0"/>
    <pivotField compact="0" outline="0" subtotalTop="0" showAll="0" defaultSubtotal="0"/>
    <pivotField compact="0" outline="0" subtotalTop="0" showAll="0" defaultSubtotal="0"/>
    <pivotField compact="0" outline="0" subtotalTop="0" showAll="0" defaultSubtotal="0"/>
  </pivotFields>
  <rowFields count="2">
    <field x="2"/>
    <field x="1"/>
  </rowFields>
  <rowItems count="21">
    <i>
      <x/>
      <x v="16"/>
    </i>
    <i>
      <x v="1"/>
      <x v="1"/>
    </i>
    <i>
      <x v="2"/>
      <x v="7"/>
    </i>
    <i>
      <x v="3"/>
      <x v="17"/>
    </i>
    <i>
      <x v="4"/>
      <x v="12"/>
    </i>
    <i>
      <x v="5"/>
      <x v="9"/>
    </i>
    <i>
      <x v="6"/>
      <x v="3"/>
    </i>
    <i>
      <x v="7"/>
      <x v="13"/>
    </i>
    <i>
      <x v="8"/>
      <x v="2"/>
    </i>
    <i>
      <x v="9"/>
      <x v="14"/>
    </i>
    <i>
      <x v="10"/>
      <x v="8"/>
    </i>
    <i>
      <x v="11"/>
      <x v="4"/>
    </i>
    <i>
      <x v="12"/>
      <x v="15"/>
    </i>
    <i>
      <x v="13"/>
      <x/>
    </i>
    <i>
      <x v="14"/>
      <x v="19"/>
    </i>
    <i>
      <x v="15"/>
      <x v="6"/>
    </i>
    <i>
      <x v="16"/>
      <x v="10"/>
    </i>
    <i>
      <x v="17"/>
      <x v="5"/>
    </i>
    <i>
      <x v="18"/>
      <x v="18"/>
    </i>
    <i>
      <x v="19"/>
      <x v="11"/>
    </i>
    <i t="grand">
      <x/>
    </i>
  </rowItems>
  <colFields count="1">
    <field x="0"/>
  </colFields>
  <colItems count="4">
    <i>
      <x/>
    </i>
    <i>
      <x v="1"/>
    </i>
    <i>
      <x v="2"/>
    </i>
    <i t="grand">
      <x/>
    </i>
  </colItems>
  <dataFields count="1">
    <dataField name="Sum of QuantityOnHand" fld="6" baseField="0" baseItem="0"/>
  </dataFields>
  <conditionalFormats count="1">
    <conditionalFormat priority="1">
      <pivotAreas count="1">
        <pivotArea type="data" outline="0" collapsedLevelsAreSubtotals="1" fieldPosition="0">
          <references count="4">
            <reference field="4294967294" count="1" selected="0">
              <x v="0"/>
            </reference>
            <reference field="0" count="3" selected="0">
              <x v="0"/>
              <x v="1"/>
              <x v="2"/>
            </reference>
            <reference field="1" count="20" selected="0">
              <x v="0"/>
              <x v="1"/>
              <x v="2"/>
              <x v="3"/>
              <x v="4"/>
              <x v="5"/>
              <x v="6"/>
              <x v="7"/>
              <x v="8"/>
              <x v="9"/>
              <x v="10"/>
              <x v="11"/>
              <x v="12"/>
              <x v="13"/>
              <x v="14"/>
              <x v="15"/>
              <x v="16"/>
              <x v="17"/>
              <x v="18"/>
              <x v="19"/>
            </reference>
            <reference field="2" count="20" selected="0">
              <x v="0"/>
              <x v="1"/>
              <x v="2"/>
              <x v="3"/>
              <x v="4"/>
              <x v="5"/>
              <x v="6"/>
              <x v="7"/>
              <x v="8"/>
              <x v="9"/>
              <x v="10"/>
              <x v="11"/>
              <x v="12"/>
              <x v="13"/>
              <x v="14"/>
              <x v="15"/>
              <x v="16"/>
              <x v="17"/>
              <x v="18"/>
              <x v="19"/>
            </reference>
          </references>
        </pivotArea>
      </pivotAreas>
    </conditionalFormat>
  </conditional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99F4B41-721C-4BBD-9746-79B0440E0C6C}" name="PivotTable4" cacheId="2"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I4:N26" firstHeaderRow="1" firstDataRow="2" firstDataCol="2"/>
  <pivotFields count="10">
    <pivotField axis="axisCol" compact="0" outline="0" subtotalTop="0" showAll="0" defaultSubtotal="0">
      <items count="3">
        <item x="0"/>
        <item x="1"/>
        <item x="2"/>
      </items>
    </pivotField>
    <pivotField axis="axisRow" compact="0" outline="0" subtotalTop="0" showAll="0" defaultSubtotal="0">
      <items count="20">
        <item x="0"/>
        <item x="1"/>
        <item x="2"/>
        <item x="3"/>
        <item x="4"/>
        <item x="5"/>
        <item x="6"/>
        <item x="7"/>
        <item x="8"/>
        <item x="9"/>
        <item x="10"/>
        <item x="11"/>
        <item x="12"/>
        <item x="13"/>
        <item x="14"/>
        <item x="15"/>
        <item x="16"/>
        <item x="17"/>
        <item x="18"/>
        <item x="19"/>
      </items>
    </pivotField>
    <pivotField axis="axisRow" compact="0" outline="0" subtotalTop="0" showAll="0" defaultSubtotal="0">
      <items count="20">
        <item x="16"/>
        <item x="1"/>
        <item x="7"/>
        <item x="17"/>
        <item x="12"/>
        <item x="9"/>
        <item x="3"/>
        <item x="13"/>
        <item x="2"/>
        <item x="14"/>
        <item x="8"/>
        <item x="4"/>
        <item x="15"/>
        <item x="0"/>
        <item x="19"/>
        <item x="6"/>
        <item x="10"/>
        <item x="5"/>
        <item x="18"/>
        <item x="11"/>
      </items>
    </pivotField>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dataField="1" compact="0" outline="0" subtotalTop="0" showAll="0" defaultSubtotal="0"/>
    <pivotField compact="0" outline="0" subtotalTop="0" showAll="0" defaultSubtotal="0"/>
    <pivotField compact="0" outline="0" subtotalTop="0" showAll="0" defaultSubtotal="0"/>
  </pivotFields>
  <rowFields count="2">
    <field x="2"/>
    <field x="1"/>
  </rowFields>
  <rowItems count="21">
    <i>
      <x/>
      <x v="16"/>
    </i>
    <i>
      <x v="1"/>
      <x v="1"/>
    </i>
    <i>
      <x v="2"/>
      <x v="7"/>
    </i>
    <i>
      <x v="3"/>
      <x v="17"/>
    </i>
    <i>
      <x v="4"/>
      <x v="12"/>
    </i>
    <i>
      <x v="5"/>
      <x v="9"/>
    </i>
    <i>
      <x v="6"/>
      <x v="3"/>
    </i>
    <i>
      <x v="7"/>
      <x v="13"/>
    </i>
    <i>
      <x v="8"/>
      <x v="2"/>
    </i>
    <i>
      <x v="9"/>
      <x v="14"/>
    </i>
    <i>
      <x v="10"/>
      <x v="8"/>
    </i>
    <i>
      <x v="11"/>
      <x v="4"/>
    </i>
    <i>
      <x v="12"/>
      <x v="15"/>
    </i>
    <i>
      <x v="13"/>
      <x/>
    </i>
    <i>
      <x v="14"/>
      <x v="19"/>
    </i>
    <i>
      <x v="15"/>
      <x v="6"/>
    </i>
    <i>
      <x v="16"/>
      <x v="10"/>
    </i>
    <i>
      <x v="17"/>
      <x v="5"/>
    </i>
    <i>
      <x v="18"/>
      <x v="18"/>
    </i>
    <i>
      <x v="19"/>
      <x v="11"/>
    </i>
    <i t="grand">
      <x/>
    </i>
  </rowItems>
  <colFields count="1">
    <field x="0"/>
  </colFields>
  <colItems count="4">
    <i>
      <x/>
    </i>
    <i>
      <x v="1"/>
    </i>
    <i>
      <x v="2"/>
    </i>
    <i t="grand">
      <x/>
    </i>
  </colItems>
  <dataFields count="1">
    <dataField name="Sum of Stock Value" fld="7" baseField="0" baseItem="0" numFmtId="4"/>
  </dataField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upplier" xr10:uid="{4C6D3E71-1612-4D2A-A9EB-BA1BDD376C5A}" sourceName="Supplier">
  <pivotTables>
    <pivotTable tabId="3" name="PivotTable3"/>
  </pivotTables>
  <data>
    <tabular pivotCacheId="1191308365">
      <items count="30">
        <i x="7" s="1"/>
        <i x="0" s="1"/>
        <i x="5" s="1"/>
        <i x="2" s="1"/>
        <i x="6" s="1"/>
        <i x="4" s="1"/>
        <i x="3" s="1"/>
        <i x="9" s="1"/>
        <i x="8" s="1"/>
        <i x="26" s="1" nd="1"/>
        <i x="11" s="1" nd="1"/>
        <i x="17" s="1" nd="1"/>
        <i x="27" s="1" nd="1"/>
        <i x="22" s="1" nd="1"/>
        <i x="19" s="1" nd="1"/>
        <i x="13" s="1" nd="1"/>
        <i x="23" s="1" nd="1"/>
        <i x="12" s="1" nd="1"/>
        <i x="24" s="1" nd="1"/>
        <i x="18" s="1" nd="1"/>
        <i x="14" s="1" nd="1"/>
        <i x="25" s="1" nd="1"/>
        <i x="10" s="1" nd="1"/>
        <i x="29" s="1" nd="1"/>
        <i x="16" s="1" nd="1"/>
        <i x="20" s="1" nd="1"/>
        <i x="15" s="1" nd="1"/>
        <i x="28" s="1" nd="1"/>
        <i x="1" s="1" nd="1"/>
        <i x="21"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upplier" xr10:uid="{1636CFF2-1209-4796-8C19-0EF8EE0C7927}" cache="Slicer_Supplier" caption="Supplier" style="SlicerStyleOther1"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0217639-F320-481F-BF7B-6BF13EA7BBED}" name="Inventory" displayName="Inventory" ref="B5:K426" totalsRowShown="0">
  <autoFilter ref="B5:K426" xr:uid="{20217639-F320-481F-BF7B-6BF13EA7BBED}"/>
  <tableColumns count="10">
    <tableColumn id="2" xr3:uid="{E89955E6-E442-481A-BBCF-7F4257874FBE}" name="Site"/>
    <tableColumn id="1" xr3:uid="{2CBC51F3-E439-4049-BEFE-80202942C133}" name="ProductID"/>
    <tableColumn id="5" xr3:uid="{1533246D-0B22-4518-95FA-2618D48E6094}" name="ProductName" dataDxfId="6" dataCellStyle="Comma">
      <calculatedColumnFormula>_xlfn.XLOOKUP(Inventory[[#This Row],[ProductID]], Products[ProductID], Products[ProductName], "Not Found")</calculatedColumnFormula>
    </tableColumn>
    <tableColumn id="10" xr3:uid="{E7D039A7-90C2-4FC6-AD2C-024BDD7A76F6}" name="Supplier" dataCellStyle="Comma">
      <calculatedColumnFormula>_xlfn.XLOOKUP(Inventory[[#This Row],[ProductID]], Products[ProductID], Products[Supplier], "Not Found")</calculatedColumnFormula>
    </tableColumn>
    <tableColumn id="4" xr3:uid="{DDB19DC1-7EEC-42CB-BC81-D24E71397E7E}" name="Cost/Unit" dataCellStyle="Comma">
      <calculatedColumnFormula>_xlfn.XLOOKUP(Inventory[[#This Row],[ProductID]], Products[ProductID], Products[Cost/Unit], "Not Found")</calculatedColumnFormula>
    </tableColumn>
    <tableColumn id="7" xr3:uid="{A6CED601-67FD-460A-8DEC-B5989A6A0322}" name="Reorder Level" dataDxfId="5">
      <calculatedColumnFormula>_xlfn.XLOOKUP(Inventory[[#This Row],[ProductID]], Products[ProductID], Products[ReorderLevel], "Not Found")</calculatedColumnFormula>
    </tableColumn>
    <tableColumn id="3" xr3:uid="{C32C593E-DB22-41AE-98E2-69349DAACA84}" name="QuantityOnHand" dataDxfId="4">
      <calculatedColumnFormula>SUMIFS(Transactions[Quantity], Transactions[ProductID], Inventory[[#This Row],[ProductID]], Transactions[Site], Inventory[[#This Row],[Site]])</calculatedColumnFormula>
    </tableColumn>
    <tableColumn id="6" xr3:uid="{84ED2DF8-47B2-451C-AFF7-C347990F1819}" name="Stock Value" dataCellStyle="Comma">
      <calculatedColumnFormula>Inventory[[#This Row],[Cost/Unit]]*Inventory[[#This Row],[QuantityOnHand]]</calculatedColumnFormula>
    </tableColumn>
    <tableColumn id="8" xr3:uid="{52CCAE3D-FDDF-4C58-95D3-174EFC0776C6}" name="Reorder" dataDxfId="3">
      <calculatedColumnFormula>IF(Inventory[[#This Row],[QuantityOnHand]]&lt;=Inventory[[#This Row],[Reorder Level]], "Yes", "No")</calculatedColumnFormula>
    </tableColumn>
    <tableColumn id="9" xr3:uid="{8C466474-7377-4ABD-BB02-103062F94040}" name="Order Date" dataDxfId="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7825B8-63A3-4742-92E8-EBE7E1C386F6}" name="Transactions" displayName="Transactions" ref="B3:H484" totalsRowShown="0">
  <autoFilter ref="B3:H484" xr:uid="{707825B8-63A3-4742-92E8-EBE7E1C386F6}"/>
  <tableColumns count="7">
    <tableColumn id="1" xr3:uid="{75DD9A3D-4351-4356-BBC0-F31DBDDFA758}" name="TransID"/>
    <tableColumn id="2" xr3:uid="{C9E9B975-2007-4308-ABB7-4342D2FB94B7}" name="Date" dataDxfId="1"/>
    <tableColumn id="3" xr3:uid="{D8DBE65D-12E0-4498-A10D-EC09317A10EA}" name="ProductID"/>
    <tableColumn id="7" xr3:uid="{FAFB69D5-2184-8948-938F-4B7710255826}" name="ProductName" dataDxfId="0">
      <calculatedColumnFormula>_xlfn.XLOOKUP(Transactions[[#This Row],[ProductID]], Products[ProductID], Products[ProductName], "Not Found")</calculatedColumnFormula>
    </tableColumn>
    <tableColumn id="4" xr3:uid="{63224F20-C3FB-41AF-AF36-76F21B6A07FB}" name="Site"/>
    <tableColumn id="5" xr3:uid="{E3150B07-8FBA-49F5-A89F-D50AAE1D887B}" name="Quantity"/>
    <tableColumn id="6" xr3:uid="{078B499D-025B-4FF0-875F-9B70B9093C9C}" name="Type"/>
  </tableColumns>
  <tableStyleInfo name="TableStyleLight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5ED678-FAE6-4198-A3A1-98725DAD644C}" name="Products" displayName="Products" ref="B3:H197" totalsRowShown="0" headerRowDxfId="15" dataDxfId="14">
  <autoFilter ref="B3:H197" xr:uid="{235ED678-FAE6-4198-A3A1-98725DAD644C}"/>
  <sortState xmlns:xlrd2="http://schemas.microsoft.com/office/spreadsheetml/2017/richdata2" ref="B4:H197">
    <sortCondition ref="B3:B197"/>
  </sortState>
  <tableColumns count="7">
    <tableColumn id="1" xr3:uid="{DCFE32F0-05A4-4D83-B973-850A13B639B3}" name="ProductID" dataDxfId="13"/>
    <tableColumn id="2" xr3:uid="{F04F71C1-F368-4F29-A404-77C10B9E603C}" name="ProductName" dataDxfId="12"/>
    <tableColumn id="3" xr3:uid="{7B7CDBE4-1CD5-4E3A-8FA8-0013C080F040}" name="Category" dataDxfId="11"/>
    <tableColumn id="4" xr3:uid="{F03B46E3-08C3-DB43-8177-40EE5F4E23DE}" name="UOM" dataDxfId="10"/>
    <tableColumn id="6" xr3:uid="{4ACDD195-8079-45BB-A65D-18963881AB84}" name="Cost/Unit" dataDxfId="9" dataCellStyle="Currency"/>
    <tableColumn id="5" xr3:uid="{0DCA613C-D4BD-4D98-8D13-16D801666A5C}" name="ReorderLevel" dataDxfId="8"/>
    <tableColumn id="7" xr3:uid="{CC9B2D28-CF63-4624-8B47-76DA684A0F39}" name="Supplier" dataDxfId="7"/>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5.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myonlinetraininghub.com/excel-expert-upgrade" TargetMode="External"/><Relationship Id="rId13" Type="http://schemas.openxmlformats.org/officeDocument/2006/relationships/hyperlink" Target="https://www.myonlinetraininghub.com/power-pivot-course" TargetMode="External"/><Relationship Id="rId18" Type="http://schemas.openxmlformats.org/officeDocument/2006/relationships/hyperlink" Target="https://www.myonlinetraininghub.com/excel-operations-management-course" TargetMode="External"/><Relationship Id="rId3" Type="http://schemas.openxmlformats.org/officeDocument/2006/relationships/hyperlink" Target="http://www.myonlinetraininghub.com/excel-webinars" TargetMode="External"/><Relationship Id="rId21" Type="http://schemas.openxmlformats.org/officeDocument/2006/relationships/drawing" Target="../drawings/drawing7.xml"/><Relationship Id="rId7" Type="http://schemas.openxmlformats.org/officeDocument/2006/relationships/hyperlink" Target="https://www.myonlinetraininghub.com/excel-dashboard-course" TargetMode="External"/><Relationship Id="rId12" Type="http://schemas.openxmlformats.org/officeDocument/2006/relationships/hyperlink" Target="https://www.myonlinetraininghub.com/excel-pivottable-course" TargetMode="External"/><Relationship Id="rId17" Type="http://schemas.openxmlformats.org/officeDocument/2006/relationships/hyperlink" Target="https://www.myonlinetraininghub.com/excel-for-customer-service-professionals" TargetMode="External"/><Relationship Id="rId2" Type="http://schemas.openxmlformats.org/officeDocument/2006/relationships/hyperlink" Target="http://www.myonlinetraininghub.com/category/excel-dashboard" TargetMode="External"/><Relationship Id="rId16" Type="http://schemas.openxmlformats.org/officeDocument/2006/relationships/hyperlink" Target="https://www.myonlinetraininghub.com/excel-analysis-toolpak-course" TargetMode="External"/><Relationship Id="rId20" Type="http://schemas.openxmlformats.org/officeDocument/2006/relationships/hyperlink" Target="https://www.myonlinetraininghub.com/microsoft-word-course" TargetMode="External"/><Relationship Id="rId1" Type="http://schemas.openxmlformats.org/officeDocument/2006/relationships/hyperlink" Target="http://www.myonlinetraininghub.com/category/excel-charts" TargetMode="External"/><Relationship Id="rId6" Type="http://schemas.openxmlformats.org/officeDocument/2006/relationships/hyperlink" Target="https://www.myonlinetraininghub.com/power-bi-course" TargetMode="External"/><Relationship Id="rId11" Type="http://schemas.openxmlformats.org/officeDocument/2006/relationships/hyperlink" Target="https://www.myonlinetraininghub.com/excel-pivottable-course-quick-start" TargetMode="External"/><Relationship Id="rId5" Type="http://schemas.openxmlformats.org/officeDocument/2006/relationships/hyperlink" Target="https://www.myonlinetraininghub.com/excel-functions" TargetMode="External"/><Relationship Id="rId15" Type="http://schemas.openxmlformats.org/officeDocument/2006/relationships/hyperlink" Target="https://www.myonlinetraininghub.com/excel-for-finance-course" TargetMode="External"/><Relationship Id="rId10" Type="http://schemas.openxmlformats.org/officeDocument/2006/relationships/hyperlink" Target="https://www.myonlinetraininghub.com/excel-power-query-course" TargetMode="External"/><Relationship Id="rId19" Type="http://schemas.openxmlformats.org/officeDocument/2006/relationships/hyperlink" Target="https://www.myonlinetraininghub.com/financial-modelling-course" TargetMode="External"/><Relationship Id="rId4" Type="http://schemas.openxmlformats.org/officeDocument/2006/relationships/hyperlink" Target="https://www.myonlinetraininghub.com/excel-forum" TargetMode="External"/><Relationship Id="rId9" Type="http://schemas.openxmlformats.org/officeDocument/2006/relationships/hyperlink" Target="https://www.myonlinetraininghub.com/advanced-excel-formulas-course" TargetMode="External"/><Relationship Id="rId14" Type="http://schemas.openxmlformats.org/officeDocument/2006/relationships/hyperlink" Target="https://www.myonlinetraininghub.com/excel-for-decision-making-cour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794F0-3D20-4237-88A8-E8A2C7E46FF3}">
  <dimension ref="A1:Q31"/>
  <sheetViews>
    <sheetView showGridLines="0" showRowColHeaders="0" zoomScaleNormal="100" workbookViewId="0"/>
  </sheetViews>
  <sheetFormatPr baseColWidth="10" defaultColWidth="0" defaultRowHeight="15" customHeight="1" zeroHeight="1" x14ac:dyDescent="0.2"/>
  <cols>
    <col min="1" max="1" width="3.6640625" customWidth="1"/>
    <col min="2" max="17" width="9.1640625" customWidth="1"/>
    <col min="18" max="16384" width="9.1640625" hidden="1"/>
  </cols>
  <sheetData>
    <row r="1" spans="1:17" ht="52.5" customHeight="1" x14ac:dyDescent="0.2">
      <c r="A1" s="1"/>
      <c r="B1" s="4" t="s">
        <v>0</v>
      </c>
      <c r="C1" s="4"/>
      <c r="D1" s="4"/>
      <c r="E1" s="4"/>
      <c r="F1" s="4"/>
      <c r="G1" s="4"/>
      <c r="H1" s="4"/>
      <c r="I1" s="4"/>
      <c r="J1" s="4"/>
      <c r="K1" s="4"/>
      <c r="L1" s="4"/>
      <c r="M1" s="4"/>
      <c r="N1" s="4"/>
      <c r="O1" s="4"/>
      <c r="P1" s="4"/>
      <c r="Q1" s="4"/>
    </row>
    <row r="2" spans="1:17" x14ac:dyDescent="0.2"/>
    <row r="3" spans="1:17" ht="19" x14ac:dyDescent="0.25">
      <c r="B3" s="5" t="s">
        <v>1</v>
      </c>
    </row>
    <row r="4" spans="1:17" ht="19" x14ac:dyDescent="0.2">
      <c r="B4" s="6" t="s">
        <v>2</v>
      </c>
    </row>
    <row r="5" spans="1:17" ht="19" x14ac:dyDescent="0.2">
      <c r="B5" s="6" t="s">
        <v>3</v>
      </c>
    </row>
    <row r="6" spans="1:17" ht="19" x14ac:dyDescent="0.2">
      <c r="B6" s="6"/>
    </row>
    <row r="7" spans="1:17" ht="19" x14ac:dyDescent="0.2">
      <c r="B7" s="6" t="s">
        <v>4</v>
      </c>
    </row>
    <row r="8" spans="1:17" ht="19" x14ac:dyDescent="0.2">
      <c r="B8" s="6" t="s">
        <v>5</v>
      </c>
    </row>
    <row r="9" spans="1:17" x14ac:dyDescent="0.2"/>
    <row r="10" spans="1:17" ht="19" x14ac:dyDescent="0.2">
      <c r="B10" s="6" t="s">
        <v>6</v>
      </c>
    </row>
    <row r="11" spans="1:17" ht="19" x14ac:dyDescent="0.2">
      <c r="B11" s="6" t="s">
        <v>7</v>
      </c>
    </row>
    <row r="16" spans="1:17" ht="15" customHeight="1" x14ac:dyDescent="0.2"/>
    <row r="30" spans="2:2" hidden="1" x14ac:dyDescent="0.2">
      <c r="B30" t="s">
        <v>8</v>
      </c>
    </row>
    <row r="31" spans="2:2" ht="15" customHeight="1"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8EB1E-FDAB-47F7-A72D-0DAFE77F1777}">
  <dimension ref="A1:W425"/>
  <sheetViews>
    <sheetView showGridLines="0" zoomScaleNormal="100" workbookViewId="0">
      <selection activeCell="D6" sqref="D6"/>
    </sheetView>
  </sheetViews>
  <sheetFormatPr baseColWidth="10" defaultColWidth="8.83203125" defaultRowHeight="15" x14ac:dyDescent="0.2"/>
  <cols>
    <col min="1" max="1" width="3.33203125" customWidth="1"/>
    <col min="2" max="2" width="9" customWidth="1"/>
    <col min="3" max="3" width="11.83203125" customWidth="1"/>
    <col min="4" max="4" width="25.1640625" bestFit="1" customWidth="1"/>
    <col min="5" max="5" width="16.1640625" customWidth="1"/>
    <col min="6" max="6" width="7.5" customWidth="1"/>
    <col min="7" max="7" width="9.5" customWidth="1"/>
    <col min="8" max="8" width="10.33203125" customWidth="1"/>
    <col min="9" max="9" width="13.6640625" bestFit="1" customWidth="1"/>
    <col min="10" max="10" width="10.5" bestFit="1" customWidth="1"/>
    <col min="11" max="11" width="13.1640625" bestFit="1" customWidth="1"/>
    <col min="12" max="12" width="9.83203125" customWidth="1"/>
    <col min="13" max="13" width="11.6640625" customWidth="1"/>
    <col min="14" max="14" width="23.6640625" bestFit="1" customWidth="1"/>
    <col min="15" max="17" width="7.6640625" bestFit="1" customWidth="1"/>
    <col min="18" max="18" width="11.33203125" bestFit="1" customWidth="1"/>
    <col min="19" max="19" width="23.1640625" bestFit="1" customWidth="1"/>
    <col min="20" max="20" width="28.1640625" bestFit="1" customWidth="1"/>
    <col min="21" max="21" width="23.5" bestFit="1" customWidth="1"/>
  </cols>
  <sheetData>
    <row r="1" spans="1:23" s="3" customFormat="1" ht="48.75" customHeight="1" x14ac:dyDescent="0.25">
      <c r="A1" s="1"/>
      <c r="B1" s="2" t="s">
        <v>9</v>
      </c>
      <c r="C1" s="2"/>
      <c r="D1" s="2"/>
      <c r="E1" s="2"/>
      <c r="F1" s="2"/>
      <c r="G1" s="2"/>
      <c r="H1" s="2"/>
      <c r="I1" s="2"/>
      <c r="J1" s="2"/>
      <c r="K1" s="2"/>
      <c r="L1" s="2"/>
      <c r="M1" s="2"/>
      <c r="N1" s="2"/>
      <c r="O1" s="2"/>
      <c r="P1" s="2"/>
      <c r="Q1" s="2"/>
      <c r="R1" s="2"/>
      <c r="S1" s="2"/>
      <c r="T1" s="2"/>
      <c r="U1" s="2"/>
      <c r="V1" s="2"/>
      <c r="W1" s="2"/>
    </row>
    <row r="2" spans="1:23" ht="9" customHeight="1" x14ac:dyDescent="0.2"/>
    <row r="3" spans="1:23" ht="28.5" customHeight="1" x14ac:dyDescent="0.2">
      <c r="B3" s="20"/>
      <c r="C3" s="14" t="s">
        <v>10</v>
      </c>
      <c r="D3" s="15">
        <f>SUM(Inventory[Stock Value])</f>
        <v>183131.10714285713</v>
      </c>
      <c r="J3" s="17" t="s">
        <v>11</v>
      </c>
      <c r="K3" s="17" t="s">
        <v>12</v>
      </c>
    </row>
    <row r="4" spans="1:23" ht="9" customHeight="1" x14ac:dyDescent="0.2"/>
    <row r="5" spans="1:23" x14ac:dyDescent="0.2">
      <c r="B5" t="s">
        <v>13</v>
      </c>
      <c r="C5" t="s">
        <v>14</v>
      </c>
      <c r="D5" s="18" t="s">
        <v>126</v>
      </c>
      <c r="E5" s="18" t="s">
        <v>16</v>
      </c>
      <c r="F5" t="s">
        <v>17</v>
      </c>
      <c r="G5" t="s">
        <v>18</v>
      </c>
      <c r="H5" t="s">
        <v>19</v>
      </c>
      <c r="I5" t="s">
        <v>20</v>
      </c>
      <c r="J5" t="s">
        <v>21</v>
      </c>
      <c r="K5" t="s">
        <v>22</v>
      </c>
    </row>
    <row r="6" spans="1:23" x14ac:dyDescent="0.2">
      <c r="B6" t="s">
        <v>247</v>
      </c>
      <c r="C6" t="s">
        <v>272</v>
      </c>
      <c r="D6" s="18" t="str">
        <f>_xlfn.XLOOKUP(Inventory[[#This Row],[ProductID]], Products[ProductID], Products[ProductName], "Not Found")</f>
        <v>Sponge stripping with 3M .25 x 1" (40' rolls)</v>
      </c>
      <c r="E6" s="18">
        <f>_xlfn.XLOOKUP(Inventory[[#This Row],[ProductID]], Products[ProductID], Products[Supplier], "Not Found")</f>
        <v>0</v>
      </c>
      <c r="F6" s="18">
        <f>_xlfn.XLOOKUP(Inventory[[#This Row],[ProductID]], Products[ProductID], Products[Cost/Unit], "Not Found")</f>
        <v>1</v>
      </c>
      <c r="G6" s="18">
        <f>_xlfn.XLOOKUP(Inventory[[#This Row],[ProductID]], Products[ProductID], Products[ReorderLevel], "Not Found")</f>
        <v>10</v>
      </c>
      <c r="H6">
        <f>SUMIFS(Transactions[Quantity], Transactions[ProductID], Inventory[[#This Row],[ProductID]], Transactions[Site], Inventory[[#This Row],[Site]])</f>
        <v>30</v>
      </c>
      <c r="I6" s="18">
        <f>Inventory[[#This Row],[Cost/Unit]]*Inventory[[#This Row],[QuantityOnHand]]</f>
        <v>30</v>
      </c>
      <c r="J6" t="str">
        <f>IF(Inventory[[#This Row],[QuantityOnHand]]&lt;=Inventory[[#This Row],[Reorder Level]], "Yes", "No")</f>
        <v>No</v>
      </c>
    </row>
    <row r="7" spans="1:23" x14ac:dyDescent="0.2">
      <c r="B7" t="s">
        <v>785</v>
      </c>
      <c r="C7" t="s">
        <v>272</v>
      </c>
      <c r="D7" s="18" t="str">
        <f>_xlfn.XLOOKUP(Inventory[[#This Row],[ProductID]], Products[ProductID], Products[ProductName], "Not Found")</f>
        <v>Sponge stripping with 3M .25 x 1" (40' rolls)</v>
      </c>
      <c r="E7" s="18">
        <f>_xlfn.XLOOKUP(Inventory[[#This Row],[ProductID]], Products[ProductID], Products[Supplier], "Not Found")</f>
        <v>0</v>
      </c>
      <c r="F7" s="18">
        <f>_xlfn.XLOOKUP(Inventory[[#This Row],[ProductID]], Products[ProductID], Products[Cost/Unit], "Not Found")</f>
        <v>1</v>
      </c>
      <c r="G7" s="21">
        <f>_xlfn.XLOOKUP(Inventory[[#This Row],[ProductID]], Products[ProductID], Products[ReorderLevel], "Not Found")</f>
        <v>10</v>
      </c>
      <c r="H7">
        <f>SUMIFS(Transactions[Quantity], Transactions[ProductID], Inventory[[#This Row],[ProductID]], Transactions[Site], Inventory[[#This Row],[Site]])</f>
        <v>0</v>
      </c>
      <c r="I7" s="18">
        <f>Inventory[[#This Row],[Cost/Unit]]*Inventory[[#This Row],[QuantityOnHand]]</f>
        <v>0</v>
      </c>
      <c r="J7" t="str">
        <f>IF(Inventory[[#This Row],[QuantityOnHand]]&lt;=Inventory[[#This Row],[Reorder Level]], "Yes", "No")</f>
        <v>Yes</v>
      </c>
    </row>
    <row r="8" spans="1:23" x14ac:dyDescent="0.2">
      <c r="B8" t="s">
        <v>246</v>
      </c>
      <c r="C8" t="s">
        <v>272</v>
      </c>
      <c r="D8" s="18" t="str">
        <f>_xlfn.XLOOKUP(Inventory[[#This Row],[ProductID]], Products[ProductID], Products[ProductName], "Not Found")</f>
        <v>Sponge stripping with 3M .25 x 1" (40' rolls)</v>
      </c>
      <c r="E8" s="18">
        <f>_xlfn.XLOOKUP(Inventory[[#This Row],[ProductID]], Products[ProductID], Products[Supplier], "Not Found")</f>
        <v>0</v>
      </c>
      <c r="F8" s="18">
        <f>_xlfn.XLOOKUP(Inventory[[#This Row],[ProductID]], Products[ProductID], Products[Cost/Unit], "Not Found")</f>
        <v>1</v>
      </c>
      <c r="G8" s="21">
        <f>_xlfn.XLOOKUP(Inventory[[#This Row],[ProductID]], Products[ProductID], Products[ReorderLevel], "Not Found")</f>
        <v>10</v>
      </c>
      <c r="H8">
        <f>SUMIFS(Transactions[Quantity], Transactions[ProductID], Inventory[[#This Row],[ProductID]], Transactions[Site], Inventory[[#This Row],[Site]])</f>
        <v>0</v>
      </c>
      <c r="I8" s="18">
        <f>Inventory[[#This Row],[Cost/Unit]]*Inventory[[#This Row],[QuantityOnHand]]</f>
        <v>0</v>
      </c>
      <c r="J8" t="str">
        <f>IF(Inventory[[#This Row],[QuantityOnHand]]&lt;=Inventory[[#This Row],[Reorder Level]], "Yes", "No")</f>
        <v>Yes</v>
      </c>
    </row>
    <row r="9" spans="1:23" x14ac:dyDescent="0.2">
      <c r="B9" t="s">
        <v>247</v>
      </c>
      <c r="C9" t="s">
        <v>274</v>
      </c>
      <c r="D9" s="18" t="str">
        <f>_xlfn.XLOOKUP(Inventory[[#This Row],[ProductID]], Products[ProductID], Products[ProductName], "Not Found")</f>
        <v>18" Aluminum tracks</v>
      </c>
      <c r="E9" s="18">
        <f>_xlfn.XLOOKUP(Inventory[[#This Row],[ProductID]], Products[ProductID], Products[Supplier], "Not Found")</f>
        <v>0</v>
      </c>
      <c r="F9" s="18">
        <f>_xlfn.XLOOKUP(Inventory[[#This Row],[ProductID]], Products[ProductID], Products[Cost/Unit], "Not Found")</f>
        <v>1</v>
      </c>
      <c r="G9" s="21">
        <f>_xlfn.XLOOKUP(Inventory[[#This Row],[ProductID]], Products[ProductID], Products[ReorderLevel], "Not Found")</f>
        <v>12</v>
      </c>
      <c r="H9">
        <f>SUMIFS(Transactions[Quantity], Transactions[ProductID], Inventory[[#This Row],[ProductID]], Transactions[Site], Inventory[[#This Row],[Site]])</f>
        <v>0</v>
      </c>
      <c r="I9" s="18">
        <f>Inventory[[#This Row],[Cost/Unit]]*Inventory[[#This Row],[QuantityOnHand]]</f>
        <v>0</v>
      </c>
      <c r="J9" t="str">
        <f>IF(Inventory[[#This Row],[QuantityOnHand]]&lt;=Inventory[[#This Row],[Reorder Level]], "Yes", "No")</f>
        <v>Yes</v>
      </c>
    </row>
    <row r="10" spans="1:23" x14ac:dyDescent="0.2">
      <c r="B10" t="s">
        <v>785</v>
      </c>
      <c r="C10" t="s">
        <v>274</v>
      </c>
      <c r="D10" s="18" t="str">
        <f>_xlfn.XLOOKUP(Inventory[[#This Row],[ProductID]], Products[ProductID], Products[ProductName], "Not Found")</f>
        <v>18" Aluminum tracks</v>
      </c>
      <c r="E10" s="18">
        <f>_xlfn.XLOOKUP(Inventory[[#This Row],[ProductID]], Products[ProductID], Products[Supplier], "Not Found")</f>
        <v>0</v>
      </c>
      <c r="F10" s="18">
        <f>_xlfn.XLOOKUP(Inventory[[#This Row],[ProductID]], Products[ProductID], Products[Cost/Unit], "Not Found")</f>
        <v>1</v>
      </c>
      <c r="G10" s="21">
        <f>_xlfn.XLOOKUP(Inventory[[#This Row],[ProductID]], Products[ProductID], Products[ReorderLevel], "Not Found")</f>
        <v>12</v>
      </c>
      <c r="H10">
        <f>SUMIFS(Transactions[Quantity], Transactions[ProductID], Inventory[[#This Row],[ProductID]], Transactions[Site], Inventory[[#This Row],[Site]])</f>
        <v>0</v>
      </c>
      <c r="I10" s="18">
        <f>Inventory[[#This Row],[Cost/Unit]]*Inventory[[#This Row],[QuantityOnHand]]</f>
        <v>0</v>
      </c>
      <c r="J10" t="str">
        <f>IF(Inventory[[#This Row],[QuantityOnHand]]&lt;=Inventory[[#This Row],[Reorder Level]], "Yes", "No")</f>
        <v>Yes</v>
      </c>
    </row>
    <row r="11" spans="1:23" x14ac:dyDescent="0.2">
      <c r="B11" t="s">
        <v>246</v>
      </c>
      <c r="C11" t="s">
        <v>274</v>
      </c>
      <c r="D11" s="18" t="str">
        <f>_xlfn.XLOOKUP(Inventory[[#This Row],[ProductID]], Products[ProductID], Products[ProductName], "Not Found")</f>
        <v>18" Aluminum tracks</v>
      </c>
      <c r="E11" s="18">
        <f>_xlfn.XLOOKUP(Inventory[[#This Row],[ProductID]], Products[ProductID], Products[Supplier], "Not Found")</f>
        <v>0</v>
      </c>
      <c r="F11" s="18">
        <f>_xlfn.XLOOKUP(Inventory[[#This Row],[ProductID]], Products[ProductID], Products[Cost/Unit], "Not Found")</f>
        <v>1</v>
      </c>
      <c r="G11" s="21">
        <f>_xlfn.XLOOKUP(Inventory[[#This Row],[ProductID]], Products[ProductID], Products[ReorderLevel], "Not Found")</f>
        <v>12</v>
      </c>
      <c r="H11">
        <f>SUMIFS(Transactions[Quantity], Transactions[ProductID], Inventory[[#This Row],[ProductID]], Transactions[Site], Inventory[[#This Row],[Site]])</f>
        <v>0</v>
      </c>
      <c r="I11" s="18">
        <f>Inventory[[#This Row],[Cost/Unit]]*Inventory[[#This Row],[QuantityOnHand]]</f>
        <v>0</v>
      </c>
      <c r="J11" t="str">
        <f>IF(Inventory[[#This Row],[QuantityOnHand]]&lt;=Inventory[[#This Row],[Reorder Level]], "Yes", "No")</f>
        <v>Yes</v>
      </c>
    </row>
    <row r="12" spans="1:23" x14ac:dyDescent="0.2">
      <c r="B12" t="s">
        <v>247</v>
      </c>
      <c r="C12" t="s">
        <v>276</v>
      </c>
      <c r="D12" s="18" t="str">
        <f>_xlfn.XLOOKUP(Inventory[[#This Row],[ProductID]], Products[ProductID], Products[ProductName], "Not Found")</f>
        <v>Duffle bag</v>
      </c>
      <c r="E12" s="18">
        <f>_xlfn.XLOOKUP(Inventory[[#This Row],[ProductID]], Products[ProductID], Products[Supplier], "Not Found")</f>
        <v>0</v>
      </c>
      <c r="F12" s="18">
        <f>_xlfn.XLOOKUP(Inventory[[#This Row],[ProductID]], Products[ProductID], Products[Cost/Unit], "Not Found")</f>
        <v>1</v>
      </c>
      <c r="G12" s="21">
        <f>_xlfn.XLOOKUP(Inventory[[#This Row],[ProductID]], Products[ProductID], Products[ReorderLevel], "Not Found")</f>
        <v>20</v>
      </c>
      <c r="H12">
        <f>SUMIFS(Transactions[Quantity], Transactions[ProductID], Inventory[[#This Row],[ProductID]], Transactions[Site], Inventory[[#This Row],[Site]])</f>
        <v>0</v>
      </c>
      <c r="I12" s="18">
        <f>Inventory[[#This Row],[Cost/Unit]]*Inventory[[#This Row],[QuantityOnHand]]</f>
        <v>0</v>
      </c>
      <c r="J12" t="str">
        <f>IF(Inventory[[#This Row],[QuantityOnHand]]&lt;=Inventory[[#This Row],[Reorder Level]], "Yes", "No")</f>
        <v>Yes</v>
      </c>
      <c r="K12" s="12">
        <v>45910</v>
      </c>
    </row>
    <row r="13" spans="1:23" x14ac:dyDescent="0.2">
      <c r="B13" t="s">
        <v>620</v>
      </c>
      <c r="C13" t="s">
        <v>276</v>
      </c>
      <c r="D13" s="18" t="str">
        <f>_xlfn.XLOOKUP(Inventory[[#This Row],[ProductID]], Products[ProductID], Products[ProductName], "Not Found")</f>
        <v>Duffle bag</v>
      </c>
      <c r="E13" s="18">
        <f>_xlfn.XLOOKUP(Inventory[[#This Row],[ProductID]], Products[ProductID], Products[Supplier], "Not Found")</f>
        <v>0</v>
      </c>
      <c r="F13" s="18">
        <f>_xlfn.XLOOKUP(Inventory[[#This Row],[ProductID]], Products[ProductID], Products[Cost/Unit], "Not Found")</f>
        <v>1</v>
      </c>
      <c r="G13" s="21">
        <f>_xlfn.XLOOKUP(Inventory[[#This Row],[ProductID]], Products[ProductID], Products[ReorderLevel], "Not Found")</f>
        <v>20</v>
      </c>
      <c r="H13">
        <f>SUMIFS(Transactions[Quantity], Transactions[ProductID], Inventory[[#This Row],[ProductID]], Transactions[Site], Inventory[[#This Row],[Site]])</f>
        <v>250</v>
      </c>
      <c r="I13" s="18">
        <f>Inventory[[#This Row],[Cost/Unit]]*Inventory[[#This Row],[QuantityOnHand]]</f>
        <v>250</v>
      </c>
      <c r="J13" t="str">
        <f>IF(Inventory[[#This Row],[QuantityOnHand]]&lt;=Inventory[[#This Row],[Reorder Level]], "Yes", "No")</f>
        <v>No</v>
      </c>
    </row>
    <row r="14" spans="1:23" x14ac:dyDescent="0.2">
      <c r="B14" t="s">
        <v>785</v>
      </c>
      <c r="C14" t="s">
        <v>276</v>
      </c>
      <c r="D14" s="18" t="str">
        <f>_xlfn.XLOOKUP(Inventory[[#This Row],[ProductID]], Products[ProductID], Products[ProductName], "Not Found")</f>
        <v>Duffle bag</v>
      </c>
      <c r="E14" s="18">
        <f>_xlfn.XLOOKUP(Inventory[[#This Row],[ProductID]], Products[ProductID], Products[Supplier], "Not Found")</f>
        <v>0</v>
      </c>
      <c r="F14" s="18">
        <f>_xlfn.XLOOKUP(Inventory[[#This Row],[ProductID]], Products[ProductID], Products[Cost/Unit], "Not Found")</f>
        <v>1</v>
      </c>
      <c r="G14" s="21">
        <f>_xlfn.XLOOKUP(Inventory[[#This Row],[ProductID]], Products[ProductID], Products[ReorderLevel], "Not Found")</f>
        <v>20</v>
      </c>
      <c r="H14">
        <f>SUMIFS(Transactions[Quantity], Transactions[ProductID], Inventory[[#This Row],[ProductID]], Transactions[Site], Inventory[[#This Row],[Site]])</f>
        <v>0</v>
      </c>
      <c r="I14" s="18">
        <f>Inventory[[#This Row],[Cost/Unit]]*Inventory[[#This Row],[QuantityOnHand]]</f>
        <v>0</v>
      </c>
      <c r="J14" t="str">
        <f>IF(Inventory[[#This Row],[QuantityOnHand]]&lt;=Inventory[[#This Row],[Reorder Level]], "Yes", "No")</f>
        <v>Yes</v>
      </c>
      <c r="K14" s="12">
        <v>45910</v>
      </c>
    </row>
    <row r="15" spans="1:23" x14ac:dyDescent="0.2">
      <c r="B15" t="s">
        <v>246</v>
      </c>
      <c r="C15" t="s">
        <v>276</v>
      </c>
      <c r="D15" s="18" t="str">
        <f>_xlfn.XLOOKUP(Inventory[[#This Row],[ProductID]], Products[ProductID], Products[ProductName], "Not Found")</f>
        <v>Duffle bag</v>
      </c>
      <c r="E15" s="18">
        <f>_xlfn.XLOOKUP(Inventory[[#This Row],[ProductID]], Products[ProductID], Products[Supplier], "Not Found")</f>
        <v>0</v>
      </c>
      <c r="F15" s="18">
        <f>_xlfn.XLOOKUP(Inventory[[#This Row],[ProductID]], Products[ProductID], Products[Cost/Unit], "Not Found")</f>
        <v>1</v>
      </c>
      <c r="G15" s="21">
        <f>_xlfn.XLOOKUP(Inventory[[#This Row],[ProductID]], Products[ProductID], Products[ReorderLevel], "Not Found")</f>
        <v>20</v>
      </c>
      <c r="H15">
        <f>SUMIFS(Transactions[Quantity], Transactions[ProductID], Inventory[[#This Row],[ProductID]], Transactions[Site], Inventory[[#This Row],[Site]])</f>
        <v>0</v>
      </c>
      <c r="I15" s="18">
        <f>Inventory[[#This Row],[Cost/Unit]]*Inventory[[#This Row],[QuantityOnHand]]</f>
        <v>0</v>
      </c>
      <c r="J15" t="str">
        <f>IF(Inventory[[#This Row],[QuantityOnHand]]&lt;=Inventory[[#This Row],[Reorder Level]], "Yes", "No")</f>
        <v>Yes</v>
      </c>
      <c r="K15" s="12">
        <v>45910</v>
      </c>
    </row>
    <row r="16" spans="1:23" x14ac:dyDescent="0.2">
      <c r="B16" t="s">
        <v>247</v>
      </c>
      <c r="C16" t="s">
        <v>278</v>
      </c>
      <c r="D16" s="18" t="str">
        <f>_xlfn.XLOOKUP(Inventory[[#This Row],[ProductID]], Products[ProductID], Products[ProductName], "Not Found")</f>
        <v>Cart</v>
      </c>
      <c r="E16" s="18">
        <f>_xlfn.XLOOKUP(Inventory[[#This Row],[ProductID]], Products[ProductID], Products[Supplier], "Not Found")</f>
        <v>0</v>
      </c>
      <c r="F16" s="18">
        <f>_xlfn.XLOOKUP(Inventory[[#This Row],[ProductID]], Products[ProductID], Products[Cost/Unit], "Not Found")</f>
        <v>1</v>
      </c>
      <c r="G16" s="21">
        <f>_xlfn.XLOOKUP(Inventory[[#This Row],[ProductID]], Products[ProductID], Products[ReorderLevel], "Not Found")</f>
        <v>25</v>
      </c>
      <c r="H16">
        <f>SUMIFS(Transactions[Quantity], Transactions[ProductID], Inventory[[#This Row],[ProductID]], Transactions[Site], Inventory[[#This Row],[Site]])</f>
        <v>0</v>
      </c>
      <c r="I16" s="18">
        <f>Inventory[[#This Row],[Cost/Unit]]*Inventory[[#This Row],[QuantityOnHand]]</f>
        <v>0</v>
      </c>
      <c r="J16" t="str">
        <f>IF(Inventory[[#This Row],[QuantityOnHand]]&lt;=Inventory[[#This Row],[Reorder Level]], "Yes", "No")</f>
        <v>Yes</v>
      </c>
    </row>
    <row r="17" spans="2:11" x14ac:dyDescent="0.2">
      <c r="B17" t="s">
        <v>620</v>
      </c>
      <c r="C17" t="s">
        <v>278</v>
      </c>
      <c r="D17" s="18" t="str">
        <f>_xlfn.XLOOKUP(Inventory[[#This Row],[ProductID]], Products[ProductID], Products[ProductName], "Not Found")</f>
        <v>Cart</v>
      </c>
      <c r="E17" s="18">
        <f>_xlfn.XLOOKUP(Inventory[[#This Row],[ProductID]], Products[ProductID], Products[Supplier], "Not Found")</f>
        <v>0</v>
      </c>
      <c r="F17" s="18">
        <f>_xlfn.XLOOKUP(Inventory[[#This Row],[ProductID]], Products[ProductID], Products[Cost/Unit], "Not Found")</f>
        <v>1</v>
      </c>
      <c r="G17" s="21">
        <f>_xlfn.XLOOKUP(Inventory[[#This Row],[ProductID]], Products[ProductID], Products[ReorderLevel], "Not Found")</f>
        <v>25</v>
      </c>
      <c r="H17">
        <f>SUMIFS(Transactions[Quantity], Transactions[ProductID], Inventory[[#This Row],[ProductID]], Transactions[Site], Inventory[[#This Row],[Site]])</f>
        <v>261</v>
      </c>
      <c r="I17" s="18">
        <f>Inventory[[#This Row],[Cost/Unit]]*Inventory[[#This Row],[QuantityOnHand]]</f>
        <v>261</v>
      </c>
      <c r="J17" t="str">
        <f>IF(Inventory[[#This Row],[QuantityOnHand]]&lt;=Inventory[[#This Row],[Reorder Level]], "Yes", "No")</f>
        <v>No</v>
      </c>
    </row>
    <row r="18" spans="2:11" x14ac:dyDescent="0.2">
      <c r="B18" t="s">
        <v>785</v>
      </c>
      <c r="C18" t="s">
        <v>278</v>
      </c>
      <c r="D18" s="18" t="str">
        <f>_xlfn.XLOOKUP(Inventory[[#This Row],[ProductID]], Products[ProductID], Products[ProductName], "Not Found")</f>
        <v>Cart</v>
      </c>
      <c r="E18" s="18">
        <f>_xlfn.XLOOKUP(Inventory[[#This Row],[ProductID]], Products[ProductID], Products[Supplier], "Not Found")</f>
        <v>0</v>
      </c>
      <c r="F18" s="18">
        <f>_xlfn.XLOOKUP(Inventory[[#This Row],[ProductID]], Products[ProductID], Products[Cost/Unit], "Not Found")</f>
        <v>1</v>
      </c>
      <c r="G18" s="21">
        <f>_xlfn.XLOOKUP(Inventory[[#This Row],[ProductID]], Products[ProductID], Products[ReorderLevel], "Not Found")</f>
        <v>25</v>
      </c>
      <c r="H18">
        <f>SUMIFS(Transactions[Quantity], Transactions[ProductID], Inventory[[#This Row],[ProductID]], Transactions[Site], Inventory[[#This Row],[Site]])</f>
        <v>0</v>
      </c>
      <c r="I18" s="18">
        <f>Inventory[[#This Row],[Cost/Unit]]*Inventory[[#This Row],[QuantityOnHand]]</f>
        <v>0</v>
      </c>
      <c r="J18" t="str">
        <f>IF(Inventory[[#This Row],[QuantityOnHand]]&lt;=Inventory[[#This Row],[Reorder Level]], "Yes", "No")</f>
        <v>Yes</v>
      </c>
    </row>
    <row r="19" spans="2:11" x14ac:dyDescent="0.2">
      <c r="B19" t="s">
        <v>246</v>
      </c>
      <c r="C19" t="s">
        <v>278</v>
      </c>
      <c r="D19" s="18" t="str">
        <f>_xlfn.XLOOKUP(Inventory[[#This Row],[ProductID]], Products[ProductID], Products[ProductName], "Not Found")</f>
        <v>Cart</v>
      </c>
      <c r="E19" s="18">
        <f>_xlfn.XLOOKUP(Inventory[[#This Row],[ProductID]], Products[ProductID], Products[Supplier], "Not Found")</f>
        <v>0</v>
      </c>
      <c r="F19" s="18">
        <f>_xlfn.XLOOKUP(Inventory[[#This Row],[ProductID]], Products[ProductID], Products[Cost/Unit], "Not Found")</f>
        <v>1</v>
      </c>
      <c r="G19" s="21">
        <f>_xlfn.XLOOKUP(Inventory[[#This Row],[ProductID]], Products[ProductID], Products[ReorderLevel], "Not Found")</f>
        <v>25</v>
      </c>
      <c r="H19">
        <f>SUMIFS(Transactions[Quantity], Transactions[ProductID], Inventory[[#This Row],[ProductID]], Transactions[Site], Inventory[[#This Row],[Site]])</f>
        <v>0</v>
      </c>
      <c r="I19" s="18">
        <f>Inventory[[#This Row],[Cost/Unit]]*Inventory[[#This Row],[QuantityOnHand]]</f>
        <v>0</v>
      </c>
      <c r="J19" t="str">
        <f>IF(Inventory[[#This Row],[QuantityOnHand]]&lt;=Inventory[[#This Row],[Reorder Level]], "Yes", "No")</f>
        <v>Yes</v>
      </c>
    </row>
    <row r="20" spans="2:11" x14ac:dyDescent="0.2">
      <c r="B20" t="s">
        <v>247</v>
      </c>
      <c r="C20" t="s">
        <v>280</v>
      </c>
      <c r="D20" s="18" t="str">
        <f>_xlfn.XLOOKUP(Inventory[[#This Row],[ProductID]], Products[ProductID], Products[ProductName], "Not Found")</f>
        <v>Harness</v>
      </c>
      <c r="E20" s="18">
        <f>_xlfn.XLOOKUP(Inventory[[#This Row],[ProductID]], Products[ProductID], Products[Supplier], "Not Found")</f>
        <v>0</v>
      </c>
      <c r="F20" s="18">
        <f>_xlfn.XLOOKUP(Inventory[[#This Row],[ProductID]], Products[ProductID], Products[Cost/Unit], "Not Found")</f>
        <v>1</v>
      </c>
      <c r="G20" s="21">
        <f>_xlfn.XLOOKUP(Inventory[[#This Row],[ProductID]], Products[ProductID], Products[ReorderLevel], "Not Found")</f>
        <v>10</v>
      </c>
      <c r="H20">
        <f>SUMIFS(Transactions[Quantity], Transactions[ProductID], Inventory[[#This Row],[ProductID]], Transactions[Site], Inventory[[#This Row],[Site]])</f>
        <v>0</v>
      </c>
      <c r="I20" s="18">
        <f>Inventory[[#This Row],[Cost/Unit]]*Inventory[[#This Row],[QuantityOnHand]]</f>
        <v>0</v>
      </c>
      <c r="J20" t="str">
        <f>IF(Inventory[[#This Row],[QuantityOnHand]]&lt;=Inventory[[#This Row],[Reorder Level]], "Yes", "No")</f>
        <v>Yes</v>
      </c>
    </row>
    <row r="21" spans="2:11" x14ac:dyDescent="0.2">
      <c r="B21" t="s">
        <v>620</v>
      </c>
      <c r="C21" t="s">
        <v>280</v>
      </c>
      <c r="D21" s="18" t="str">
        <f>_xlfn.XLOOKUP(Inventory[[#This Row],[ProductID]], Products[ProductID], Products[ProductName], "Not Found")</f>
        <v>Harness</v>
      </c>
      <c r="E21" s="18">
        <f>_xlfn.XLOOKUP(Inventory[[#This Row],[ProductID]], Products[ProductID], Products[Supplier], "Not Found")</f>
        <v>0</v>
      </c>
      <c r="F21" s="18">
        <f>_xlfn.XLOOKUP(Inventory[[#This Row],[ProductID]], Products[ProductID], Products[Cost/Unit], "Not Found")</f>
        <v>1</v>
      </c>
      <c r="G21" s="21">
        <f>_xlfn.XLOOKUP(Inventory[[#This Row],[ProductID]], Products[ProductID], Products[ReorderLevel], "Not Found")</f>
        <v>10</v>
      </c>
      <c r="H21">
        <f>SUMIFS(Transactions[Quantity], Transactions[ProductID], Inventory[[#This Row],[ProductID]], Transactions[Site], Inventory[[#This Row],[Site]])</f>
        <v>216</v>
      </c>
      <c r="I21" s="18">
        <f>Inventory[[#This Row],[Cost/Unit]]*Inventory[[#This Row],[QuantityOnHand]]</f>
        <v>216</v>
      </c>
      <c r="J21" t="str">
        <f>IF(Inventory[[#This Row],[QuantityOnHand]]&lt;=Inventory[[#This Row],[Reorder Level]], "Yes", "No")</f>
        <v>No</v>
      </c>
    </row>
    <row r="22" spans="2:11" x14ac:dyDescent="0.2">
      <c r="B22" t="s">
        <v>785</v>
      </c>
      <c r="C22" t="s">
        <v>280</v>
      </c>
      <c r="D22" s="18" t="str">
        <f>_xlfn.XLOOKUP(Inventory[[#This Row],[ProductID]], Products[ProductID], Products[ProductName], "Not Found")</f>
        <v>Harness</v>
      </c>
      <c r="E22" s="18">
        <f>_xlfn.XLOOKUP(Inventory[[#This Row],[ProductID]], Products[ProductID], Products[Supplier], "Not Found")</f>
        <v>0</v>
      </c>
      <c r="F22" s="18">
        <f>_xlfn.XLOOKUP(Inventory[[#This Row],[ProductID]], Products[ProductID], Products[Cost/Unit], "Not Found")</f>
        <v>1</v>
      </c>
      <c r="G22" s="21">
        <f>_xlfn.XLOOKUP(Inventory[[#This Row],[ProductID]], Products[ProductID], Products[ReorderLevel], "Not Found")</f>
        <v>10</v>
      </c>
      <c r="H22">
        <f>SUMIFS(Transactions[Quantity], Transactions[ProductID], Inventory[[#This Row],[ProductID]], Transactions[Site], Inventory[[#This Row],[Site]])</f>
        <v>20</v>
      </c>
      <c r="I22" s="18">
        <f>Inventory[[#This Row],[Cost/Unit]]*Inventory[[#This Row],[QuantityOnHand]]</f>
        <v>20</v>
      </c>
      <c r="J22" t="str">
        <f>IF(Inventory[[#This Row],[QuantityOnHand]]&lt;=Inventory[[#This Row],[Reorder Level]], "Yes", "No")</f>
        <v>No</v>
      </c>
    </row>
    <row r="23" spans="2:11" x14ac:dyDescent="0.2">
      <c r="B23" t="s">
        <v>247</v>
      </c>
      <c r="C23" t="s">
        <v>282</v>
      </c>
      <c r="D23" s="18" t="str">
        <f>_xlfn.XLOOKUP(Inventory[[#This Row],[ProductID]], Products[ProductID], Products[ProductName], "Not Found")</f>
        <v>Tie down straps</v>
      </c>
      <c r="E23" s="18">
        <f>_xlfn.XLOOKUP(Inventory[[#This Row],[ProductID]], Products[ProductID], Products[Supplier], "Not Found")</f>
        <v>0</v>
      </c>
      <c r="F23" s="18">
        <f>_xlfn.XLOOKUP(Inventory[[#This Row],[ProductID]], Products[ProductID], Products[Cost/Unit], "Not Found")</f>
        <v>1</v>
      </c>
      <c r="G23" s="21">
        <f>_xlfn.XLOOKUP(Inventory[[#This Row],[ProductID]], Products[ProductID], Products[ReorderLevel], "Not Found")</f>
        <v>0</v>
      </c>
      <c r="H23">
        <f>SUMIFS(Transactions[Quantity], Transactions[ProductID], Inventory[[#This Row],[ProductID]], Transactions[Site], Inventory[[#This Row],[Site]])</f>
        <v>87</v>
      </c>
      <c r="I23" s="18">
        <f>Inventory[[#This Row],[Cost/Unit]]*Inventory[[#This Row],[QuantityOnHand]]</f>
        <v>87</v>
      </c>
      <c r="J23" t="str">
        <f>IF(Inventory[[#This Row],[QuantityOnHand]]&lt;=Inventory[[#This Row],[Reorder Level]], "Yes", "No")</f>
        <v>No</v>
      </c>
      <c r="K23" s="12">
        <v>45910</v>
      </c>
    </row>
    <row r="24" spans="2:11" x14ac:dyDescent="0.2">
      <c r="B24" t="s">
        <v>785</v>
      </c>
      <c r="C24" t="s">
        <v>282</v>
      </c>
      <c r="D24" s="18" t="str">
        <f>_xlfn.XLOOKUP(Inventory[[#This Row],[ProductID]], Products[ProductID], Products[ProductName], "Not Found")</f>
        <v>Tie down straps</v>
      </c>
      <c r="E24" s="18">
        <f>_xlfn.XLOOKUP(Inventory[[#This Row],[ProductID]], Products[ProductID], Products[Supplier], "Not Found")</f>
        <v>0</v>
      </c>
      <c r="F24" s="18">
        <f>_xlfn.XLOOKUP(Inventory[[#This Row],[ProductID]], Products[ProductID], Products[Cost/Unit], "Not Found")</f>
        <v>1</v>
      </c>
      <c r="G24" s="21">
        <f>_xlfn.XLOOKUP(Inventory[[#This Row],[ProductID]], Products[ProductID], Products[ReorderLevel], "Not Found")</f>
        <v>0</v>
      </c>
      <c r="H24">
        <f>SUMIFS(Transactions[Quantity], Transactions[ProductID], Inventory[[#This Row],[ProductID]], Transactions[Site], Inventory[[#This Row],[Site]])</f>
        <v>0</v>
      </c>
      <c r="I24" s="18">
        <f>Inventory[[#This Row],[Cost/Unit]]*Inventory[[#This Row],[QuantityOnHand]]</f>
        <v>0</v>
      </c>
      <c r="J24" t="str">
        <f>IF(Inventory[[#This Row],[QuantityOnHand]]&lt;=Inventory[[#This Row],[Reorder Level]], "Yes", "No")</f>
        <v>Yes</v>
      </c>
      <c r="K24" s="12">
        <v>45910</v>
      </c>
    </row>
    <row r="25" spans="2:11" x14ac:dyDescent="0.2">
      <c r="B25" t="s">
        <v>246</v>
      </c>
      <c r="C25" t="s">
        <v>282</v>
      </c>
      <c r="D25" s="18" t="str">
        <f>_xlfn.XLOOKUP(Inventory[[#This Row],[ProductID]], Products[ProductID], Products[ProductName], "Not Found")</f>
        <v>Tie down straps</v>
      </c>
      <c r="E25" s="18">
        <f>_xlfn.XLOOKUP(Inventory[[#This Row],[ProductID]], Products[ProductID], Products[Supplier], "Not Found")</f>
        <v>0</v>
      </c>
      <c r="F25" s="18">
        <f>_xlfn.XLOOKUP(Inventory[[#This Row],[ProductID]], Products[ProductID], Products[Cost/Unit], "Not Found")</f>
        <v>1</v>
      </c>
      <c r="G25" s="21">
        <f>_xlfn.XLOOKUP(Inventory[[#This Row],[ProductID]], Products[ProductID], Products[ReorderLevel], "Not Found")</f>
        <v>0</v>
      </c>
      <c r="H25">
        <f>SUMIFS(Transactions[Quantity], Transactions[ProductID], Inventory[[#This Row],[ProductID]], Transactions[Site], Inventory[[#This Row],[Site]])</f>
        <v>0</v>
      </c>
      <c r="I25" s="18">
        <f>Inventory[[#This Row],[Cost/Unit]]*Inventory[[#This Row],[QuantityOnHand]]</f>
        <v>0</v>
      </c>
      <c r="J25" t="str">
        <f>IF(Inventory[[#This Row],[QuantityOnHand]]&lt;=Inventory[[#This Row],[Reorder Level]], "Yes", "No")</f>
        <v>Yes</v>
      </c>
      <c r="K25" s="12">
        <v>45910</v>
      </c>
    </row>
    <row r="26" spans="2:11" x14ac:dyDescent="0.2">
      <c r="B26" t="s">
        <v>247</v>
      </c>
      <c r="C26" t="s">
        <v>284</v>
      </c>
      <c r="D26" s="18" t="str">
        <f>_xlfn.XLOOKUP(Inventory[[#This Row],[ProductID]], Products[ProductID], Products[ProductName], "Not Found")</f>
        <v>KAYAK DECK FITTING - OPEN ROUND</v>
      </c>
      <c r="E26" s="18">
        <f>_xlfn.XLOOKUP(Inventory[[#This Row],[ProductID]], Products[ProductID], Products[Supplier], "Not Found")</f>
        <v>0</v>
      </c>
      <c r="F26" s="18">
        <f>_xlfn.XLOOKUP(Inventory[[#This Row],[ProductID]], Products[ProductID], Products[Cost/Unit], "Not Found")</f>
        <v>1</v>
      </c>
      <c r="G26" s="21">
        <f>_xlfn.XLOOKUP(Inventory[[#This Row],[ProductID]], Products[ProductID], Products[ReorderLevel], "Not Found")</f>
        <v>0</v>
      </c>
      <c r="H26">
        <f>SUMIFS(Transactions[Quantity], Transactions[ProductID], Inventory[[#This Row],[ProductID]], Transactions[Site], Inventory[[#This Row],[Site]])</f>
        <v>109</v>
      </c>
      <c r="I26" s="18">
        <f>Inventory[[#This Row],[Cost/Unit]]*Inventory[[#This Row],[QuantityOnHand]]</f>
        <v>109</v>
      </c>
      <c r="J26" t="str">
        <f>IF(Inventory[[#This Row],[QuantityOnHand]]&lt;=Inventory[[#This Row],[Reorder Level]], "Yes", "No")</f>
        <v>No</v>
      </c>
      <c r="K26" s="12">
        <v>45910</v>
      </c>
    </row>
    <row r="27" spans="2:11" x14ac:dyDescent="0.2">
      <c r="B27" t="s">
        <v>785</v>
      </c>
      <c r="C27" t="s">
        <v>284</v>
      </c>
      <c r="D27" s="18" t="str">
        <f>_xlfn.XLOOKUP(Inventory[[#This Row],[ProductID]], Products[ProductID], Products[ProductName], "Not Found")</f>
        <v>KAYAK DECK FITTING - OPEN ROUND</v>
      </c>
      <c r="E27" s="18">
        <f>_xlfn.XLOOKUP(Inventory[[#This Row],[ProductID]], Products[ProductID], Products[Supplier], "Not Found")</f>
        <v>0</v>
      </c>
      <c r="F27" s="18">
        <f>_xlfn.XLOOKUP(Inventory[[#This Row],[ProductID]], Products[ProductID], Products[Cost/Unit], "Not Found")</f>
        <v>1</v>
      </c>
      <c r="G27" s="21">
        <f>_xlfn.XLOOKUP(Inventory[[#This Row],[ProductID]], Products[ProductID], Products[ReorderLevel], "Not Found")</f>
        <v>0</v>
      </c>
      <c r="H27">
        <f>SUMIFS(Transactions[Quantity], Transactions[ProductID], Inventory[[#This Row],[ProductID]], Transactions[Site], Inventory[[#This Row],[Site]])</f>
        <v>0</v>
      </c>
      <c r="I27" s="18">
        <f>Inventory[[#This Row],[Cost/Unit]]*Inventory[[#This Row],[QuantityOnHand]]</f>
        <v>0</v>
      </c>
      <c r="J27" t="str">
        <f>IF(Inventory[[#This Row],[QuantityOnHand]]&lt;=Inventory[[#This Row],[Reorder Level]], "Yes", "No")</f>
        <v>Yes</v>
      </c>
      <c r="K27" s="12">
        <v>45910</v>
      </c>
    </row>
    <row r="28" spans="2:11" x14ac:dyDescent="0.2">
      <c r="B28" t="s">
        <v>246</v>
      </c>
      <c r="C28" t="s">
        <v>284</v>
      </c>
      <c r="D28" s="18" t="str">
        <f>_xlfn.XLOOKUP(Inventory[[#This Row],[ProductID]], Products[ProductID], Products[ProductName], "Not Found")</f>
        <v>KAYAK DECK FITTING - OPEN ROUND</v>
      </c>
      <c r="E28" s="18">
        <f>_xlfn.XLOOKUP(Inventory[[#This Row],[ProductID]], Products[ProductID], Products[Supplier], "Not Found")</f>
        <v>0</v>
      </c>
      <c r="F28" s="18">
        <f>_xlfn.XLOOKUP(Inventory[[#This Row],[ProductID]], Products[ProductID], Products[Cost/Unit], "Not Found")</f>
        <v>1</v>
      </c>
      <c r="G28" s="21">
        <f>_xlfn.XLOOKUP(Inventory[[#This Row],[ProductID]], Products[ProductID], Products[ReorderLevel], "Not Found")</f>
        <v>0</v>
      </c>
      <c r="H28">
        <f>SUMIFS(Transactions[Quantity], Transactions[ProductID], Inventory[[#This Row],[ProductID]], Transactions[Site], Inventory[[#This Row],[Site]])</f>
        <v>0</v>
      </c>
      <c r="I28" s="18">
        <f>Inventory[[#This Row],[Cost/Unit]]*Inventory[[#This Row],[QuantityOnHand]]</f>
        <v>0</v>
      </c>
      <c r="J28" t="str">
        <f>IF(Inventory[[#This Row],[QuantityOnHand]]&lt;=Inventory[[#This Row],[Reorder Level]], "Yes", "No")</f>
        <v>Yes</v>
      </c>
      <c r="K28" s="12">
        <v>45910</v>
      </c>
    </row>
    <row r="29" spans="2:11" x14ac:dyDescent="0.2">
      <c r="B29" t="s">
        <v>247</v>
      </c>
      <c r="C29" t="s">
        <v>286</v>
      </c>
      <c r="D29" s="18" t="str">
        <f>_xlfn.XLOOKUP(Inventory[[#This Row],[ProductID]], Products[ProductID], Products[ProductName], "Not Found")</f>
        <v>Pakayak decal 4"</v>
      </c>
      <c r="E29" s="18">
        <f>_xlfn.XLOOKUP(Inventory[[#This Row],[ProductID]], Products[ProductID], Products[Supplier], "Not Found")</f>
        <v>0</v>
      </c>
      <c r="F29" s="18">
        <f>_xlfn.XLOOKUP(Inventory[[#This Row],[ProductID]], Products[ProductID], Products[Cost/Unit], "Not Found")</f>
        <v>1</v>
      </c>
      <c r="G29" s="21">
        <f>_xlfn.XLOOKUP(Inventory[[#This Row],[ProductID]], Products[ProductID], Products[ReorderLevel], "Not Found")</f>
        <v>0</v>
      </c>
      <c r="H29">
        <f>SUMIFS(Transactions[Quantity], Transactions[ProductID], Inventory[[#This Row],[ProductID]], Transactions[Site], Inventory[[#This Row],[Site]])</f>
        <v>0</v>
      </c>
      <c r="I29" s="18">
        <f>Inventory[[#This Row],[Cost/Unit]]*Inventory[[#This Row],[QuantityOnHand]]</f>
        <v>0</v>
      </c>
      <c r="J29" t="str">
        <f>IF(Inventory[[#This Row],[QuantityOnHand]]&lt;=Inventory[[#This Row],[Reorder Level]], "Yes", "No")</f>
        <v>Yes</v>
      </c>
      <c r="K29" s="12">
        <v>45910</v>
      </c>
    </row>
    <row r="30" spans="2:11" x14ac:dyDescent="0.2">
      <c r="B30" t="s">
        <v>785</v>
      </c>
      <c r="C30" t="s">
        <v>286</v>
      </c>
      <c r="D30" s="18" t="str">
        <f>_xlfn.XLOOKUP(Inventory[[#This Row],[ProductID]], Products[ProductID], Products[ProductName], "Not Found")</f>
        <v>Pakayak decal 4"</v>
      </c>
      <c r="E30" s="18">
        <f>_xlfn.XLOOKUP(Inventory[[#This Row],[ProductID]], Products[ProductID], Products[Supplier], "Not Found")</f>
        <v>0</v>
      </c>
      <c r="F30" s="18">
        <f>_xlfn.XLOOKUP(Inventory[[#This Row],[ProductID]], Products[ProductID], Products[Cost/Unit], "Not Found")</f>
        <v>1</v>
      </c>
      <c r="G30" s="21">
        <f>_xlfn.XLOOKUP(Inventory[[#This Row],[ProductID]], Products[ProductID], Products[ReorderLevel], "Not Found")</f>
        <v>0</v>
      </c>
      <c r="H30">
        <f>SUMIFS(Transactions[Quantity], Transactions[ProductID], Inventory[[#This Row],[ProductID]], Transactions[Site], Inventory[[#This Row],[Site]])</f>
        <v>0</v>
      </c>
      <c r="I30" s="18">
        <f>Inventory[[#This Row],[Cost/Unit]]*Inventory[[#This Row],[QuantityOnHand]]</f>
        <v>0</v>
      </c>
      <c r="J30" t="str">
        <f>IF(Inventory[[#This Row],[QuantityOnHand]]&lt;=Inventory[[#This Row],[Reorder Level]], "Yes", "No")</f>
        <v>Yes</v>
      </c>
      <c r="K30" s="12">
        <v>45910</v>
      </c>
    </row>
    <row r="31" spans="2:11" x14ac:dyDescent="0.2">
      <c r="B31" t="s">
        <v>246</v>
      </c>
      <c r="C31" t="s">
        <v>286</v>
      </c>
      <c r="D31" s="18" t="str">
        <f>_xlfn.XLOOKUP(Inventory[[#This Row],[ProductID]], Products[ProductID], Products[ProductName], "Not Found")</f>
        <v>Pakayak decal 4"</v>
      </c>
      <c r="E31" s="18">
        <f>_xlfn.XLOOKUP(Inventory[[#This Row],[ProductID]], Products[ProductID], Products[Supplier], "Not Found")</f>
        <v>0</v>
      </c>
      <c r="F31" s="18">
        <f>_xlfn.XLOOKUP(Inventory[[#This Row],[ProductID]], Products[ProductID], Products[Cost/Unit], "Not Found")</f>
        <v>1</v>
      </c>
      <c r="G31" s="21">
        <f>_xlfn.XLOOKUP(Inventory[[#This Row],[ProductID]], Products[ProductID], Products[ReorderLevel], "Not Found")</f>
        <v>0</v>
      </c>
      <c r="H31">
        <f>SUMIFS(Transactions[Quantity], Transactions[ProductID], Inventory[[#This Row],[ProductID]], Transactions[Site], Inventory[[#This Row],[Site]])</f>
        <v>0</v>
      </c>
      <c r="I31" s="18">
        <f>Inventory[[#This Row],[Cost/Unit]]*Inventory[[#This Row],[QuantityOnHand]]</f>
        <v>0</v>
      </c>
      <c r="J31" t="str">
        <f>IF(Inventory[[#This Row],[QuantityOnHand]]&lt;=Inventory[[#This Row],[Reorder Level]], "Yes", "No")</f>
        <v>Yes</v>
      </c>
      <c r="K31" s="12">
        <v>45910</v>
      </c>
    </row>
    <row r="32" spans="2:11" x14ac:dyDescent="0.2">
      <c r="B32" t="s">
        <v>247</v>
      </c>
      <c r="C32" t="s">
        <v>288</v>
      </c>
      <c r="D32" s="18" t="str">
        <f>_xlfn.XLOOKUP(Inventory[[#This Row],[ProductID]], Products[ProductID], Products[ProductName], "Not Found")</f>
        <v>AnglerFish decal</v>
      </c>
      <c r="E32" s="18">
        <f>_xlfn.XLOOKUP(Inventory[[#This Row],[ProductID]], Products[ProductID], Products[Supplier], "Not Found")</f>
        <v>0</v>
      </c>
      <c r="F32" s="18">
        <f>_xlfn.XLOOKUP(Inventory[[#This Row],[ProductID]], Products[ProductID], Products[Cost/Unit], "Not Found")</f>
        <v>1</v>
      </c>
      <c r="G32" s="21">
        <f>_xlfn.XLOOKUP(Inventory[[#This Row],[ProductID]], Products[ProductID], Products[ReorderLevel], "Not Found")</f>
        <v>0</v>
      </c>
      <c r="H32">
        <f>SUMIFS(Transactions[Quantity], Transactions[ProductID], Inventory[[#This Row],[ProductID]], Transactions[Site], Inventory[[#This Row],[Site]])</f>
        <v>74</v>
      </c>
      <c r="I32" s="18">
        <f>Inventory[[#This Row],[Cost/Unit]]*Inventory[[#This Row],[QuantityOnHand]]</f>
        <v>74</v>
      </c>
      <c r="J32" t="str">
        <f>IF(Inventory[[#This Row],[QuantityOnHand]]&lt;=Inventory[[#This Row],[Reorder Level]], "Yes", "No")</f>
        <v>No</v>
      </c>
      <c r="K32" s="12">
        <v>45910</v>
      </c>
    </row>
    <row r="33" spans="2:11" x14ac:dyDescent="0.2">
      <c r="B33" t="s">
        <v>785</v>
      </c>
      <c r="C33" t="s">
        <v>288</v>
      </c>
      <c r="D33" s="18" t="str">
        <f>_xlfn.XLOOKUP(Inventory[[#This Row],[ProductID]], Products[ProductID], Products[ProductName], "Not Found")</f>
        <v>AnglerFish decal</v>
      </c>
      <c r="E33" s="18">
        <f>_xlfn.XLOOKUP(Inventory[[#This Row],[ProductID]], Products[ProductID], Products[Supplier], "Not Found")</f>
        <v>0</v>
      </c>
      <c r="F33" s="18">
        <f>_xlfn.XLOOKUP(Inventory[[#This Row],[ProductID]], Products[ProductID], Products[Cost/Unit], "Not Found")</f>
        <v>1</v>
      </c>
      <c r="G33" s="21">
        <f>_xlfn.XLOOKUP(Inventory[[#This Row],[ProductID]], Products[ProductID], Products[ReorderLevel], "Not Found")</f>
        <v>0</v>
      </c>
      <c r="H33">
        <f>SUMIFS(Transactions[Quantity], Transactions[ProductID], Inventory[[#This Row],[ProductID]], Transactions[Site], Inventory[[#This Row],[Site]])</f>
        <v>0</v>
      </c>
      <c r="I33" s="18">
        <f>Inventory[[#This Row],[Cost/Unit]]*Inventory[[#This Row],[QuantityOnHand]]</f>
        <v>0</v>
      </c>
      <c r="J33" t="str">
        <f>IF(Inventory[[#This Row],[QuantityOnHand]]&lt;=Inventory[[#This Row],[Reorder Level]], "Yes", "No")</f>
        <v>Yes</v>
      </c>
      <c r="K33" s="12">
        <v>45910</v>
      </c>
    </row>
    <row r="34" spans="2:11" x14ac:dyDescent="0.2">
      <c r="B34" t="s">
        <v>246</v>
      </c>
      <c r="C34" t="s">
        <v>288</v>
      </c>
      <c r="D34" s="18" t="str">
        <f>_xlfn.XLOOKUP(Inventory[[#This Row],[ProductID]], Products[ProductID], Products[ProductName], "Not Found")</f>
        <v>AnglerFish decal</v>
      </c>
      <c r="E34" s="18">
        <f>_xlfn.XLOOKUP(Inventory[[#This Row],[ProductID]], Products[ProductID], Products[Supplier], "Not Found")</f>
        <v>0</v>
      </c>
      <c r="F34" s="18">
        <f>_xlfn.XLOOKUP(Inventory[[#This Row],[ProductID]], Products[ProductID], Products[Cost/Unit], "Not Found")</f>
        <v>1</v>
      </c>
      <c r="G34" s="21">
        <f>_xlfn.XLOOKUP(Inventory[[#This Row],[ProductID]], Products[ProductID], Products[ReorderLevel], "Not Found")</f>
        <v>0</v>
      </c>
      <c r="H34">
        <f>SUMIFS(Transactions[Quantity], Transactions[ProductID], Inventory[[#This Row],[ProductID]], Transactions[Site], Inventory[[#This Row],[Site]])</f>
        <v>0</v>
      </c>
      <c r="I34" s="18">
        <f>Inventory[[#This Row],[Cost/Unit]]*Inventory[[#This Row],[QuantityOnHand]]</f>
        <v>0</v>
      </c>
      <c r="J34" t="str">
        <f>IF(Inventory[[#This Row],[QuantityOnHand]]&lt;=Inventory[[#This Row],[Reorder Level]], "Yes", "No")</f>
        <v>Yes</v>
      </c>
      <c r="K34" s="12">
        <v>45910</v>
      </c>
    </row>
    <row r="35" spans="2:11" x14ac:dyDescent="0.2">
      <c r="B35" t="s">
        <v>247</v>
      </c>
      <c r="C35" t="s">
        <v>290</v>
      </c>
      <c r="D35" s="18" t="str">
        <f>_xlfn.XLOOKUP(Inventory[[#This Row],[ProductID]], Products[ProductID], Products[ProductName], "Not Found")</f>
        <v>Close end rivets 3/16, long</v>
      </c>
      <c r="E35" s="18">
        <f>_xlfn.XLOOKUP(Inventory[[#This Row],[ProductID]], Products[ProductID], Products[Supplier], "Not Found")</f>
        <v>0</v>
      </c>
      <c r="F35" s="18">
        <f>_xlfn.XLOOKUP(Inventory[[#This Row],[ProductID]], Products[ProductID], Products[Cost/Unit], "Not Found")</f>
        <v>1</v>
      </c>
      <c r="G35" s="21">
        <f>_xlfn.XLOOKUP(Inventory[[#This Row],[ProductID]], Products[ProductID], Products[ReorderLevel], "Not Found")</f>
        <v>0</v>
      </c>
      <c r="H35">
        <f>SUMIFS(Transactions[Quantity], Transactions[ProductID], Inventory[[#This Row],[ProductID]], Transactions[Site], Inventory[[#This Row],[Site]])</f>
        <v>0</v>
      </c>
      <c r="I35" s="18">
        <f>Inventory[[#This Row],[Cost/Unit]]*Inventory[[#This Row],[QuantityOnHand]]</f>
        <v>0</v>
      </c>
      <c r="J35" t="str">
        <f>IF(Inventory[[#This Row],[QuantityOnHand]]&lt;=Inventory[[#This Row],[Reorder Level]], "Yes", "No")</f>
        <v>Yes</v>
      </c>
      <c r="K35" s="12">
        <v>45910</v>
      </c>
    </row>
    <row r="36" spans="2:11" x14ac:dyDescent="0.2">
      <c r="B36" t="s">
        <v>785</v>
      </c>
      <c r="C36" t="s">
        <v>290</v>
      </c>
      <c r="D36" s="18" t="str">
        <f>_xlfn.XLOOKUP(Inventory[[#This Row],[ProductID]], Products[ProductID], Products[ProductName], "Not Found")</f>
        <v>Close end rivets 3/16, long</v>
      </c>
      <c r="E36" s="18">
        <f>_xlfn.XLOOKUP(Inventory[[#This Row],[ProductID]], Products[ProductID], Products[Supplier], "Not Found")</f>
        <v>0</v>
      </c>
      <c r="F36" s="18">
        <f>_xlfn.XLOOKUP(Inventory[[#This Row],[ProductID]], Products[ProductID], Products[Cost/Unit], "Not Found")</f>
        <v>1</v>
      </c>
      <c r="G36" s="21">
        <f>_xlfn.XLOOKUP(Inventory[[#This Row],[ProductID]], Products[ProductID], Products[ReorderLevel], "Not Found")</f>
        <v>0</v>
      </c>
      <c r="H36">
        <f>SUMIFS(Transactions[Quantity], Transactions[ProductID], Inventory[[#This Row],[ProductID]], Transactions[Site], Inventory[[#This Row],[Site]])</f>
        <v>0</v>
      </c>
      <c r="I36" s="18">
        <f>Inventory[[#This Row],[Cost/Unit]]*Inventory[[#This Row],[QuantityOnHand]]</f>
        <v>0</v>
      </c>
      <c r="J36" t="str">
        <f>IF(Inventory[[#This Row],[QuantityOnHand]]&lt;=Inventory[[#This Row],[Reorder Level]], "Yes", "No")</f>
        <v>Yes</v>
      </c>
      <c r="K36" s="12">
        <v>45910</v>
      </c>
    </row>
    <row r="37" spans="2:11" x14ac:dyDescent="0.2">
      <c r="B37" t="s">
        <v>246</v>
      </c>
      <c r="C37" t="s">
        <v>290</v>
      </c>
      <c r="D37" s="18" t="str">
        <f>_xlfn.XLOOKUP(Inventory[[#This Row],[ProductID]], Products[ProductID], Products[ProductName], "Not Found")</f>
        <v>Close end rivets 3/16, long</v>
      </c>
      <c r="E37" s="18">
        <f>_xlfn.XLOOKUP(Inventory[[#This Row],[ProductID]], Products[ProductID], Products[Supplier], "Not Found")</f>
        <v>0</v>
      </c>
      <c r="F37" s="18">
        <f>_xlfn.XLOOKUP(Inventory[[#This Row],[ProductID]], Products[ProductID], Products[Cost/Unit], "Not Found")</f>
        <v>1</v>
      </c>
      <c r="G37" s="21">
        <f>_xlfn.XLOOKUP(Inventory[[#This Row],[ProductID]], Products[ProductID], Products[ReorderLevel], "Not Found")</f>
        <v>0</v>
      </c>
      <c r="H37">
        <f>SUMIFS(Transactions[Quantity], Transactions[ProductID], Inventory[[#This Row],[ProductID]], Transactions[Site], Inventory[[#This Row],[Site]])</f>
        <v>0</v>
      </c>
      <c r="I37" s="18">
        <f>Inventory[[#This Row],[Cost/Unit]]*Inventory[[#This Row],[QuantityOnHand]]</f>
        <v>0</v>
      </c>
      <c r="J37" t="str">
        <f>IF(Inventory[[#This Row],[QuantityOnHand]]&lt;=Inventory[[#This Row],[Reorder Level]], "Yes", "No")</f>
        <v>Yes</v>
      </c>
      <c r="K37" s="12">
        <v>45910</v>
      </c>
    </row>
    <row r="38" spans="2:11" x14ac:dyDescent="0.2">
      <c r="B38" t="s">
        <v>247</v>
      </c>
      <c r="C38" t="s">
        <v>292</v>
      </c>
      <c r="D38" s="18" t="str">
        <f>_xlfn.XLOOKUP(Inventory[[#This Row],[ProductID]], Products[ProductID], Products[ProductName], "Not Found")</f>
        <v>Hatch Cover Snap Hooks</v>
      </c>
      <c r="E38" s="18">
        <f>_xlfn.XLOOKUP(Inventory[[#This Row],[ProductID]], Products[ProductID], Products[Supplier], "Not Found")</f>
        <v>0</v>
      </c>
      <c r="F38" s="18">
        <f>_xlfn.XLOOKUP(Inventory[[#This Row],[ProductID]], Products[ProductID], Products[Cost/Unit], "Not Found")</f>
        <v>1</v>
      </c>
      <c r="G38" s="21">
        <f>_xlfn.XLOOKUP(Inventory[[#This Row],[ProductID]], Products[ProductID], Products[ReorderLevel], "Not Found")</f>
        <v>0</v>
      </c>
      <c r="H38">
        <f>SUMIFS(Transactions[Quantity], Transactions[ProductID], Inventory[[#This Row],[ProductID]], Transactions[Site], Inventory[[#This Row],[Site]])</f>
        <v>0</v>
      </c>
      <c r="I38" s="18">
        <f>Inventory[[#This Row],[Cost/Unit]]*Inventory[[#This Row],[QuantityOnHand]]</f>
        <v>0</v>
      </c>
      <c r="J38" t="str">
        <f>IF(Inventory[[#This Row],[QuantityOnHand]]&lt;=Inventory[[#This Row],[Reorder Level]], "Yes", "No")</f>
        <v>Yes</v>
      </c>
      <c r="K38" s="12">
        <v>45910</v>
      </c>
    </row>
    <row r="39" spans="2:11" x14ac:dyDescent="0.2">
      <c r="B39" t="s">
        <v>785</v>
      </c>
      <c r="C39" t="s">
        <v>292</v>
      </c>
      <c r="D39" s="18" t="str">
        <f>_xlfn.XLOOKUP(Inventory[[#This Row],[ProductID]], Products[ProductID], Products[ProductName], "Not Found")</f>
        <v>Hatch Cover Snap Hooks</v>
      </c>
      <c r="E39" s="18">
        <f>_xlfn.XLOOKUP(Inventory[[#This Row],[ProductID]], Products[ProductID], Products[Supplier], "Not Found")</f>
        <v>0</v>
      </c>
      <c r="F39" s="18">
        <f>_xlfn.XLOOKUP(Inventory[[#This Row],[ProductID]], Products[ProductID], Products[Cost/Unit], "Not Found")</f>
        <v>1</v>
      </c>
      <c r="G39" s="21">
        <f>_xlfn.XLOOKUP(Inventory[[#This Row],[ProductID]], Products[ProductID], Products[ReorderLevel], "Not Found")</f>
        <v>0</v>
      </c>
      <c r="H39">
        <f>SUMIFS(Transactions[Quantity], Transactions[ProductID], Inventory[[#This Row],[ProductID]], Transactions[Site], Inventory[[#This Row],[Site]])</f>
        <v>0</v>
      </c>
      <c r="I39" s="18">
        <f>Inventory[[#This Row],[Cost/Unit]]*Inventory[[#This Row],[QuantityOnHand]]</f>
        <v>0</v>
      </c>
      <c r="J39" t="str">
        <f>IF(Inventory[[#This Row],[QuantityOnHand]]&lt;=Inventory[[#This Row],[Reorder Level]], "Yes", "No")</f>
        <v>Yes</v>
      </c>
      <c r="K39" s="12">
        <v>45910</v>
      </c>
    </row>
    <row r="40" spans="2:11" x14ac:dyDescent="0.2">
      <c r="B40" t="s">
        <v>246</v>
      </c>
      <c r="C40" t="s">
        <v>292</v>
      </c>
      <c r="D40" s="18" t="str">
        <f>_xlfn.XLOOKUP(Inventory[[#This Row],[ProductID]], Products[ProductID], Products[ProductName], "Not Found")</f>
        <v>Hatch Cover Snap Hooks</v>
      </c>
      <c r="E40" s="18">
        <f>_xlfn.XLOOKUP(Inventory[[#This Row],[ProductID]], Products[ProductID], Products[Supplier], "Not Found")</f>
        <v>0</v>
      </c>
      <c r="F40" s="18">
        <f>_xlfn.XLOOKUP(Inventory[[#This Row],[ProductID]], Products[ProductID], Products[Cost/Unit], "Not Found")</f>
        <v>1</v>
      </c>
      <c r="G40" s="21">
        <f>_xlfn.XLOOKUP(Inventory[[#This Row],[ProductID]], Products[ProductID], Products[ReorderLevel], "Not Found")</f>
        <v>0</v>
      </c>
      <c r="H40">
        <f>SUMIFS(Transactions[Quantity], Transactions[ProductID], Inventory[[#This Row],[ProductID]], Transactions[Site], Inventory[[#This Row],[Site]])</f>
        <v>0</v>
      </c>
      <c r="I40" s="18">
        <f>Inventory[[#This Row],[Cost/Unit]]*Inventory[[#This Row],[QuantityOnHand]]</f>
        <v>0</v>
      </c>
      <c r="J40" t="str">
        <f>IF(Inventory[[#This Row],[QuantityOnHand]]&lt;=Inventory[[#This Row],[Reorder Level]], "Yes", "No")</f>
        <v>Yes</v>
      </c>
      <c r="K40" s="12">
        <v>45910</v>
      </c>
    </row>
    <row r="41" spans="2:11" x14ac:dyDescent="0.2">
      <c r="B41" t="s">
        <v>247</v>
      </c>
      <c r="C41" t="s">
        <v>294</v>
      </c>
      <c r="D41" s="18" t="str">
        <f>_xlfn.XLOOKUP(Inventory[[#This Row],[ProductID]], Products[ProductID], Products[ProductName], "Not Found")</f>
        <v>10/32 1/2" flat head Phillips machine screw</v>
      </c>
      <c r="E41" s="18">
        <f>_xlfn.XLOOKUP(Inventory[[#This Row],[ProductID]], Products[ProductID], Products[Supplier], "Not Found")</f>
        <v>0</v>
      </c>
      <c r="F41" s="18">
        <f>_xlfn.XLOOKUP(Inventory[[#This Row],[ProductID]], Products[ProductID], Products[Cost/Unit], "Not Found")</f>
        <v>1</v>
      </c>
      <c r="G41" s="21">
        <f>_xlfn.XLOOKUP(Inventory[[#This Row],[ProductID]], Products[ProductID], Products[ReorderLevel], "Not Found")</f>
        <v>0</v>
      </c>
      <c r="H41">
        <f>SUMIFS(Transactions[Quantity], Transactions[ProductID], Inventory[[#This Row],[ProductID]], Transactions[Site], Inventory[[#This Row],[Site]])</f>
        <v>0</v>
      </c>
      <c r="I41" s="18">
        <f>Inventory[[#This Row],[Cost/Unit]]*Inventory[[#This Row],[QuantityOnHand]]</f>
        <v>0</v>
      </c>
      <c r="J41" t="str">
        <f>IF(Inventory[[#This Row],[QuantityOnHand]]&lt;=Inventory[[#This Row],[Reorder Level]], "Yes", "No")</f>
        <v>Yes</v>
      </c>
      <c r="K41" s="12">
        <v>45910</v>
      </c>
    </row>
    <row r="42" spans="2:11" x14ac:dyDescent="0.2">
      <c r="B42" t="s">
        <v>785</v>
      </c>
      <c r="C42" t="s">
        <v>294</v>
      </c>
      <c r="D42" s="18" t="str">
        <f>_xlfn.XLOOKUP(Inventory[[#This Row],[ProductID]], Products[ProductID], Products[ProductName], "Not Found")</f>
        <v>10/32 1/2" flat head Phillips machine screw</v>
      </c>
      <c r="E42" s="18">
        <f>_xlfn.XLOOKUP(Inventory[[#This Row],[ProductID]], Products[ProductID], Products[Supplier], "Not Found")</f>
        <v>0</v>
      </c>
      <c r="F42" s="18">
        <f>_xlfn.XLOOKUP(Inventory[[#This Row],[ProductID]], Products[ProductID], Products[Cost/Unit], "Not Found")</f>
        <v>1</v>
      </c>
      <c r="G42" s="21">
        <f>_xlfn.XLOOKUP(Inventory[[#This Row],[ProductID]], Products[ProductID], Products[ReorderLevel], "Not Found")</f>
        <v>0</v>
      </c>
      <c r="H42">
        <f>SUMIFS(Transactions[Quantity], Transactions[ProductID], Inventory[[#This Row],[ProductID]], Transactions[Site], Inventory[[#This Row],[Site]])</f>
        <v>0</v>
      </c>
      <c r="I42" s="18">
        <f>Inventory[[#This Row],[Cost/Unit]]*Inventory[[#This Row],[QuantityOnHand]]</f>
        <v>0</v>
      </c>
      <c r="J42" t="str">
        <f>IF(Inventory[[#This Row],[QuantityOnHand]]&lt;=Inventory[[#This Row],[Reorder Level]], "Yes", "No")</f>
        <v>Yes</v>
      </c>
      <c r="K42" s="12">
        <v>45910</v>
      </c>
    </row>
    <row r="43" spans="2:11" x14ac:dyDescent="0.2">
      <c r="B43" t="s">
        <v>246</v>
      </c>
      <c r="C43" t="s">
        <v>294</v>
      </c>
      <c r="D43" s="18" t="str">
        <f>_xlfn.XLOOKUP(Inventory[[#This Row],[ProductID]], Products[ProductID], Products[ProductName], "Not Found")</f>
        <v>10/32 1/2" flat head Phillips machine screw</v>
      </c>
      <c r="E43" s="18">
        <f>_xlfn.XLOOKUP(Inventory[[#This Row],[ProductID]], Products[ProductID], Products[Supplier], "Not Found")</f>
        <v>0</v>
      </c>
      <c r="F43" s="18">
        <f>_xlfn.XLOOKUP(Inventory[[#This Row],[ProductID]], Products[ProductID], Products[Cost/Unit], "Not Found")</f>
        <v>1</v>
      </c>
      <c r="G43" s="21">
        <f>_xlfn.XLOOKUP(Inventory[[#This Row],[ProductID]], Products[ProductID], Products[ReorderLevel], "Not Found")</f>
        <v>0</v>
      </c>
      <c r="H43">
        <f>SUMIFS(Transactions[Quantity], Transactions[ProductID], Inventory[[#This Row],[ProductID]], Transactions[Site], Inventory[[#This Row],[Site]])</f>
        <v>0</v>
      </c>
      <c r="I43" s="18">
        <f>Inventory[[#This Row],[Cost/Unit]]*Inventory[[#This Row],[QuantityOnHand]]</f>
        <v>0</v>
      </c>
      <c r="J43" t="str">
        <f>IF(Inventory[[#This Row],[QuantityOnHand]]&lt;=Inventory[[#This Row],[Reorder Level]], "Yes", "No")</f>
        <v>Yes</v>
      </c>
      <c r="K43" s="12">
        <v>45910</v>
      </c>
    </row>
    <row r="44" spans="2:11" x14ac:dyDescent="0.2">
      <c r="B44" t="s">
        <v>247</v>
      </c>
      <c r="C44" t="s">
        <v>621</v>
      </c>
      <c r="D44" s="18" t="str">
        <f>_xlfn.XLOOKUP(Inventory[[#This Row],[ProductID]], Products[ProductID], Products[ProductName], "Not Found")</f>
        <v>10/32 Cap nut (not using)</v>
      </c>
      <c r="E44" s="18">
        <f>_xlfn.XLOOKUP(Inventory[[#This Row],[ProductID]], Products[ProductID], Products[Supplier], "Not Found")</f>
        <v>0</v>
      </c>
      <c r="F44" s="18">
        <f>_xlfn.XLOOKUP(Inventory[[#This Row],[ProductID]], Products[ProductID], Products[Cost/Unit], "Not Found")</f>
        <v>1</v>
      </c>
      <c r="G44" s="21">
        <f>_xlfn.XLOOKUP(Inventory[[#This Row],[ProductID]], Products[ProductID], Products[ReorderLevel], "Not Found")</f>
        <v>0</v>
      </c>
      <c r="H44">
        <f>SUMIFS(Transactions[Quantity], Transactions[ProductID], Inventory[[#This Row],[ProductID]], Transactions[Site], Inventory[[#This Row],[Site]])</f>
        <v>8</v>
      </c>
      <c r="I44" s="18">
        <f>Inventory[[#This Row],[Cost/Unit]]*Inventory[[#This Row],[QuantityOnHand]]</f>
        <v>8</v>
      </c>
      <c r="J44" t="str">
        <f>IF(Inventory[[#This Row],[QuantityOnHand]]&lt;=Inventory[[#This Row],[Reorder Level]], "Yes", "No")</f>
        <v>No</v>
      </c>
      <c r="K44" s="12">
        <v>45910</v>
      </c>
    </row>
    <row r="45" spans="2:11" x14ac:dyDescent="0.2">
      <c r="B45" t="s">
        <v>785</v>
      </c>
      <c r="C45" t="s">
        <v>621</v>
      </c>
      <c r="D45" s="18" t="str">
        <f>_xlfn.XLOOKUP(Inventory[[#This Row],[ProductID]], Products[ProductID], Products[ProductName], "Not Found")</f>
        <v>10/32 Cap nut (not using)</v>
      </c>
      <c r="E45" s="18">
        <f>_xlfn.XLOOKUP(Inventory[[#This Row],[ProductID]], Products[ProductID], Products[Supplier], "Not Found")</f>
        <v>0</v>
      </c>
      <c r="F45" s="18">
        <f>_xlfn.XLOOKUP(Inventory[[#This Row],[ProductID]], Products[ProductID], Products[Cost/Unit], "Not Found")</f>
        <v>1</v>
      </c>
      <c r="G45" s="21">
        <f>_xlfn.XLOOKUP(Inventory[[#This Row],[ProductID]], Products[ProductID], Products[ReorderLevel], "Not Found")</f>
        <v>0</v>
      </c>
      <c r="H45">
        <f>SUMIFS(Transactions[Quantity], Transactions[ProductID], Inventory[[#This Row],[ProductID]], Transactions[Site], Inventory[[#This Row],[Site]])</f>
        <v>0</v>
      </c>
      <c r="I45" s="18">
        <f>Inventory[[#This Row],[Cost/Unit]]*Inventory[[#This Row],[QuantityOnHand]]</f>
        <v>0</v>
      </c>
      <c r="J45" t="str">
        <f>IF(Inventory[[#This Row],[QuantityOnHand]]&lt;=Inventory[[#This Row],[Reorder Level]], "Yes", "No")</f>
        <v>Yes</v>
      </c>
      <c r="K45" s="12">
        <v>45910</v>
      </c>
    </row>
    <row r="46" spans="2:11" x14ac:dyDescent="0.2">
      <c r="B46" t="s">
        <v>246</v>
      </c>
      <c r="C46" t="s">
        <v>621</v>
      </c>
      <c r="D46" s="18" t="str">
        <f>_xlfn.XLOOKUP(Inventory[[#This Row],[ProductID]], Products[ProductID], Products[ProductName], "Not Found")</f>
        <v>10/32 Cap nut (not using)</v>
      </c>
      <c r="E46" s="18">
        <f>_xlfn.XLOOKUP(Inventory[[#This Row],[ProductID]], Products[ProductID], Products[Supplier], "Not Found")</f>
        <v>0</v>
      </c>
      <c r="F46" s="18">
        <f>_xlfn.XLOOKUP(Inventory[[#This Row],[ProductID]], Products[ProductID], Products[Cost/Unit], "Not Found")</f>
        <v>1</v>
      </c>
      <c r="G46" s="21">
        <f>_xlfn.XLOOKUP(Inventory[[#This Row],[ProductID]], Products[ProductID], Products[ReorderLevel], "Not Found")</f>
        <v>0</v>
      </c>
      <c r="H46">
        <f>SUMIFS(Transactions[Quantity], Transactions[ProductID], Inventory[[#This Row],[ProductID]], Transactions[Site], Inventory[[#This Row],[Site]])</f>
        <v>0</v>
      </c>
      <c r="I46" s="18">
        <f>Inventory[[#This Row],[Cost/Unit]]*Inventory[[#This Row],[QuantityOnHand]]</f>
        <v>0</v>
      </c>
      <c r="J46" t="str">
        <f>IF(Inventory[[#This Row],[QuantityOnHand]]&lt;=Inventory[[#This Row],[Reorder Level]], "Yes", "No")</f>
        <v>Yes</v>
      </c>
      <c r="K46" s="12">
        <v>45910</v>
      </c>
    </row>
    <row r="47" spans="2:11" x14ac:dyDescent="0.2">
      <c r="B47" t="s">
        <v>247</v>
      </c>
      <c r="C47" t="s">
        <v>296</v>
      </c>
      <c r="D47" s="18" t="str">
        <f>_xlfn.XLOOKUP(Inventory[[#This Row],[ProductID]], Products[ProductID], Products[ProductName], "Not Found")</f>
        <v>Metal frame seat</v>
      </c>
      <c r="E47" s="18">
        <f>_xlfn.XLOOKUP(Inventory[[#This Row],[ProductID]], Products[ProductID], Products[Supplier], "Not Found")</f>
        <v>0</v>
      </c>
      <c r="F47" s="18">
        <f>_xlfn.XLOOKUP(Inventory[[#This Row],[ProductID]], Products[ProductID], Products[Cost/Unit], "Not Found")</f>
        <v>1</v>
      </c>
      <c r="G47" s="21">
        <f>_xlfn.XLOOKUP(Inventory[[#This Row],[ProductID]], Products[ProductID], Products[ReorderLevel], "Not Found")</f>
        <v>0</v>
      </c>
      <c r="H47">
        <f>SUMIFS(Transactions[Quantity], Transactions[ProductID], Inventory[[#This Row],[ProductID]], Transactions[Site], Inventory[[#This Row],[Site]])</f>
        <v>4</v>
      </c>
      <c r="I47" s="18">
        <f>Inventory[[#This Row],[Cost/Unit]]*Inventory[[#This Row],[QuantityOnHand]]</f>
        <v>4</v>
      </c>
      <c r="J47" t="str">
        <f>IF(Inventory[[#This Row],[QuantityOnHand]]&lt;=Inventory[[#This Row],[Reorder Level]], "Yes", "No")</f>
        <v>No</v>
      </c>
      <c r="K47" s="12">
        <v>45910</v>
      </c>
    </row>
    <row r="48" spans="2:11" x14ac:dyDescent="0.2">
      <c r="B48" t="s">
        <v>620</v>
      </c>
      <c r="C48" t="s">
        <v>296</v>
      </c>
      <c r="D48" s="18" t="str">
        <f>_xlfn.XLOOKUP(Inventory[[#This Row],[ProductID]], Products[ProductID], Products[ProductName], "Not Found")</f>
        <v>Metal frame seat</v>
      </c>
      <c r="E48" s="18">
        <f>_xlfn.XLOOKUP(Inventory[[#This Row],[ProductID]], Products[ProductID], Products[Supplier], "Not Found")</f>
        <v>0</v>
      </c>
      <c r="F48" s="18">
        <f>_xlfn.XLOOKUP(Inventory[[#This Row],[ProductID]], Products[ProductID], Products[Cost/Unit], "Not Found")</f>
        <v>1</v>
      </c>
      <c r="G48" s="21">
        <f>_xlfn.XLOOKUP(Inventory[[#This Row],[ProductID]], Products[ProductID], Products[ReorderLevel], "Not Found")</f>
        <v>0</v>
      </c>
      <c r="H48">
        <f>SUMIFS(Transactions[Quantity], Transactions[ProductID], Inventory[[#This Row],[ProductID]], Transactions[Site], Inventory[[#This Row],[Site]])</f>
        <v>200</v>
      </c>
      <c r="I48" s="18">
        <f>Inventory[[#This Row],[Cost/Unit]]*Inventory[[#This Row],[QuantityOnHand]]</f>
        <v>200</v>
      </c>
      <c r="J48" t="str">
        <f>IF(Inventory[[#This Row],[QuantityOnHand]]&lt;=Inventory[[#This Row],[Reorder Level]], "Yes", "No")</f>
        <v>No</v>
      </c>
    </row>
    <row r="49" spans="2:11" x14ac:dyDescent="0.2">
      <c r="B49" t="s">
        <v>785</v>
      </c>
      <c r="C49" t="s">
        <v>296</v>
      </c>
      <c r="D49" s="18" t="str">
        <f>_xlfn.XLOOKUP(Inventory[[#This Row],[ProductID]], Products[ProductID], Products[ProductName], "Not Found")</f>
        <v>Metal frame seat</v>
      </c>
      <c r="E49" s="18">
        <f>_xlfn.XLOOKUP(Inventory[[#This Row],[ProductID]], Products[ProductID], Products[Supplier], "Not Found")</f>
        <v>0</v>
      </c>
      <c r="F49" s="18">
        <f>_xlfn.XLOOKUP(Inventory[[#This Row],[ProductID]], Products[ProductID], Products[Cost/Unit], "Not Found")</f>
        <v>1</v>
      </c>
      <c r="G49" s="21">
        <f>_xlfn.XLOOKUP(Inventory[[#This Row],[ProductID]], Products[ProductID], Products[ReorderLevel], "Not Found")</f>
        <v>0</v>
      </c>
      <c r="H49">
        <f>SUMIFS(Transactions[Quantity], Transactions[ProductID], Inventory[[#This Row],[ProductID]], Transactions[Site], Inventory[[#This Row],[Site]])</f>
        <v>0</v>
      </c>
      <c r="I49" s="18">
        <f>Inventory[[#This Row],[Cost/Unit]]*Inventory[[#This Row],[QuantityOnHand]]</f>
        <v>0</v>
      </c>
      <c r="J49" t="str">
        <f>IF(Inventory[[#This Row],[QuantityOnHand]]&lt;=Inventory[[#This Row],[Reorder Level]], "Yes", "No")</f>
        <v>Yes</v>
      </c>
      <c r="K49" s="12">
        <v>45910</v>
      </c>
    </row>
    <row r="50" spans="2:11" x14ac:dyDescent="0.2">
      <c r="B50" t="s">
        <v>246</v>
      </c>
      <c r="C50" t="s">
        <v>296</v>
      </c>
      <c r="D50" s="18" t="str">
        <f>_xlfn.XLOOKUP(Inventory[[#This Row],[ProductID]], Products[ProductID], Products[ProductName], "Not Found")</f>
        <v>Metal frame seat</v>
      </c>
      <c r="E50" s="18">
        <f>_xlfn.XLOOKUP(Inventory[[#This Row],[ProductID]], Products[ProductID], Products[Supplier], "Not Found")</f>
        <v>0</v>
      </c>
      <c r="F50" s="18">
        <f>_xlfn.XLOOKUP(Inventory[[#This Row],[ProductID]], Products[ProductID], Products[Cost/Unit], "Not Found")</f>
        <v>1</v>
      </c>
      <c r="G50" s="21">
        <f>_xlfn.XLOOKUP(Inventory[[#This Row],[ProductID]], Products[ProductID], Products[ReorderLevel], "Not Found")</f>
        <v>0</v>
      </c>
      <c r="H50">
        <f>SUMIFS(Transactions[Quantity], Transactions[ProductID], Inventory[[#This Row],[ProductID]], Transactions[Site], Inventory[[#This Row],[Site]])</f>
        <v>0</v>
      </c>
      <c r="I50" s="18">
        <f>Inventory[[#This Row],[Cost/Unit]]*Inventory[[#This Row],[QuantityOnHand]]</f>
        <v>0</v>
      </c>
      <c r="J50" t="str">
        <f>IF(Inventory[[#This Row],[QuantityOnHand]]&lt;=Inventory[[#This Row],[Reorder Level]], "Yes", "No")</f>
        <v>Yes</v>
      </c>
      <c r="K50" s="12">
        <v>45910</v>
      </c>
    </row>
    <row r="51" spans="2:11" x14ac:dyDescent="0.2">
      <c r="B51" t="s">
        <v>247</v>
      </c>
      <c r="C51" t="s">
        <v>298</v>
      </c>
      <c r="D51" s="18" t="str">
        <f>_xlfn.XLOOKUP(Inventory[[#This Row],[ProductID]], Products[ProductID], Products[ProductName], "Not Found")</f>
        <v>10-32 x 7/8" oval head Phillips Screw</v>
      </c>
      <c r="E51" s="18">
        <f>_xlfn.XLOOKUP(Inventory[[#This Row],[ProductID]], Products[ProductID], Products[Supplier], "Not Found")</f>
        <v>0</v>
      </c>
      <c r="F51" s="18">
        <f>_xlfn.XLOOKUP(Inventory[[#This Row],[ProductID]], Products[ProductID], Products[Cost/Unit], "Not Found")</f>
        <v>1</v>
      </c>
      <c r="G51" s="21">
        <f>_xlfn.XLOOKUP(Inventory[[#This Row],[ProductID]], Products[ProductID], Products[ReorderLevel], "Not Found")</f>
        <v>0</v>
      </c>
      <c r="H51">
        <f>SUMIFS(Transactions[Quantity], Transactions[ProductID], Inventory[[#This Row],[ProductID]], Transactions[Site], Inventory[[#This Row],[Site]])</f>
        <v>0</v>
      </c>
      <c r="I51" s="18">
        <f>Inventory[[#This Row],[Cost/Unit]]*Inventory[[#This Row],[QuantityOnHand]]</f>
        <v>0</v>
      </c>
      <c r="J51" t="str">
        <f>IF(Inventory[[#This Row],[QuantityOnHand]]&lt;=Inventory[[#This Row],[Reorder Level]], "Yes", "No")</f>
        <v>Yes</v>
      </c>
      <c r="K51" s="12">
        <v>45910</v>
      </c>
    </row>
    <row r="52" spans="2:11" x14ac:dyDescent="0.2">
      <c r="B52" t="s">
        <v>785</v>
      </c>
      <c r="C52" t="s">
        <v>298</v>
      </c>
      <c r="D52" s="18" t="str">
        <f>_xlfn.XLOOKUP(Inventory[[#This Row],[ProductID]], Products[ProductID], Products[ProductName], "Not Found")</f>
        <v>10-32 x 7/8" oval head Phillips Screw</v>
      </c>
      <c r="E52" s="18">
        <f>_xlfn.XLOOKUP(Inventory[[#This Row],[ProductID]], Products[ProductID], Products[Supplier], "Not Found")</f>
        <v>0</v>
      </c>
      <c r="F52" s="18">
        <f>_xlfn.XLOOKUP(Inventory[[#This Row],[ProductID]], Products[ProductID], Products[Cost/Unit], "Not Found")</f>
        <v>1</v>
      </c>
      <c r="G52" s="21">
        <f>_xlfn.XLOOKUP(Inventory[[#This Row],[ProductID]], Products[ProductID], Products[ReorderLevel], "Not Found")</f>
        <v>0</v>
      </c>
      <c r="H52">
        <f>SUMIFS(Transactions[Quantity], Transactions[ProductID], Inventory[[#This Row],[ProductID]], Transactions[Site], Inventory[[#This Row],[Site]])</f>
        <v>0</v>
      </c>
      <c r="I52" s="18">
        <f>Inventory[[#This Row],[Cost/Unit]]*Inventory[[#This Row],[QuantityOnHand]]</f>
        <v>0</v>
      </c>
      <c r="J52" t="str">
        <f>IF(Inventory[[#This Row],[QuantityOnHand]]&lt;=Inventory[[#This Row],[Reorder Level]], "Yes", "No")</f>
        <v>Yes</v>
      </c>
      <c r="K52" s="12">
        <v>45910</v>
      </c>
    </row>
    <row r="53" spans="2:11" x14ac:dyDescent="0.2">
      <c r="B53" t="s">
        <v>246</v>
      </c>
      <c r="C53" t="s">
        <v>298</v>
      </c>
      <c r="D53" s="18" t="str">
        <f>_xlfn.XLOOKUP(Inventory[[#This Row],[ProductID]], Products[ProductID], Products[ProductName], "Not Found")</f>
        <v>10-32 x 7/8" oval head Phillips Screw</v>
      </c>
      <c r="E53" s="18">
        <f>_xlfn.XLOOKUP(Inventory[[#This Row],[ProductID]], Products[ProductID], Products[Supplier], "Not Found")</f>
        <v>0</v>
      </c>
      <c r="F53" s="18">
        <f>_xlfn.XLOOKUP(Inventory[[#This Row],[ProductID]], Products[ProductID], Products[Cost/Unit], "Not Found")</f>
        <v>1</v>
      </c>
      <c r="G53" s="21">
        <f>_xlfn.XLOOKUP(Inventory[[#This Row],[ProductID]], Products[ProductID], Products[ReorderLevel], "Not Found")</f>
        <v>0</v>
      </c>
      <c r="H53">
        <f>SUMIFS(Transactions[Quantity], Transactions[ProductID], Inventory[[#This Row],[ProductID]], Transactions[Site], Inventory[[#This Row],[Site]])</f>
        <v>0</v>
      </c>
      <c r="I53" s="18">
        <f>Inventory[[#This Row],[Cost/Unit]]*Inventory[[#This Row],[QuantityOnHand]]</f>
        <v>0</v>
      </c>
      <c r="J53" t="str">
        <f>IF(Inventory[[#This Row],[QuantityOnHand]]&lt;=Inventory[[#This Row],[Reorder Level]], "Yes", "No")</f>
        <v>Yes</v>
      </c>
      <c r="K53" s="12">
        <v>45910</v>
      </c>
    </row>
    <row r="54" spans="2:11" x14ac:dyDescent="0.2">
      <c r="B54" t="s">
        <v>247</v>
      </c>
      <c r="C54" t="s">
        <v>300</v>
      </c>
      <c r="D54" s="18" t="str">
        <f>_xlfn.XLOOKUP(Inventory[[#This Row],[ProductID]], Products[ProductID], Products[ProductName], "Not Found")</f>
        <v>Sponge Stripping 1/4" thick 3/4" wide with adhesive and tape (20' rolls? for packaging)</v>
      </c>
      <c r="E54" s="18">
        <f>_xlfn.XLOOKUP(Inventory[[#This Row],[ProductID]], Products[ProductID], Products[Supplier], "Not Found")</f>
        <v>0</v>
      </c>
      <c r="F54" s="18">
        <f>_xlfn.XLOOKUP(Inventory[[#This Row],[ProductID]], Products[ProductID], Products[Cost/Unit], "Not Found")</f>
        <v>1</v>
      </c>
      <c r="G54" s="21">
        <f>_xlfn.XLOOKUP(Inventory[[#This Row],[ProductID]], Products[ProductID], Products[ReorderLevel], "Not Found")</f>
        <v>0</v>
      </c>
      <c r="H54">
        <f>SUMIFS(Transactions[Quantity], Transactions[ProductID], Inventory[[#This Row],[ProductID]], Transactions[Site], Inventory[[#This Row],[Site]])</f>
        <v>40</v>
      </c>
      <c r="I54" s="18">
        <f>Inventory[[#This Row],[Cost/Unit]]*Inventory[[#This Row],[QuantityOnHand]]</f>
        <v>40</v>
      </c>
      <c r="J54" t="str">
        <f>IF(Inventory[[#This Row],[QuantityOnHand]]&lt;=Inventory[[#This Row],[Reorder Level]], "Yes", "No")</f>
        <v>No</v>
      </c>
      <c r="K54" s="12">
        <v>45910</v>
      </c>
    </row>
    <row r="55" spans="2:11" x14ac:dyDescent="0.2">
      <c r="B55" t="s">
        <v>620</v>
      </c>
      <c r="C55" t="s">
        <v>300</v>
      </c>
      <c r="D55" s="18" t="str">
        <f>_xlfn.XLOOKUP(Inventory[[#This Row],[ProductID]], Products[ProductID], Products[ProductName], "Not Found")</f>
        <v>Sponge Stripping 1/4" thick 3/4" wide with adhesive and tape (20' rolls? for packaging)</v>
      </c>
      <c r="E55" s="18">
        <f>_xlfn.XLOOKUP(Inventory[[#This Row],[ProductID]], Products[ProductID], Products[Supplier], "Not Found")</f>
        <v>0</v>
      </c>
      <c r="F55" s="18">
        <f>_xlfn.XLOOKUP(Inventory[[#This Row],[ProductID]], Products[ProductID], Products[Cost/Unit], "Not Found")</f>
        <v>1</v>
      </c>
      <c r="G55" s="21">
        <f>_xlfn.XLOOKUP(Inventory[[#This Row],[ProductID]], Products[ProductID], Products[ReorderLevel], "Not Found")</f>
        <v>0</v>
      </c>
      <c r="H55">
        <f>SUMIFS(Transactions[Quantity], Transactions[ProductID], Inventory[[#This Row],[ProductID]], Transactions[Site], Inventory[[#This Row],[Site]])</f>
        <v>4750</v>
      </c>
      <c r="I55" s="18">
        <f>Inventory[[#This Row],[Cost/Unit]]*Inventory[[#This Row],[QuantityOnHand]]</f>
        <v>4750</v>
      </c>
      <c r="J55" t="str">
        <f>IF(Inventory[[#This Row],[QuantityOnHand]]&lt;=Inventory[[#This Row],[Reorder Level]], "Yes", "No")</f>
        <v>No</v>
      </c>
    </row>
    <row r="56" spans="2:11" x14ac:dyDescent="0.2">
      <c r="B56" t="s">
        <v>785</v>
      </c>
      <c r="C56" t="s">
        <v>300</v>
      </c>
      <c r="D56" s="18" t="str">
        <f>_xlfn.XLOOKUP(Inventory[[#This Row],[ProductID]], Products[ProductID], Products[ProductName], "Not Found")</f>
        <v>Sponge Stripping 1/4" thick 3/4" wide with adhesive and tape (20' rolls? for packaging)</v>
      </c>
      <c r="E56" s="18">
        <f>_xlfn.XLOOKUP(Inventory[[#This Row],[ProductID]], Products[ProductID], Products[Supplier], "Not Found")</f>
        <v>0</v>
      </c>
      <c r="F56" s="18">
        <f>_xlfn.XLOOKUP(Inventory[[#This Row],[ProductID]], Products[ProductID], Products[Cost/Unit], "Not Found")</f>
        <v>1</v>
      </c>
      <c r="G56" s="21">
        <f>_xlfn.XLOOKUP(Inventory[[#This Row],[ProductID]], Products[ProductID], Products[ReorderLevel], "Not Found")</f>
        <v>0</v>
      </c>
      <c r="H56">
        <f>SUMIFS(Transactions[Quantity], Transactions[ProductID], Inventory[[#This Row],[ProductID]], Transactions[Site], Inventory[[#This Row],[Site]])</f>
        <v>0</v>
      </c>
      <c r="I56" s="18">
        <f>Inventory[[#This Row],[Cost/Unit]]*Inventory[[#This Row],[QuantityOnHand]]</f>
        <v>0</v>
      </c>
      <c r="J56" t="str">
        <f>IF(Inventory[[#This Row],[QuantityOnHand]]&lt;=Inventory[[#This Row],[Reorder Level]], "Yes", "No")</f>
        <v>Yes</v>
      </c>
      <c r="K56" s="12">
        <v>45910</v>
      </c>
    </row>
    <row r="57" spans="2:11" x14ac:dyDescent="0.2">
      <c r="B57" t="s">
        <v>246</v>
      </c>
      <c r="C57" t="s">
        <v>300</v>
      </c>
      <c r="D57" s="18" t="str">
        <f>_xlfn.XLOOKUP(Inventory[[#This Row],[ProductID]], Products[ProductID], Products[ProductName], "Not Found")</f>
        <v>Sponge Stripping 1/4" thick 3/4" wide with adhesive and tape (20' rolls? for packaging)</v>
      </c>
      <c r="E57" s="18">
        <f>_xlfn.XLOOKUP(Inventory[[#This Row],[ProductID]], Products[ProductID], Products[Supplier], "Not Found")</f>
        <v>0</v>
      </c>
      <c r="F57" s="18">
        <f>_xlfn.XLOOKUP(Inventory[[#This Row],[ProductID]], Products[ProductID], Products[Cost/Unit], "Not Found")</f>
        <v>1</v>
      </c>
      <c r="G57" s="21">
        <f>_xlfn.XLOOKUP(Inventory[[#This Row],[ProductID]], Products[ProductID], Products[ReorderLevel], "Not Found")</f>
        <v>0</v>
      </c>
      <c r="H57">
        <f>SUMIFS(Transactions[Quantity], Transactions[ProductID], Inventory[[#This Row],[ProductID]], Transactions[Site], Inventory[[#This Row],[Site]])</f>
        <v>0</v>
      </c>
      <c r="I57" s="18">
        <f>Inventory[[#This Row],[Cost/Unit]]*Inventory[[#This Row],[QuantityOnHand]]</f>
        <v>0</v>
      </c>
      <c r="J57" t="str">
        <f>IF(Inventory[[#This Row],[QuantityOnHand]]&lt;=Inventory[[#This Row],[Reorder Level]], "Yes", "No")</f>
        <v>Yes</v>
      </c>
      <c r="K57" s="12">
        <v>45910</v>
      </c>
    </row>
    <row r="58" spans="2:11" x14ac:dyDescent="0.2">
      <c r="B58" t="s">
        <v>247</v>
      </c>
      <c r="C58" t="s">
        <v>302</v>
      </c>
      <c r="D58" s="18" t="str">
        <f>_xlfn.XLOOKUP(Inventory[[#This Row],[ProductID]], Products[ProductID], Products[ProductName], "Not Found")</f>
        <v>Instruction Label</v>
      </c>
      <c r="E58" s="18">
        <f>_xlfn.XLOOKUP(Inventory[[#This Row],[ProductID]], Products[ProductID], Products[Supplier], "Not Found")</f>
        <v>0</v>
      </c>
      <c r="F58" s="18">
        <f>_xlfn.XLOOKUP(Inventory[[#This Row],[ProductID]], Products[ProductID], Products[Cost/Unit], "Not Found")</f>
        <v>1</v>
      </c>
      <c r="G58" s="21">
        <f>_xlfn.XLOOKUP(Inventory[[#This Row],[ProductID]], Products[ProductID], Products[ReorderLevel], "Not Found")</f>
        <v>0</v>
      </c>
      <c r="H58">
        <f>SUMIFS(Transactions[Quantity], Transactions[ProductID], Inventory[[#This Row],[ProductID]], Transactions[Site], Inventory[[#This Row],[Site]])</f>
        <v>0</v>
      </c>
      <c r="I58" s="18">
        <f>Inventory[[#This Row],[Cost/Unit]]*Inventory[[#This Row],[QuantityOnHand]]</f>
        <v>0</v>
      </c>
      <c r="J58" t="str">
        <f>IF(Inventory[[#This Row],[QuantityOnHand]]&lt;=Inventory[[#This Row],[Reorder Level]], "Yes", "No")</f>
        <v>Yes</v>
      </c>
      <c r="K58" s="12">
        <v>45910</v>
      </c>
    </row>
    <row r="59" spans="2:11" x14ac:dyDescent="0.2">
      <c r="B59" t="s">
        <v>785</v>
      </c>
      <c r="C59" t="s">
        <v>302</v>
      </c>
      <c r="D59" s="18" t="str">
        <f>_xlfn.XLOOKUP(Inventory[[#This Row],[ProductID]], Products[ProductID], Products[ProductName], "Not Found")</f>
        <v>Instruction Label</v>
      </c>
      <c r="E59" s="18">
        <f>_xlfn.XLOOKUP(Inventory[[#This Row],[ProductID]], Products[ProductID], Products[Supplier], "Not Found")</f>
        <v>0</v>
      </c>
      <c r="F59" s="18">
        <f>_xlfn.XLOOKUP(Inventory[[#This Row],[ProductID]], Products[ProductID], Products[Cost/Unit], "Not Found")</f>
        <v>1</v>
      </c>
      <c r="G59" s="21">
        <f>_xlfn.XLOOKUP(Inventory[[#This Row],[ProductID]], Products[ProductID], Products[ReorderLevel], "Not Found")</f>
        <v>0</v>
      </c>
      <c r="H59">
        <f>SUMIFS(Transactions[Quantity], Transactions[ProductID], Inventory[[#This Row],[ProductID]], Transactions[Site], Inventory[[#This Row],[Site]])</f>
        <v>0</v>
      </c>
      <c r="I59" s="18">
        <f>Inventory[[#This Row],[Cost/Unit]]*Inventory[[#This Row],[QuantityOnHand]]</f>
        <v>0</v>
      </c>
      <c r="J59" t="str">
        <f>IF(Inventory[[#This Row],[QuantityOnHand]]&lt;=Inventory[[#This Row],[Reorder Level]], "Yes", "No")</f>
        <v>Yes</v>
      </c>
      <c r="K59" s="12">
        <v>45910</v>
      </c>
    </row>
    <row r="60" spans="2:11" x14ac:dyDescent="0.2">
      <c r="B60" t="s">
        <v>246</v>
      </c>
      <c r="C60" t="s">
        <v>302</v>
      </c>
      <c r="D60" s="18" t="str">
        <f>_xlfn.XLOOKUP(Inventory[[#This Row],[ProductID]], Products[ProductID], Products[ProductName], "Not Found")</f>
        <v>Instruction Label</v>
      </c>
      <c r="E60" s="18">
        <f>_xlfn.XLOOKUP(Inventory[[#This Row],[ProductID]], Products[ProductID], Products[Supplier], "Not Found")</f>
        <v>0</v>
      </c>
      <c r="F60" s="18">
        <f>_xlfn.XLOOKUP(Inventory[[#This Row],[ProductID]], Products[ProductID], Products[Cost/Unit], "Not Found")</f>
        <v>1</v>
      </c>
      <c r="G60" s="21">
        <f>_xlfn.XLOOKUP(Inventory[[#This Row],[ProductID]], Products[ProductID], Products[ReorderLevel], "Not Found")</f>
        <v>0</v>
      </c>
      <c r="H60">
        <f>SUMIFS(Transactions[Quantity], Transactions[ProductID], Inventory[[#This Row],[ProductID]], Transactions[Site], Inventory[[#This Row],[Site]])</f>
        <v>0</v>
      </c>
      <c r="I60" s="18">
        <f>Inventory[[#This Row],[Cost/Unit]]*Inventory[[#This Row],[QuantityOnHand]]</f>
        <v>0</v>
      </c>
      <c r="J60" t="str">
        <f>IF(Inventory[[#This Row],[QuantityOnHand]]&lt;=Inventory[[#This Row],[Reorder Level]], "Yes", "No")</f>
        <v>Yes</v>
      </c>
      <c r="K60" s="12">
        <v>45910</v>
      </c>
    </row>
    <row r="61" spans="2:11" x14ac:dyDescent="0.2">
      <c r="B61" t="s">
        <v>247</v>
      </c>
      <c r="C61" t="s">
        <v>304</v>
      </c>
      <c r="D61" s="18" t="str">
        <f>_xlfn.XLOOKUP(Inventory[[#This Row],[ProductID]], Products[ProductID], Products[ProductName], "Not Found")</f>
        <v>Pakayak HIN for AnglerFish</v>
      </c>
      <c r="E61" s="18">
        <f>_xlfn.XLOOKUP(Inventory[[#This Row],[ProductID]], Products[ProductID], Products[Supplier], "Not Found")</f>
        <v>0</v>
      </c>
      <c r="F61" s="18">
        <f>_xlfn.XLOOKUP(Inventory[[#This Row],[ProductID]], Products[ProductID], Products[Cost/Unit], "Not Found")</f>
        <v>1</v>
      </c>
      <c r="G61" s="21">
        <f>_xlfn.XLOOKUP(Inventory[[#This Row],[ProductID]], Products[ProductID], Products[ReorderLevel], "Not Found")</f>
        <v>0</v>
      </c>
      <c r="H61">
        <f>SUMIFS(Transactions[Quantity], Transactions[ProductID], Inventory[[#This Row],[ProductID]], Transactions[Site], Inventory[[#This Row],[Site]])</f>
        <v>0</v>
      </c>
      <c r="I61" s="18">
        <f>Inventory[[#This Row],[Cost/Unit]]*Inventory[[#This Row],[QuantityOnHand]]</f>
        <v>0</v>
      </c>
      <c r="J61" t="str">
        <f>IF(Inventory[[#This Row],[QuantityOnHand]]&lt;=Inventory[[#This Row],[Reorder Level]], "Yes", "No")</f>
        <v>Yes</v>
      </c>
      <c r="K61" s="12">
        <v>45910</v>
      </c>
    </row>
    <row r="62" spans="2:11" x14ac:dyDescent="0.2">
      <c r="B62" t="s">
        <v>785</v>
      </c>
      <c r="C62" t="s">
        <v>304</v>
      </c>
      <c r="D62" s="18" t="str">
        <f>_xlfn.XLOOKUP(Inventory[[#This Row],[ProductID]], Products[ProductID], Products[ProductName], "Not Found")</f>
        <v>Pakayak HIN for AnglerFish</v>
      </c>
      <c r="E62" s="18">
        <f>_xlfn.XLOOKUP(Inventory[[#This Row],[ProductID]], Products[ProductID], Products[Supplier], "Not Found")</f>
        <v>0</v>
      </c>
      <c r="F62" s="18">
        <f>_xlfn.XLOOKUP(Inventory[[#This Row],[ProductID]], Products[ProductID], Products[Cost/Unit], "Not Found")</f>
        <v>1</v>
      </c>
      <c r="G62" s="21">
        <f>_xlfn.XLOOKUP(Inventory[[#This Row],[ProductID]], Products[ProductID], Products[ReorderLevel], "Not Found")</f>
        <v>0</v>
      </c>
      <c r="H62">
        <f>SUMIFS(Transactions[Quantity], Transactions[ProductID], Inventory[[#This Row],[ProductID]], Transactions[Site], Inventory[[#This Row],[Site]])</f>
        <v>0</v>
      </c>
      <c r="I62" s="18">
        <f>Inventory[[#This Row],[Cost/Unit]]*Inventory[[#This Row],[QuantityOnHand]]</f>
        <v>0</v>
      </c>
      <c r="J62" t="str">
        <f>IF(Inventory[[#This Row],[QuantityOnHand]]&lt;=Inventory[[#This Row],[Reorder Level]], "Yes", "No")</f>
        <v>Yes</v>
      </c>
      <c r="K62" s="12">
        <v>45910</v>
      </c>
    </row>
    <row r="63" spans="2:11" x14ac:dyDescent="0.2">
      <c r="B63" t="s">
        <v>246</v>
      </c>
      <c r="C63" t="s">
        <v>304</v>
      </c>
      <c r="D63" s="18" t="str">
        <f>_xlfn.XLOOKUP(Inventory[[#This Row],[ProductID]], Products[ProductID], Products[ProductName], "Not Found")</f>
        <v>Pakayak HIN for AnglerFish</v>
      </c>
      <c r="E63" s="18">
        <f>_xlfn.XLOOKUP(Inventory[[#This Row],[ProductID]], Products[ProductID], Products[Supplier], "Not Found")</f>
        <v>0</v>
      </c>
      <c r="F63" s="18">
        <f>_xlfn.XLOOKUP(Inventory[[#This Row],[ProductID]], Products[ProductID], Products[Cost/Unit], "Not Found")</f>
        <v>1</v>
      </c>
      <c r="G63" s="21">
        <f>_xlfn.XLOOKUP(Inventory[[#This Row],[ProductID]], Products[ProductID], Products[ReorderLevel], "Not Found")</f>
        <v>0</v>
      </c>
      <c r="H63">
        <f>SUMIFS(Transactions[Quantity], Transactions[ProductID], Inventory[[#This Row],[ProductID]], Transactions[Site], Inventory[[#This Row],[Site]])</f>
        <v>0</v>
      </c>
      <c r="I63" s="18">
        <f>Inventory[[#This Row],[Cost/Unit]]*Inventory[[#This Row],[QuantityOnHand]]</f>
        <v>0</v>
      </c>
      <c r="J63" t="str">
        <f>IF(Inventory[[#This Row],[QuantityOnHand]]&lt;=Inventory[[#This Row],[Reorder Level]], "Yes", "No")</f>
        <v>Yes</v>
      </c>
      <c r="K63" s="12">
        <v>45910</v>
      </c>
    </row>
    <row r="64" spans="2:11" x14ac:dyDescent="0.2">
      <c r="B64" t="s">
        <v>247</v>
      </c>
      <c r="C64" t="s">
        <v>306</v>
      </c>
      <c r="D64" s="18" t="str">
        <f>_xlfn.XLOOKUP(Inventory[[#This Row],[ProductID]], Products[ProductID], Products[ProductName], "Not Found")</f>
        <v>Quick Start for AnglerFish</v>
      </c>
      <c r="E64" s="18">
        <f>_xlfn.XLOOKUP(Inventory[[#This Row],[ProductID]], Products[ProductID], Products[Supplier], "Not Found")</f>
        <v>0</v>
      </c>
      <c r="F64" s="18">
        <f>_xlfn.XLOOKUP(Inventory[[#This Row],[ProductID]], Products[ProductID], Products[Cost/Unit], "Not Found")</f>
        <v>1</v>
      </c>
      <c r="G64" s="21">
        <f>_xlfn.XLOOKUP(Inventory[[#This Row],[ProductID]], Products[ProductID], Products[ReorderLevel], "Not Found")</f>
        <v>0</v>
      </c>
      <c r="H64">
        <f>SUMIFS(Transactions[Quantity], Transactions[ProductID], Inventory[[#This Row],[ProductID]], Transactions[Site], Inventory[[#This Row],[Site]])</f>
        <v>0</v>
      </c>
      <c r="I64" s="18">
        <f>Inventory[[#This Row],[Cost/Unit]]*Inventory[[#This Row],[QuantityOnHand]]</f>
        <v>0</v>
      </c>
      <c r="J64" t="str">
        <f>IF(Inventory[[#This Row],[QuantityOnHand]]&lt;=Inventory[[#This Row],[Reorder Level]], "Yes", "No")</f>
        <v>Yes</v>
      </c>
    </row>
    <row r="65" spans="2:10" x14ac:dyDescent="0.2">
      <c r="B65" t="s">
        <v>785</v>
      </c>
      <c r="C65" t="s">
        <v>306</v>
      </c>
      <c r="D65" s="18" t="str">
        <f>_xlfn.XLOOKUP(Inventory[[#This Row],[ProductID]], Products[ProductID], Products[ProductName], "Not Found")</f>
        <v>Quick Start for AnglerFish</v>
      </c>
      <c r="E65" s="18">
        <f>_xlfn.XLOOKUP(Inventory[[#This Row],[ProductID]], Products[ProductID], Products[Supplier], "Not Found")</f>
        <v>0</v>
      </c>
      <c r="F65" s="18">
        <f>_xlfn.XLOOKUP(Inventory[[#This Row],[ProductID]], Products[ProductID], Products[Cost/Unit], "Not Found")</f>
        <v>1</v>
      </c>
      <c r="G65" s="21">
        <f>_xlfn.XLOOKUP(Inventory[[#This Row],[ProductID]], Products[ProductID], Products[ReorderLevel], "Not Found")</f>
        <v>0</v>
      </c>
      <c r="H65">
        <f>SUMIFS(Transactions[Quantity], Transactions[ProductID], Inventory[[#This Row],[ProductID]], Transactions[Site], Inventory[[#This Row],[Site]])</f>
        <v>0</v>
      </c>
      <c r="I65" s="18">
        <f>Inventory[[#This Row],[Cost/Unit]]*Inventory[[#This Row],[QuantityOnHand]]</f>
        <v>0</v>
      </c>
      <c r="J65" t="str">
        <f>IF(Inventory[[#This Row],[QuantityOnHand]]&lt;=Inventory[[#This Row],[Reorder Level]], "Yes", "No")</f>
        <v>Yes</v>
      </c>
    </row>
    <row r="66" spans="2:10" x14ac:dyDescent="0.2">
      <c r="B66" t="s">
        <v>246</v>
      </c>
      <c r="C66" t="s">
        <v>306</v>
      </c>
      <c r="D66" s="18" t="str">
        <f>_xlfn.XLOOKUP(Inventory[[#This Row],[ProductID]], Products[ProductID], Products[ProductName], "Not Found")</f>
        <v>Quick Start for AnglerFish</v>
      </c>
      <c r="E66" s="18">
        <f>_xlfn.XLOOKUP(Inventory[[#This Row],[ProductID]], Products[ProductID], Products[Supplier], "Not Found")</f>
        <v>0</v>
      </c>
      <c r="F66" s="18">
        <f>_xlfn.XLOOKUP(Inventory[[#This Row],[ProductID]], Products[ProductID], Products[Cost/Unit], "Not Found")</f>
        <v>1</v>
      </c>
      <c r="G66" s="21">
        <f>_xlfn.XLOOKUP(Inventory[[#This Row],[ProductID]], Products[ProductID], Products[ReorderLevel], "Not Found")</f>
        <v>0</v>
      </c>
      <c r="H66">
        <f>SUMIFS(Transactions[Quantity], Transactions[ProductID], Inventory[[#This Row],[ProductID]], Transactions[Site], Inventory[[#This Row],[Site]])</f>
        <v>0</v>
      </c>
      <c r="I66" s="18">
        <f>Inventory[[#This Row],[Cost/Unit]]*Inventory[[#This Row],[QuantityOnHand]]</f>
        <v>0</v>
      </c>
      <c r="J66" t="str">
        <f>IF(Inventory[[#This Row],[QuantityOnHand]]&lt;=Inventory[[#This Row],[Reorder Level]], "Yes", "No")</f>
        <v>Yes</v>
      </c>
    </row>
    <row r="67" spans="2:10" x14ac:dyDescent="0.2">
      <c r="B67" t="s">
        <v>247</v>
      </c>
      <c r="C67" t="s">
        <v>308</v>
      </c>
      <c r="D67" s="18" t="str">
        <f>_xlfn.XLOOKUP(Inventory[[#This Row],[ProductID]], Products[ProductID], Products[ProductName], "Not Found")</f>
        <v>#8 x 1/2" SS mach screws, flat head phillips (replaces 160-0015 only til next PO for tracks arrives)</v>
      </c>
      <c r="E67" s="18">
        <f>_xlfn.XLOOKUP(Inventory[[#This Row],[ProductID]], Products[ProductID], Products[Supplier], "Not Found")</f>
        <v>0</v>
      </c>
      <c r="F67" s="18">
        <f>_xlfn.XLOOKUP(Inventory[[#This Row],[ProductID]], Products[ProductID], Products[Cost/Unit], "Not Found")</f>
        <v>1</v>
      </c>
      <c r="G67" s="21">
        <f>_xlfn.XLOOKUP(Inventory[[#This Row],[ProductID]], Products[ProductID], Products[ReorderLevel], "Not Found")</f>
        <v>0</v>
      </c>
      <c r="H67">
        <f>SUMIFS(Transactions[Quantity], Transactions[ProductID], Inventory[[#This Row],[ProductID]], Transactions[Site], Inventory[[#This Row],[Site]])</f>
        <v>0</v>
      </c>
      <c r="I67" s="18">
        <f>Inventory[[#This Row],[Cost/Unit]]*Inventory[[#This Row],[QuantityOnHand]]</f>
        <v>0</v>
      </c>
      <c r="J67" t="str">
        <f>IF(Inventory[[#This Row],[QuantityOnHand]]&lt;=Inventory[[#This Row],[Reorder Level]], "Yes", "No")</f>
        <v>Yes</v>
      </c>
    </row>
    <row r="68" spans="2:10" x14ac:dyDescent="0.2">
      <c r="B68" t="s">
        <v>785</v>
      </c>
      <c r="C68" t="s">
        <v>308</v>
      </c>
      <c r="D68" s="18" t="str">
        <f>_xlfn.XLOOKUP(Inventory[[#This Row],[ProductID]], Products[ProductID], Products[ProductName], "Not Found")</f>
        <v>#8 x 1/2" SS mach screws, flat head phillips (replaces 160-0015 only til next PO for tracks arrives)</v>
      </c>
      <c r="E68" s="18">
        <f>_xlfn.XLOOKUP(Inventory[[#This Row],[ProductID]], Products[ProductID], Products[Supplier], "Not Found")</f>
        <v>0</v>
      </c>
      <c r="F68" s="18">
        <f>_xlfn.XLOOKUP(Inventory[[#This Row],[ProductID]], Products[ProductID], Products[Cost/Unit], "Not Found")</f>
        <v>1</v>
      </c>
      <c r="G68" s="21">
        <f>_xlfn.XLOOKUP(Inventory[[#This Row],[ProductID]], Products[ProductID], Products[ReorderLevel], "Not Found")</f>
        <v>0</v>
      </c>
      <c r="H68">
        <f>SUMIFS(Transactions[Quantity], Transactions[ProductID], Inventory[[#This Row],[ProductID]], Transactions[Site], Inventory[[#This Row],[Site]])</f>
        <v>0</v>
      </c>
      <c r="I68" s="18">
        <f>Inventory[[#This Row],[Cost/Unit]]*Inventory[[#This Row],[QuantityOnHand]]</f>
        <v>0</v>
      </c>
      <c r="J68" t="str">
        <f>IF(Inventory[[#This Row],[QuantityOnHand]]&lt;=Inventory[[#This Row],[Reorder Level]], "Yes", "No")</f>
        <v>Yes</v>
      </c>
    </row>
    <row r="69" spans="2:10" x14ac:dyDescent="0.2">
      <c r="B69" t="s">
        <v>246</v>
      </c>
      <c r="C69" t="s">
        <v>308</v>
      </c>
      <c r="D69" s="18" t="str">
        <f>_xlfn.XLOOKUP(Inventory[[#This Row],[ProductID]], Products[ProductID], Products[ProductName], "Not Found")</f>
        <v>#8 x 1/2" SS mach screws, flat head phillips (replaces 160-0015 only til next PO for tracks arrives)</v>
      </c>
      <c r="E69" s="18">
        <f>_xlfn.XLOOKUP(Inventory[[#This Row],[ProductID]], Products[ProductID], Products[Supplier], "Not Found")</f>
        <v>0</v>
      </c>
      <c r="F69" s="18">
        <f>_xlfn.XLOOKUP(Inventory[[#This Row],[ProductID]], Products[ProductID], Products[Cost/Unit], "Not Found")</f>
        <v>1</v>
      </c>
      <c r="G69" s="21">
        <f>_xlfn.XLOOKUP(Inventory[[#This Row],[ProductID]], Products[ProductID], Products[ReorderLevel], "Not Found")</f>
        <v>0</v>
      </c>
      <c r="H69">
        <f>SUMIFS(Transactions[Quantity], Transactions[ProductID], Inventory[[#This Row],[ProductID]], Transactions[Site], Inventory[[#This Row],[Site]])</f>
        <v>0</v>
      </c>
      <c r="I69" s="18">
        <f>Inventory[[#This Row],[Cost/Unit]]*Inventory[[#This Row],[QuantityOnHand]]</f>
        <v>0</v>
      </c>
      <c r="J69" t="str">
        <f>IF(Inventory[[#This Row],[QuantityOnHand]]&lt;=Inventory[[#This Row],[Reorder Level]], "Yes", "No")</f>
        <v>Yes</v>
      </c>
    </row>
    <row r="70" spans="2:10" ht="16" x14ac:dyDescent="0.2">
      <c r="B70" t="s">
        <v>247</v>
      </c>
      <c r="C70" s="29" t="s">
        <v>310</v>
      </c>
      <c r="D70" s="18" t="str">
        <f>_xlfn.XLOOKUP(Inventory[[#This Row],[ProductID]], Products[ProductID], Products[ProductName], "Not Found")</f>
        <v>AnglerFish Box 33x21.5x43.5</v>
      </c>
      <c r="E70" s="18">
        <f>_xlfn.XLOOKUP(Inventory[[#This Row],[ProductID]], Products[ProductID], Products[Supplier], "Not Found")</f>
        <v>0</v>
      </c>
      <c r="F70" s="18">
        <f>_xlfn.XLOOKUP(Inventory[[#This Row],[ProductID]], Products[ProductID], Products[Cost/Unit], "Not Found")</f>
        <v>1</v>
      </c>
      <c r="G70" s="21">
        <f>_xlfn.XLOOKUP(Inventory[[#This Row],[ProductID]], Products[ProductID], Products[ReorderLevel], "Not Found")</f>
        <v>0</v>
      </c>
      <c r="H70">
        <f>SUMIFS(Transactions[Quantity], Transactions[ProductID], Inventory[[#This Row],[ProductID]], Transactions[Site], Inventory[[#This Row],[Site]])</f>
        <v>0</v>
      </c>
      <c r="I70" s="18">
        <f>Inventory[[#This Row],[Cost/Unit]]*Inventory[[#This Row],[QuantityOnHand]]</f>
        <v>0</v>
      </c>
      <c r="J70" t="str">
        <f>IF(Inventory[[#This Row],[QuantityOnHand]]&lt;=Inventory[[#This Row],[Reorder Level]], "Yes", "No")</f>
        <v>Yes</v>
      </c>
    </row>
    <row r="71" spans="2:10" x14ac:dyDescent="0.2">
      <c r="B71" t="s">
        <v>620</v>
      </c>
      <c r="C71" t="s">
        <v>310</v>
      </c>
      <c r="D71" s="18" t="str">
        <f>_xlfn.XLOOKUP(Inventory[[#This Row],[ProductID]], Products[ProductID], Products[ProductName], "Not Found")</f>
        <v>AnglerFish Box 33x21.5x43.5</v>
      </c>
      <c r="E71" s="18">
        <f>_xlfn.XLOOKUP(Inventory[[#This Row],[ProductID]], Products[ProductID], Products[Supplier], "Not Found")</f>
        <v>0</v>
      </c>
      <c r="F71" s="18">
        <f>_xlfn.XLOOKUP(Inventory[[#This Row],[ProductID]], Products[ProductID], Products[Cost/Unit], "Not Found")</f>
        <v>1</v>
      </c>
      <c r="G71" s="21">
        <f>_xlfn.XLOOKUP(Inventory[[#This Row],[ProductID]], Products[ProductID], Products[ReorderLevel], "Not Found")</f>
        <v>0</v>
      </c>
      <c r="H71">
        <f>SUMIFS(Transactions[Quantity], Transactions[ProductID], Inventory[[#This Row],[ProductID]], Transactions[Site], Inventory[[#This Row],[Site]])</f>
        <v>60</v>
      </c>
      <c r="I71" s="18">
        <f>Inventory[[#This Row],[Cost/Unit]]*Inventory[[#This Row],[QuantityOnHand]]</f>
        <v>60</v>
      </c>
      <c r="J71" t="str">
        <f>IF(Inventory[[#This Row],[QuantityOnHand]]&lt;=Inventory[[#This Row],[Reorder Level]], "Yes", "No")</f>
        <v>No</v>
      </c>
    </row>
    <row r="72" spans="2:10" ht="16" x14ac:dyDescent="0.2">
      <c r="B72" t="s">
        <v>785</v>
      </c>
      <c r="C72" s="29" t="s">
        <v>310</v>
      </c>
      <c r="D72" s="18" t="str">
        <f>_xlfn.XLOOKUP(Inventory[[#This Row],[ProductID]], Products[ProductID], Products[ProductName], "Not Found")</f>
        <v>AnglerFish Box 33x21.5x43.5</v>
      </c>
      <c r="E72" s="18">
        <f>_xlfn.XLOOKUP(Inventory[[#This Row],[ProductID]], Products[ProductID], Products[Supplier], "Not Found")</f>
        <v>0</v>
      </c>
      <c r="F72" s="18">
        <f>_xlfn.XLOOKUP(Inventory[[#This Row],[ProductID]], Products[ProductID], Products[Cost/Unit], "Not Found")</f>
        <v>1</v>
      </c>
      <c r="G72" s="21">
        <f>_xlfn.XLOOKUP(Inventory[[#This Row],[ProductID]], Products[ProductID], Products[ReorderLevel], "Not Found")</f>
        <v>0</v>
      </c>
      <c r="H72">
        <f>SUMIFS(Transactions[Quantity], Transactions[ProductID], Inventory[[#This Row],[ProductID]], Transactions[Site], Inventory[[#This Row],[Site]])</f>
        <v>0</v>
      </c>
      <c r="I72" s="18">
        <f>Inventory[[#This Row],[Cost/Unit]]*Inventory[[#This Row],[QuantityOnHand]]</f>
        <v>0</v>
      </c>
      <c r="J72" t="str">
        <f>IF(Inventory[[#This Row],[QuantityOnHand]]&lt;=Inventory[[#This Row],[Reorder Level]], "Yes", "No")</f>
        <v>Yes</v>
      </c>
    </row>
    <row r="73" spans="2:10" ht="16" x14ac:dyDescent="0.2">
      <c r="B73" t="s">
        <v>246</v>
      </c>
      <c r="C73" s="29" t="s">
        <v>310</v>
      </c>
      <c r="D73" s="18" t="str">
        <f>_xlfn.XLOOKUP(Inventory[[#This Row],[ProductID]], Products[ProductID], Products[ProductName], "Not Found")</f>
        <v>AnglerFish Box 33x21.5x43.5</v>
      </c>
      <c r="E73" s="18">
        <f>_xlfn.XLOOKUP(Inventory[[#This Row],[ProductID]], Products[ProductID], Products[Supplier], "Not Found")</f>
        <v>0</v>
      </c>
      <c r="F73" s="18">
        <f>_xlfn.XLOOKUP(Inventory[[#This Row],[ProductID]], Products[ProductID], Products[Cost/Unit], "Not Found")</f>
        <v>1</v>
      </c>
      <c r="G73" s="21">
        <f>_xlfn.XLOOKUP(Inventory[[#This Row],[ProductID]], Products[ProductID], Products[ReorderLevel], "Not Found")</f>
        <v>0</v>
      </c>
      <c r="H73">
        <f>SUMIFS(Transactions[Quantity], Transactions[ProductID], Inventory[[#This Row],[ProductID]], Transactions[Site], Inventory[[#This Row],[Site]])</f>
        <v>0</v>
      </c>
      <c r="I73" s="18">
        <f>Inventory[[#This Row],[Cost/Unit]]*Inventory[[#This Row],[QuantityOnHand]]</f>
        <v>0</v>
      </c>
      <c r="J73" t="str">
        <f>IF(Inventory[[#This Row],[QuantityOnHand]]&lt;=Inventory[[#This Row],[Reorder Level]], "Yes", "No")</f>
        <v>Yes</v>
      </c>
    </row>
    <row r="74" spans="2:10" x14ac:dyDescent="0.2">
      <c r="B74" t="s">
        <v>247</v>
      </c>
      <c r="C74" s="30" t="s">
        <v>312</v>
      </c>
      <c r="D74" s="18" t="str">
        <f>_xlfn.XLOOKUP(Inventory[[#This Row],[ProductID]], Products[ProductID], Products[ProductName], "Not Found")</f>
        <v>AF Rudder KIT with foot steering</v>
      </c>
      <c r="E74" s="18">
        <f>_xlfn.XLOOKUP(Inventory[[#This Row],[ProductID]], Products[ProductID], Products[Supplier], "Not Found")</f>
        <v>0</v>
      </c>
      <c r="F74" s="18">
        <f>_xlfn.XLOOKUP(Inventory[[#This Row],[ProductID]], Products[ProductID], Products[Cost/Unit], "Not Found")</f>
        <v>83.083333332999999</v>
      </c>
      <c r="G74" s="21">
        <f>_xlfn.XLOOKUP(Inventory[[#This Row],[ProductID]], Products[ProductID], Products[ReorderLevel], "Not Found")</f>
        <v>0</v>
      </c>
      <c r="H74">
        <f>SUMIFS(Transactions[Quantity], Transactions[ProductID], Inventory[[#This Row],[ProductID]], Transactions[Site], Inventory[[#This Row],[Site]])</f>
        <v>0</v>
      </c>
      <c r="I74" s="18">
        <f>Inventory[[#This Row],[Cost/Unit]]*Inventory[[#This Row],[QuantityOnHand]]</f>
        <v>0</v>
      </c>
      <c r="J74" t="str">
        <f>IF(Inventory[[#This Row],[QuantityOnHand]]&lt;=Inventory[[#This Row],[Reorder Level]], "Yes", "No")</f>
        <v>Yes</v>
      </c>
    </row>
    <row r="75" spans="2:10" x14ac:dyDescent="0.2">
      <c r="B75" t="s">
        <v>785</v>
      </c>
      <c r="C75" s="30" t="s">
        <v>312</v>
      </c>
      <c r="D75" s="18" t="str">
        <f>_xlfn.XLOOKUP(Inventory[[#This Row],[ProductID]], Products[ProductID], Products[ProductName], "Not Found")</f>
        <v>AF Rudder KIT with foot steering</v>
      </c>
      <c r="E75" s="18">
        <f>_xlfn.XLOOKUP(Inventory[[#This Row],[ProductID]], Products[ProductID], Products[Supplier], "Not Found")</f>
        <v>0</v>
      </c>
      <c r="F75" s="18">
        <f>_xlfn.XLOOKUP(Inventory[[#This Row],[ProductID]], Products[ProductID], Products[Cost/Unit], "Not Found")</f>
        <v>83.083333332999999</v>
      </c>
      <c r="G75" s="21">
        <f>_xlfn.XLOOKUP(Inventory[[#This Row],[ProductID]], Products[ProductID], Products[ReorderLevel], "Not Found")</f>
        <v>0</v>
      </c>
      <c r="H75">
        <f>SUMIFS(Transactions[Quantity], Transactions[ProductID], Inventory[[#This Row],[ProductID]], Transactions[Site], Inventory[[#This Row],[Site]])</f>
        <v>0</v>
      </c>
      <c r="I75" s="18">
        <f>Inventory[[#This Row],[Cost/Unit]]*Inventory[[#This Row],[QuantityOnHand]]</f>
        <v>0</v>
      </c>
      <c r="J75" t="str">
        <f>IF(Inventory[[#This Row],[QuantityOnHand]]&lt;=Inventory[[#This Row],[Reorder Level]], "Yes", "No")</f>
        <v>Yes</v>
      </c>
    </row>
    <row r="76" spans="2:10" x14ac:dyDescent="0.2">
      <c r="B76" t="s">
        <v>247</v>
      </c>
      <c r="C76" s="30" t="s">
        <v>314</v>
      </c>
      <c r="D76" s="18" t="str">
        <f>_xlfn.XLOOKUP(Inventory[[#This Row],[ProductID]], Products[ProductID], Products[ProductName], "Not Found")</f>
        <v>AF Rudder KIT with Hand Steer</v>
      </c>
      <c r="E76" s="18">
        <f>_xlfn.XLOOKUP(Inventory[[#This Row],[ProductID]], Products[ProductID], Products[Supplier], "Not Found")</f>
        <v>0</v>
      </c>
      <c r="F76" s="18">
        <f>_xlfn.XLOOKUP(Inventory[[#This Row],[ProductID]], Products[ProductID], Products[Cost/Unit], "Not Found")</f>
        <v>80.416666665999998</v>
      </c>
      <c r="G76" s="21">
        <f>_xlfn.XLOOKUP(Inventory[[#This Row],[ProductID]], Products[ProductID], Products[ReorderLevel], "Not Found")</f>
        <v>0</v>
      </c>
      <c r="H76">
        <f>SUMIFS(Transactions[Quantity], Transactions[ProductID], Inventory[[#This Row],[ProductID]], Transactions[Site], Inventory[[#This Row],[Site]])</f>
        <v>0</v>
      </c>
      <c r="I76" s="18">
        <f>Inventory[[#This Row],[Cost/Unit]]*Inventory[[#This Row],[QuantityOnHand]]</f>
        <v>0</v>
      </c>
      <c r="J76" t="str">
        <f>IF(Inventory[[#This Row],[QuantityOnHand]]&lt;=Inventory[[#This Row],[Reorder Level]], "Yes", "No")</f>
        <v>Yes</v>
      </c>
    </row>
    <row r="77" spans="2:10" x14ac:dyDescent="0.2">
      <c r="B77" t="s">
        <v>785</v>
      </c>
      <c r="C77" s="30" t="s">
        <v>314</v>
      </c>
      <c r="D77" s="18" t="str">
        <f>_xlfn.XLOOKUP(Inventory[[#This Row],[ProductID]], Products[ProductID], Products[ProductName], "Not Found")</f>
        <v>AF Rudder KIT with Hand Steer</v>
      </c>
      <c r="E77" s="18">
        <f>_xlfn.XLOOKUP(Inventory[[#This Row],[ProductID]], Products[ProductID], Products[Supplier], "Not Found")</f>
        <v>0</v>
      </c>
      <c r="F77" s="18">
        <f>_xlfn.XLOOKUP(Inventory[[#This Row],[ProductID]], Products[ProductID], Products[Cost/Unit], "Not Found")</f>
        <v>80.416666665999998</v>
      </c>
      <c r="G77" s="21">
        <f>_xlfn.XLOOKUP(Inventory[[#This Row],[ProductID]], Products[ProductID], Products[ReorderLevel], "Not Found")</f>
        <v>0</v>
      </c>
      <c r="H77">
        <f>SUMIFS(Transactions[Quantity], Transactions[ProductID], Inventory[[#This Row],[ProductID]], Transactions[Site], Inventory[[#This Row],[Site]])</f>
        <v>0</v>
      </c>
      <c r="I77" s="18">
        <f>Inventory[[#This Row],[Cost/Unit]]*Inventory[[#This Row],[QuantityOnHand]]</f>
        <v>0</v>
      </c>
      <c r="J77" t="str">
        <f>IF(Inventory[[#This Row],[QuantityOnHand]]&lt;=Inventory[[#This Row],[Reorder Level]], "Yes", "No")</f>
        <v>Yes</v>
      </c>
    </row>
    <row r="78" spans="2:10" x14ac:dyDescent="0.2">
      <c r="B78" t="s">
        <v>247</v>
      </c>
      <c r="C78" s="30" t="s">
        <v>316</v>
      </c>
      <c r="D78" s="18" t="str">
        <f>_xlfn.XLOOKUP(Inventory[[#This Row],[ProductID]], Products[ProductID], Products[ProductName], "Not Found")</f>
        <v>Pedal Drive KIT</v>
      </c>
      <c r="E78" s="18">
        <f>_xlfn.XLOOKUP(Inventory[[#This Row],[ProductID]], Products[ProductID], Products[Supplier], "Not Found")</f>
        <v>0</v>
      </c>
      <c r="F78" s="18">
        <f>_xlfn.XLOOKUP(Inventory[[#This Row],[ProductID]], Products[ProductID], Products[Cost/Unit], "Not Found")</f>
        <v>39.749933333333331</v>
      </c>
      <c r="G78" s="21">
        <f>_xlfn.XLOOKUP(Inventory[[#This Row],[ProductID]], Products[ProductID], Products[ReorderLevel], "Not Found")</f>
        <v>0</v>
      </c>
      <c r="H78">
        <f>SUMIFS(Transactions[Quantity], Transactions[ProductID], Inventory[[#This Row],[ProductID]], Transactions[Site], Inventory[[#This Row],[Site]])</f>
        <v>0</v>
      </c>
      <c r="I78" s="18">
        <f>Inventory[[#This Row],[Cost/Unit]]*Inventory[[#This Row],[QuantityOnHand]]</f>
        <v>0</v>
      </c>
      <c r="J78" t="str">
        <f>IF(Inventory[[#This Row],[QuantityOnHand]]&lt;=Inventory[[#This Row],[Reorder Level]], "Yes", "No")</f>
        <v>Yes</v>
      </c>
    </row>
    <row r="79" spans="2:10" x14ac:dyDescent="0.2">
      <c r="B79" t="s">
        <v>785</v>
      </c>
      <c r="C79" s="30" t="s">
        <v>316</v>
      </c>
      <c r="D79" s="18" t="str">
        <f>_xlfn.XLOOKUP(Inventory[[#This Row],[ProductID]], Products[ProductID], Products[ProductName], "Not Found")</f>
        <v>Pedal Drive KIT</v>
      </c>
      <c r="E79" s="18">
        <f>_xlfn.XLOOKUP(Inventory[[#This Row],[ProductID]], Products[ProductID], Products[Supplier], "Not Found")</f>
        <v>0</v>
      </c>
      <c r="F79" s="18">
        <f>_xlfn.XLOOKUP(Inventory[[#This Row],[ProductID]], Products[ProductID], Products[Cost/Unit], "Not Found")</f>
        <v>39.749933333333331</v>
      </c>
      <c r="G79" s="21">
        <f>_xlfn.XLOOKUP(Inventory[[#This Row],[ProductID]], Products[ProductID], Products[ReorderLevel], "Not Found")</f>
        <v>0</v>
      </c>
      <c r="H79">
        <f>SUMIFS(Transactions[Quantity], Transactions[ProductID], Inventory[[#This Row],[ProductID]], Transactions[Site], Inventory[[#This Row],[Site]])</f>
        <v>0</v>
      </c>
      <c r="I79" s="18">
        <f>Inventory[[#This Row],[Cost/Unit]]*Inventory[[#This Row],[QuantityOnHand]]</f>
        <v>0</v>
      </c>
      <c r="J79" t="str">
        <f>IF(Inventory[[#This Row],[QuantityOnHand]]&lt;=Inventory[[#This Row],[Reorder Level]], "Yes", "No")</f>
        <v>Yes</v>
      </c>
    </row>
    <row r="80" spans="2:10" x14ac:dyDescent="0.2">
      <c r="B80" t="s">
        <v>247</v>
      </c>
      <c r="C80" s="30" t="s">
        <v>318</v>
      </c>
      <c r="D80" s="18" t="str">
        <f>_xlfn.XLOOKUP(Inventory[[#This Row],[ProductID]], Products[ProductID], Products[ProductName], "Not Found")</f>
        <v>Pedal drive</v>
      </c>
      <c r="E80" s="18">
        <f>_xlfn.XLOOKUP(Inventory[[#This Row],[ProductID]], Products[ProductID], Products[Supplier], "Not Found")</f>
        <v>0</v>
      </c>
      <c r="F80" s="18">
        <f>_xlfn.XLOOKUP(Inventory[[#This Row],[ProductID]], Products[ProductID], Products[Cost/Unit], "Not Found")</f>
        <v>1</v>
      </c>
      <c r="G80" s="21">
        <f>_xlfn.XLOOKUP(Inventory[[#This Row],[ProductID]], Products[ProductID], Products[ReorderLevel], "Not Found")</f>
        <v>0</v>
      </c>
      <c r="H80">
        <f>SUMIFS(Transactions[Quantity], Transactions[ProductID], Inventory[[#This Row],[ProductID]], Transactions[Site], Inventory[[#This Row],[Site]])</f>
        <v>10</v>
      </c>
      <c r="I80" s="18">
        <f>Inventory[[#This Row],[Cost/Unit]]*Inventory[[#This Row],[QuantityOnHand]]</f>
        <v>10</v>
      </c>
      <c r="J80" t="str">
        <f>IF(Inventory[[#This Row],[QuantityOnHand]]&lt;=Inventory[[#This Row],[Reorder Level]], "Yes", "No")</f>
        <v>No</v>
      </c>
    </row>
    <row r="81" spans="2:10" x14ac:dyDescent="0.2">
      <c r="B81" t="s">
        <v>785</v>
      </c>
      <c r="C81" s="30" t="s">
        <v>318</v>
      </c>
      <c r="D81" s="18" t="str">
        <f>_xlfn.XLOOKUP(Inventory[[#This Row],[ProductID]], Products[ProductID], Products[ProductName], "Not Found")</f>
        <v>Pedal drive</v>
      </c>
      <c r="E81" s="18">
        <f>_xlfn.XLOOKUP(Inventory[[#This Row],[ProductID]], Products[ProductID], Products[Supplier], "Not Found")</f>
        <v>0</v>
      </c>
      <c r="F81" s="18">
        <f>_xlfn.XLOOKUP(Inventory[[#This Row],[ProductID]], Products[ProductID], Products[Cost/Unit], "Not Found")</f>
        <v>1</v>
      </c>
      <c r="G81" s="21">
        <f>_xlfn.XLOOKUP(Inventory[[#This Row],[ProductID]], Products[ProductID], Products[ReorderLevel], "Not Found")</f>
        <v>0</v>
      </c>
      <c r="H81">
        <f>SUMIFS(Transactions[Quantity], Transactions[ProductID], Inventory[[#This Row],[ProductID]], Transactions[Site], Inventory[[#This Row],[Site]])</f>
        <v>0</v>
      </c>
      <c r="I81" s="18">
        <f>Inventory[[#This Row],[Cost/Unit]]*Inventory[[#This Row],[QuantityOnHand]]</f>
        <v>0</v>
      </c>
      <c r="J81" t="str">
        <f>IF(Inventory[[#This Row],[QuantityOnHand]]&lt;=Inventory[[#This Row],[Reorder Level]], "Yes", "No")</f>
        <v>Yes</v>
      </c>
    </row>
    <row r="82" spans="2:10" x14ac:dyDescent="0.2">
      <c r="B82" t="s">
        <v>246</v>
      </c>
      <c r="C82" s="30" t="s">
        <v>318</v>
      </c>
      <c r="D82" s="18" t="str">
        <f>_xlfn.XLOOKUP(Inventory[[#This Row],[ProductID]], Products[ProductID], Products[ProductName], "Not Found")</f>
        <v>Pedal drive</v>
      </c>
      <c r="E82" s="18">
        <f>_xlfn.XLOOKUP(Inventory[[#This Row],[ProductID]], Products[ProductID], Products[Supplier], "Not Found")</f>
        <v>0</v>
      </c>
      <c r="F82" s="18">
        <f>_xlfn.XLOOKUP(Inventory[[#This Row],[ProductID]], Products[ProductID], Products[Cost/Unit], "Not Found")</f>
        <v>1</v>
      </c>
      <c r="G82" s="21">
        <f>_xlfn.XLOOKUP(Inventory[[#This Row],[ProductID]], Products[ProductID], Products[ReorderLevel], "Not Found")</f>
        <v>0</v>
      </c>
      <c r="H82">
        <f>SUMIFS(Transactions[Quantity], Transactions[ProductID], Inventory[[#This Row],[ProductID]], Transactions[Site], Inventory[[#This Row],[Site]])</f>
        <v>0</v>
      </c>
      <c r="I82" s="18">
        <f>Inventory[[#This Row],[Cost/Unit]]*Inventory[[#This Row],[QuantityOnHand]]</f>
        <v>0</v>
      </c>
      <c r="J82" t="str">
        <f>IF(Inventory[[#This Row],[QuantityOnHand]]&lt;=Inventory[[#This Row],[Reorder Level]], "Yes", "No")</f>
        <v>Yes</v>
      </c>
    </row>
    <row r="83" spans="2:10" x14ac:dyDescent="0.2">
      <c r="B83" t="s">
        <v>247</v>
      </c>
      <c r="C83" t="s">
        <v>320</v>
      </c>
      <c r="D83" s="18" t="str">
        <f>_xlfn.XLOOKUP(Inventory[[#This Row],[ProductID]], Products[ProductID], Products[ProductName], "Not Found")</f>
        <v>Boot</v>
      </c>
      <c r="E83" s="18">
        <f>_xlfn.XLOOKUP(Inventory[[#This Row],[ProductID]], Products[ProductID], Products[Supplier], "Not Found")</f>
        <v>0</v>
      </c>
      <c r="F83" s="18">
        <f>_xlfn.XLOOKUP(Inventory[[#This Row],[ProductID]], Products[ProductID], Products[Cost/Unit], "Not Found")</f>
        <v>1</v>
      </c>
      <c r="G83" s="21">
        <f>_xlfn.XLOOKUP(Inventory[[#This Row],[ProductID]], Products[ProductID], Products[ReorderLevel], "Not Found")</f>
        <v>0</v>
      </c>
      <c r="H83">
        <f>SUMIFS(Transactions[Quantity], Transactions[ProductID], Inventory[[#This Row],[ProductID]], Transactions[Site], Inventory[[#This Row],[Site]])</f>
        <v>26</v>
      </c>
      <c r="I83" s="18">
        <f>Inventory[[#This Row],[Cost/Unit]]*Inventory[[#This Row],[QuantityOnHand]]</f>
        <v>26</v>
      </c>
      <c r="J83" t="str">
        <f>IF(Inventory[[#This Row],[QuantityOnHand]]&lt;=Inventory[[#This Row],[Reorder Level]], "Yes", "No")</f>
        <v>No</v>
      </c>
    </row>
    <row r="84" spans="2:10" x14ac:dyDescent="0.2">
      <c r="B84" t="s">
        <v>785</v>
      </c>
      <c r="C84" t="s">
        <v>320</v>
      </c>
      <c r="D84" s="18" t="str">
        <f>_xlfn.XLOOKUP(Inventory[[#This Row],[ProductID]], Products[ProductID], Products[ProductName], "Not Found")</f>
        <v>Boot</v>
      </c>
      <c r="E84" s="18">
        <f>_xlfn.XLOOKUP(Inventory[[#This Row],[ProductID]], Products[ProductID], Products[Supplier], "Not Found")</f>
        <v>0</v>
      </c>
      <c r="F84" s="18">
        <f>_xlfn.XLOOKUP(Inventory[[#This Row],[ProductID]], Products[ProductID], Products[Cost/Unit], "Not Found")</f>
        <v>1</v>
      </c>
      <c r="G84" s="21">
        <f>_xlfn.XLOOKUP(Inventory[[#This Row],[ProductID]], Products[ProductID], Products[ReorderLevel], "Not Found")</f>
        <v>0</v>
      </c>
      <c r="H84">
        <f>SUMIFS(Transactions[Quantity], Transactions[ProductID], Inventory[[#This Row],[ProductID]], Transactions[Site], Inventory[[#This Row],[Site]])</f>
        <v>0</v>
      </c>
      <c r="I84" s="18">
        <f>Inventory[[#This Row],[Cost/Unit]]*Inventory[[#This Row],[QuantityOnHand]]</f>
        <v>0</v>
      </c>
      <c r="J84" t="str">
        <f>IF(Inventory[[#This Row],[QuantityOnHand]]&lt;=Inventory[[#This Row],[Reorder Level]], "Yes", "No")</f>
        <v>Yes</v>
      </c>
    </row>
    <row r="85" spans="2:10" x14ac:dyDescent="0.2">
      <c r="B85" t="s">
        <v>246</v>
      </c>
      <c r="C85" t="s">
        <v>320</v>
      </c>
      <c r="D85" s="18" t="str">
        <f>_xlfn.XLOOKUP(Inventory[[#This Row],[ProductID]], Products[ProductID], Products[ProductName], "Not Found")</f>
        <v>Boot</v>
      </c>
      <c r="E85" s="18">
        <f>_xlfn.XLOOKUP(Inventory[[#This Row],[ProductID]], Products[ProductID], Products[Supplier], "Not Found")</f>
        <v>0</v>
      </c>
      <c r="F85" s="18">
        <f>_xlfn.XLOOKUP(Inventory[[#This Row],[ProductID]], Products[ProductID], Products[Cost/Unit], "Not Found")</f>
        <v>1</v>
      </c>
      <c r="G85" s="21">
        <f>_xlfn.XLOOKUP(Inventory[[#This Row],[ProductID]], Products[ProductID], Products[ReorderLevel], "Not Found")</f>
        <v>0</v>
      </c>
      <c r="H85">
        <f>SUMIFS(Transactions[Quantity], Transactions[ProductID], Inventory[[#This Row],[ProductID]], Transactions[Site], Inventory[[#This Row],[Site]])</f>
        <v>0</v>
      </c>
      <c r="I85" s="18">
        <f>Inventory[[#This Row],[Cost/Unit]]*Inventory[[#This Row],[QuantityOnHand]]</f>
        <v>0</v>
      </c>
      <c r="J85" t="str">
        <f>IF(Inventory[[#This Row],[QuantityOnHand]]&lt;=Inventory[[#This Row],[Reorder Level]], "Yes", "No")</f>
        <v>Yes</v>
      </c>
    </row>
    <row r="86" spans="2:10" x14ac:dyDescent="0.2">
      <c r="B86" t="s">
        <v>247</v>
      </c>
      <c r="C86" s="30" t="s">
        <v>322</v>
      </c>
      <c r="D86" s="18" t="str">
        <f>_xlfn.XLOOKUP(Inventory[[#This Row],[ProductID]], Products[ProductID], Products[ProductName], "Not Found")</f>
        <v>slide locks</v>
      </c>
      <c r="E86" s="18">
        <f>_xlfn.XLOOKUP(Inventory[[#This Row],[ProductID]], Products[ProductID], Products[Supplier], "Not Found")</f>
        <v>0</v>
      </c>
      <c r="F86" s="18">
        <f>_xlfn.XLOOKUP(Inventory[[#This Row],[ProductID]], Products[ProductID], Products[Cost/Unit], "Not Found")</f>
        <v>1</v>
      </c>
      <c r="G86" s="21">
        <f>_xlfn.XLOOKUP(Inventory[[#This Row],[ProductID]], Products[ProductID], Products[ReorderLevel], "Not Found")</f>
        <v>0</v>
      </c>
      <c r="H86">
        <f>SUMIFS(Transactions[Quantity], Transactions[ProductID], Inventory[[#This Row],[ProductID]], Transactions[Site], Inventory[[#This Row],[Site]])</f>
        <v>30</v>
      </c>
      <c r="I86" s="18">
        <f>Inventory[[#This Row],[Cost/Unit]]*Inventory[[#This Row],[QuantityOnHand]]</f>
        <v>30</v>
      </c>
      <c r="J86" t="str">
        <f>IF(Inventory[[#This Row],[QuantityOnHand]]&lt;=Inventory[[#This Row],[Reorder Level]], "Yes", "No")</f>
        <v>No</v>
      </c>
    </row>
    <row r="87" spans="2:10" x14ac:dyDescent="0.2">
      <c r="B87" t="s">
        <v>785</v>
      </c>
      <c r="C87" s="30" t="s">
        <v>322</v>
      </c>
      <c r="D87" s="18" t="str">
        <f>_xlfn.XLOOKUP(Inventory[[#This Row],[ProductID]], Products[ProductID], Products[ProductName], "Not Found")</f>
        <v>slide locks</v>
      </c>
      <c r="E87" s="18">
        <f>_xlfn.XLOOKUP(Inventory[[#This Row],[ProductID]], Products[ProductID], Products[Supplier], "Not Found")</f>
        <v>0</v>
      </c>
      <c r="F87" s="18">
        <f>_xlfn.XLOOKUP(Inventory[[#This Row],[ProductID]], Products[ProductID], Products[Cost/Unit], "Not Found")</f>
        <v>1</v>
      </c>
      <c r="G87" s="21">
        <f>_xlfn.XLOOKUP(Inventory[[#This Row],[ProductID]], Products[ProductID], Products[ReorderLevel], "Not Found")</f>
        <v>0</v>
      </c>
      <c r="H87">
        <f>SUMIFS(Transactions[Quantity], Transactions[ProductID], Inventory[[#This Row],[ProductID]], Transactions[Site], Inventory[[#This Row],[Site]])</f>
        <v>0</v>
      </c>
      <c r="I87" s="18">
        <f>Inventory[[#This Row],[Cost/Unit]]*Inventory[[#This Row],[QuantityOnHand]]</f>
        <v>0</v>
      </c>
      <c r="J87" t="str">
        <f>IF(Inventory[[#This Row],[QuantityOnHand]]&lt;=Inventory[[#This Row],[Reorder Level]], "Yes", "No")</f>
        <v>Yes</v>
      </c>
    </row>
    <row r="88" spans="2:10" x14ac:dyDescent="0.2">
      <c r="B88" t="s">
        <v>246</v>
      </c>
      <c r="C88" s="30" t="s">
        <v>322</v>
      </c>
      <c r="D88" s="18" t="str">
        <f>_xlfn.XLOOKUP(Inventory[[#This Row],[ProductID]], Products[ProductID], Products[ProductName], "Not Found")</f>
        <v>slide locks</v>
      </c>
      <c r="E88" s="18">
        <f>_xlfn.XLOOKUP(Inventory[[#This Row],[ProductID]], Products[ProductID], Products[Supplier], "Not Found")</f>
        <v>0</v>
      </c>
      <c r="F88" s="18">
        <f>_xlfn.XLOOKUP(Inventory[[#This Row],[ProductID]], Products[ProductID], Products[Cost/Unit], "Not Found")</f>
        <v>1</v>
      </c>
      <c r="G88" s="21">
        <f>_xlfn.XLOOKUP(Inventory[[#This Row],[ProductID]], Products[ProductID], Products[ReorderLevel], "Not Found")</f>
        <v>0</v>
      </c>
      <c r="H88">
        <f>SUMIFS(Transactions[Quantity], Transactions[ProductID], Inventory[[#This Row],[ProductID]], Transactions[Site], Inventory[[#This Row],[Site]])</f>
        <v>0</v>
      </c>
      <c r="I88" s="18">
        <f>Inventory[[#This Row],[Cost/Unit]]*Inventory[[#This Row],[QuantityOnHand]]</f>
        <v>0</v>
      </c>
      <c r="J88" t="str">
        <f>IF(Inventory[[#This Row],[QuantityOnHand]]&lt;=Inventory[[#This Row],[Reorder Level]], "Yes", "No")</f>
        <v>Yes</v>
      </c>
    </row>
    <row r="89" spans="2:10" x14ac:dyDescent="0.2">
      <c r="B89" t="s">
        <v>247</v>
      </c>
      <c r="C89" s="30" t="s">
        <v>324</v>
      </c>
      <c r="D89" s="18" t="str">
        <f>_xlfn.XLOOKUP(Inventory[[#This Row],[ProductID]], Products[ProductID], Products[ProductName], "Not Found")</f>
        <v>1" webbing</v>
      </c>
      <c r="E89" s="18">
        <f>_xlfn.XLOOKUP(Inventory[[#This Row],[ProductID]], Products[ProductID], Products[Supplier], "Not Found")</f>
        <v>0</v>
      </c>
      <c r="F89" s="18">
        <f>_xlfn.XLOOKUP(Inventory[[#This Row],[ProductID]], Products[ProductID], Products[Cost/Unit], "Not Found")</f>
        <v>1</v>
      </c>
      <c r="G89" s="21">
        <f>_xlfn.XLOOKUP(Inventory[[#This Row],[ProductID]], Products[ProductID], Products[ReorderLevel], "Not Found")</f>
        <v>0</v>
      </c>
      <c r="H89">
        <f>SUMIFS(Transactions[Quantity], Transactions[ProductID], Inventory[[#This Row],[ProductID]], Transactions[Site], Inventory[[#This Row],[Site]])</f>
        <v>0</v>
      </c>
      <c r="I89" s="18">
        <f>Inventory[[#This Row],[Cost/Unit]]*Inventory[[#This Row],[QuantityOnHand]]</f>
        <v>0</v>
      </c>
      <c r="J89" t="str">
        <f>IF(Inventory[[#This Row],[QuantityOnHand]]&lt;=Inventory[[#This Row],[Reorder Level]], "Yes", "No")</f>
        <v>Yes</v>
      </c>
    </row>
    <row r="90" spans="2:10" x14ac:dyDescent="0.2">
      <c r="B90" t="s">
        <v>785</v>
      </c>
      <c r="C90" s="30" t="s">
        <v>324</v>
      </c>
      <c r="D90" s="18" t="str">
        <f>_xlfn.XLOOKUP(Inventory[[#This Row],[ProductID]], Products[ProductID], Products[ProductName], "Not Found")</f>
        <v>1" webbing</v>
      </c>
      <c r="E90" s="18">
        <f>_xlfn.XLOOKUP(Inventory[[#This Row],[ProductID]], Products[ProductID], Products[Supplier], "Not Found")</f>
        <v>0</v>
      </c>
      <c r="F90" s="18">
        <f>_xlfn.XLOOKUP(Inventory[[#This Row],[ProductID]], Products[ProductID], Products[Cost/Unit], "Not Found")</f>
        <v>1</v>
      </c>
      <c r="G90" s="21">
        <f>_xlfn.XLOOKUP(Inventory[[#This Row],[ProductID]], Products[ProductID], Products[ReorderLevel], "Not Found")</f>
        <v>0</v>
      </c>
      <c r="H90">
        <f>SUMIFS(Transactions[Quantity], Transactions[ProductID], Inventory[[#This Row],[ProductID]], Transactions[Site], Inventory[[#This Row],[Site]])</f>
        <v>0</v>
      </c>
      <c r="I90" s="18">
        <f>Inventory[[#This Row],[Cost/Unit]]*Inventory[[#This Row],[QuantityOnHand]]</f>
        <v>0</v>
      </c>
      <c r="J90" t="str">
        <f>IF(Inventory[[#This Row],[QuantityOnHand]]&lt;=Inventory[[#This Row],[Reorder Level]], "Yes", "No")</f>
        <v>Yes</v>
      </c>
    </row>
    <row r="91" spans="2:10" x14ac:dyDescent="0.2">
      <c r="B91" t="s">
        <v>246</v>
      </c>
      <c r="C91" s="30" t="s">
        <v>324</v>
      </c>
      <c r="D91" s="18" t="str">
        <f>_xlfn.XLOOKUP(Inventory[[#This Row],[ProductID]], Products[ProductID], Products[ProductName], "Not Found")</f>
        <v>1" webbing</v>
      </c>
      <c r="E91" s="18">
        <f>_xlfn.XLOOKUP(Inventory[[#This Row],[ProductID]], Products[ProductID], Products[Supplier], "Not Found")</f>
        <v>0</v>
      </c>
      <c r="F91" s="18">
        <f>_xlfn.XLOOKUP(Inventory[[#This Row],[ProductID]], Products[ProductID], Products[Cost/Unit], "Not Found")</f>
        <v>1</v>
      </c>
      <c r="G91" s="21">
        <f>_xlfn.XLOOKUP(Inventory[[#This Row],[ProductID]], Products[ProductID], Products[ReorderLevel], "Not Found")</f>
        <v>0</v>
      </c>
      <c r="H91">
        <f>SUMIFS(Transactions[Quantity], Transactions[ProductID], Inventory[[#This Row],[ProductID]], Transactions[Site], Inventory[[#This Row],[Site]])</f>
        <v>0</v>
      </c>
      <c r="I91" s="18">
        <f>Inventory[[#This Row],[Cost/Unit]]*Inventory[[#This Row],[QuantityOnHand]]</f>
        <v>0</v>
      </c>
      <c r="J91" t="str">
        <f>IF(Inventory[[#This Row],[QuantityOnHand]]&lt;=Inventory[[#This Row],[Reorder Level]], "Yes", "No")</f>
        <v>Yes</v>
      </c>
    </row>
    <row r="92" spans="2:10" x14ac:dyDescent="0.2">
      <c r="B92" t="s">
        <v>247</v>
      </c>
      <c r="C92" s="30" t="s">
        <v>326</v>
      </c>
      <c r="D92" s="18" t="str">
        <f>_xlfn.XLOOKUP(Inventory[[#This Row],[ProductID]], Products[ProductID], Products[ProductName], "Not Found")</f>
        <v>Drive plug 1, front</v>
      </c>
      <c r="E92" s="18">
        <f>_xlfn.XLOOKUP(Inventory[[#This Row],[ProductID]], Products[ProductID], Products[Supplier], "Not Found")</f>
        <v>0</v>
      </c>
      <c r="F92" s="18">
        <f>_xlfn.XLOOKUP(Inventory[[#This Row],[ProductID]], Products[ProductID], Products[Cost/Unit], "Not Found")</f>
        <v>1</v>
      </c>
      <c r="G92" s="21">
        <f>_xlfn.XLOOKUP(Inventory[[#This Row],[ProductID]], Products[ProductID], Products[ReorderLevel], "Not Found")</f>
        <v>0</v>
      </c>
      <c r="H92">
        <f>SUMIFS(Transactions[Quantity], Transactions[ProductID], Inventory[[#This Row],[ProductID]], Transactions[Site], Inventory[[#This Row],[Site]])</f>
        <v>0</v>
      </c>
      <c r="I92" s="18">
        <f>Inventory[[#This Row],[Cost/Unit]]*Inventory[[#This Row],[QuantityOnHand]]</f>
        <v>0</v>
      </c>
      <c r="J92" t="str">
        <f>IF(Inventory[[#This Row],[QuantityOnHand]]&lt;=Inventory[[#This Row],[Reorder Level]], "Yes", "No")</f>
        <v>Yes</v>
      </c>
    </row>
    <row r="93" spans="2:10" x14ac:dyDescent="0.2">
      <c r="B93" t="s">
        <v>785</v>
      </c>
      <c r="C93" s="30" t="s">
        <v>326</v>
      </c>
      <c r="D93" s="18" t="str">
        <f>_xlfn.XLOOKUP(Inventory[[#This Row],[ProductID]], Products[ProductID], Products[ProductName], "Not Found")</f>
        <v>Drive plug 1, front</v>
      </c>
      <c r="E93" s="18">
        <f>_xlfn.XLOOKUP(Inventory[[#This Row],[ProductID]], Products[ProductID], Products[Supplier], "Not Found")</f>
        <v>0</v>
      </c>
      <c r="F93" s="18">
        <f>_xlfn.XLOOKUP(Inventory[[#This Row],[ProductID]], Products[ProductID], Products[Cost/Unit], "Not Found")</f>
        <v>1</v>
      </c>
      <c r="G93" s="21">
        <f>_xlfn.XLOOKUP(Inventory[[#This Row],[ProductID]], Products[ProductID], Products[ReorderLevel], "Not Found")</f>
        <v>0</v>
      </c>
      <c r="H93">
        <f>SUMIFS(Transactions[Quantity], Transactions[ProductID], Inventory[[#This Row],[ProductID]], Transactions[Site], Inventory[[#This Row],[Site]])</f>
        <v>0</v>
      </c>
      <c r="I93" s="18">
        <f>Inventory[[#This Row],[Cost/Unit]]*Inventory[[#This Row],[QuantityOnHand]]</f>
        <v>0</v>
      </c>
      <c r="J93" t="str">
        <f>IF(Inventory[[#This Row],[QuantityOnHand]]&lt;=Inventory[[#This Row],[Reorder Level]], "Yes", "No")</f>
        <v>Yes</v>
      </c>
    </row>
    <row r="94" spans="2:10" x14ac:dyDescent="0.2">
      <c r="B94" t="s">
        <v>246</v>
      </c>
      <c r="C94" s="30" t="s">
        <v>326</v>
      </c>
      <c r="D94" s="18" t="str">
        <f>_xlfn.XLOOKUP(Inventory[[#This Row],[ProductID]], Products[ProductID], Products[ProductName], "Not Found")</f>
        <v>Drive plug 1, front</v>
      </c>
      <c r="E94" s="18">
        <f>_xlfn.XLOOKUP(Inventory[[#This Row],[ProductID]], Products[ProductID], Products[Supplier], "Not Found")</f>
        <v>0</v>
      </c>
      <c r="F94" s="18">
        <f>_xlfn.XLOOKUP(Inventory[[#This Row],[ProductID]], Products[ProductID], Products[Cost/Unit], "Not Found")</f>
        <v>1</v>
      </c>
      <c r="G94" s="21">
        <f>_xlfn.XLOOKUP(Inventory[[#This Row],[ProductID]], Products[ProductID], Products[ReorderLevel], "Not Found")</f>
        <v>0</v>
      </c>
      <c r="H94">
        <f>SUMIFS(Transactions[Quantity], Transactions[ProductID], Inventory[[#This Row],[ProductID]], Transactions[Site], Inventory[[#This Row],[Site]])</f>
        <v>0</v>
      </c>
      <c r="I94" s="18">
        <f>Inventory[[#This Row],[Cost/Unit]]*Inventory[[#This Row],[QuantityOnHand]]</f>
        <v>0</v>
      </c>
      <c r="J94" t="str">
        <f>IF(Inventory[[#This Row],[QuantityOnHand]]&lt;=Inventory[[#This Row],[Reorder Level]], "Yes", "No")</f>
        <v>Yes</v>
      </c>
    </row>
    <row r="95" spans="2:10" x14ac:dyDescent="0.2">
      <c r="B95" t="s">
        <v>247</v>
      </c>
      <c r="C95" s="30" t="s">
        <v>328</v>
      </c>
      <c r="D95" s="18" t="str">
        <f>_xlfn.XLOOKUP(Inventory[[#This Row],[ProductID]], Products[ProductID], Products[ProductName], "Not Found")</f>
        <v>Drive plug 2, back</v>
      </c>
      <c r="E95" s="18">
        <f>_xlfn.XLOOKUP(Inventory[[#This Row],[ProductID]], Products[ProductID], Products[Supplier], "Not Found")</f>
        <v>0</v>
      </c>
      <c r="F95" s="18">
        <f>_xlfn.XLOOKUP(Inventory[[#This Row],[ProductID]], Products[ProductID], Products[Cost/Unit], "Not Found")</f>
        <v>1</v>
      </c>
      <c r="G95" s="21">
        <f>_xlfn.XLOOKUP(Inventory[[#This Row],[ProductID]], Products[ProductID], Products[ReorderLevel], "Not Found")</f>
        <v>0</v>
      </c>
      <c r="H95">
        <f>SUMIFS(Transactions[Quantity], Transactions[ProductID], Inventory[[#This Row],[ProductID]], Transactions[Site], Inventory[[#This Row],[Site]])</f>
        <v>0</v>
      </c>
      <c r="I95" s="18">
        <f>Inventory[[#This Row],[Cost/Unit]]*Inventory[[#This Row],[QuantityOnHand]]</f>
        <v>0</v>
      </c>
      <c r="J95" t="str">
        <f>IF(Inventory[[#This Row],[QuantityOnHand]]&lt;=Inventory[[#This Row],[Reorder Level]], "Yes", "No")</f>
        <v>Yes</v>
      </c>
    </row>
    <row r="96" spans="2:10" x14ac:dyDescent="0.2">
      <c r="B96" t="s">
        <v>785</v>
      </c>
      <c r="C96" s="30" t="s">
        <v>328</v>
      </c>
      <c r="D96" s="18" t="str">
        <f>_xlfn.XLOOKUP(Inventory[[#This Row],[ProductID]], Products[ProductID], Products[ProductName], "Not Found")</f>
        <v>Drive plug 2, back</v>
      </c>
      <c r="E96" s="18">
        <f>_xlfn.XLOOKUP(Inventory[[#This Row],[ProductID]], Products[ProductID], Products[Supplier], "Not Found")</f>
        <v>0</v>
      </c>
      <c r="F96" s="18">
        <f>_xlfn.XLOOKUP(Inventory[[#This Row],[ProductID]], Products[ProductID], Products[Cost/Unit], "Not Found")</f>
        <v>1</v>
      </c>
      <c r="G96" s="21">
        <f>_xlfn.XLOOKUP(Inventory[[#This Row],[ProductID]], Products[ProductID], Products[ReorderLevel], "Not Found")</f>
        <v>0</v>
      </c>
      <c r="H96">
        <f>SUMIFS(Transactions[Quantity], Transactions[ProductID], Inventory[[#This Row],[ProductID]], Transactions[Site], Inventory[[#This Row],[Site]])</f>
        <v>0</v>
      </c>
      <c r="I96" s="18">
        <f>Inventory[[#This Row],[Cost/Unit]]*Inventory[[#This Row],[QuantityOnHand]]</f>
        <v>0</v>
      </c>
      <c r="J96" t="str">
        <f>IF(Inventory[[#This Row],[QuantityOnHand]]&lt;=Inventory[[#This Row],[Reorder Level]], "Yes", "No")</f>
        <v>Yes</v>
      </c>
    </row>
    <row r="97" spans="2:10" x14ac:dyDescent="0.2">
      <c r="B97" t="s">
        <v>246</v>
      </c>
      <c r="C97" s="30" t="s">
        <v>328</v>
      </c>
      <c r="D97" s="18" t="str">
        <f>_xlfn.XLOOKUP(Inventory[[#This Row],[ProductID]], Products[ProductID], Products[ProductName], "Not Found")</f>
        <v>Drive plug 2, back</v>
      </c>
      <c r="E97" s="18">
        <f>_xlfn.XLOOKUP(Inventory[[#This Row],[ProductID]], Products[ProductID], Products[Supplier], "Not Found")</f>
        <v>0</v>
      </c>
      <c r="F97" s="18">
        <f>_xlfn.XLOOKUP(Inventory[[#This Row],[ProductID]], Products[ProductID], Products[Cost/Unit], "Not Found")</f>
        <v>1</v>
      </c>
      <c r="G97" s="21">
        <f>_xlfn.XLOOKUP(Inventory[[#This Row],[ProductID]], Products[ProductID], Products[ReorderLevel], "Not Found")</f>
        <v>0</v>
      </c>
      <c r="H97">
        <f>SUMIFS(Transactions[Quantity], Transactions[ProductID], Inventory[[#This Row],[ProductID]], Transactions[Site], Inventory[[#This Row],[Site]])</f>
        <v>0</v>
      </c>
      <c r="I97" s="18">
        <f>Inventory[[#This Row],[Cost/Unit]]*Inventory[[#This Row],[QuantityOnHand]]</f>
        <v>0</v>
      </c>
      <c r="J97" t="str">
        <f>IF(Inventory[[#This Row],[QuantityOnHand]]&lt;=Inventory[[#This Row],[Reorder Level]], "Yes", "No")</f>
        <v>Yes</v>
      </c>
    </row>
    <row r="98" spans="2:10" x14ac:dyDescent="0.2">
      <c r="B98" t="s">
        <v>247</v>
      </c>
      <c r="C98" s="30" t="s">
        <v>330</v>
      </c>
      <c r="D98" s="18" t="str">
        <f>_xlfn.XLOOKUP(Inventory[[#This Row],[ProductID]], Products[ProductID], Products[ProductName], "Not Found")</f>
        <v>Cam lock</v>
      </c>
      <c r="E98" s="18">
        <f>_xlfn.XLOOKUP(Inventory[[#This Row],[ProductID]], Products[ProductID], Products[Supplier], "Not Found")</f>
        <v>0</v>
      </c>
      <c r="F98" s="18">
        <f>_xlfn.XLOOKUP(Inventory[[#This Row],[ProductID]], Products[ProductID], Products[Cost/Unit], "Not Found")</f>
        <v>1</v>
      </c>
      <c r="G98" s="21">
        <f>_xlfn.XLOOKUP(Inventory[[#This Row],[ProductID]], Products[ProductID], Products[ReorderLevel], "Not Found")</f>
        <v>0</v>
      </c>
      <c r="H98">
        <f>SUMIFS(Transactions[Quantity], Transactions[ProductID], Inventory[[#This Row],[ProductID]], Transactions[Site], Inventory[[#This Row],[Site]])</f>
        <v>0</v>
      </c>
      <c r="I98" s="18">
        <f>Inventory[[#This Row],[Cost/Unit]]*Inventory[[#This Row],[QuantityOnHand]]</f>
        <v>0</v>
      </c>
      <c r="J98" t="str">
        <f>IF(Inventory[[#This Row],[QuantityOnHand]]&lt;=Inventory[[#This Row],[Reorder Level]], "Yes", "No")</f>
        <v>Yes</v>
      </c>
    </row>
    <row r="99" spans="2:10" x14ac:dyDescent="0.2">
      <c r="B99" t="s">
        <v>785</v>
      </c>
      <c r="C99" s="30" t="s">
        <v>330</v>
      </c>
      <c r="D99" s="18" t="str">
        <f>_xlfn.XLOOKUP(Inventory[[#This Row],[ProductID]], Products[ProductID], Products[ProductName], "Not Found")</f>
        <v>Cam lock</v>
      </c>
      <c r="E99" s="18">
        <f>_xlfn.XLOOKUP(Inventory[[#This Row],[ProductID]], Products[ProductID], Products[Supplier], "Not Found")</f>
        <v>0</v>
      </c>
      <c r="F99" s="18">
        <f>_xlfn.XLOOKUP(Inventory[[#This Row],[ProductID]], Products[ProductID], Products[Cost/Unit], "Not Found")</f>
        <v>1</v>
      </c>
      <c r="G99" s="21">
        <f>_xlfn.XLOOKUP(Inventory[[#This Row],[ProductID]], Products[ProductID], Products[ReorderLevel], "Not Found")</f>
        <v>0</v>
      </c>
      <c r="H99">
        <f>SUMIFS(Transactions[Quantity], Transactions[ProductID], Inventory[[#This Row],[ProductID]], Transactions[Site], Inventory[[#This Row],[Site]])</f>
        <v>0</v>
      </c>
      <c r="I99" s="18">
        <f>Inventory[[#This Row],[Cost/Unit]]*Inventory[[#This Row],[QuantityOnHand]]</f>
        <v>0</v>
      </c>
      <c r="J99" t="str">
        <f>IF(Inventory[[#This Row],[QuantityOnHand]]&lt;=Inventory[[#This Row],[Reorder Level]], "Yes", "No")</f>
        <v>Yes</v>
      </c>
    </row>
    <row r="100" spans="2:10" x14ac:dyDescent="0.2">
      <c r="B100" t="s">
        <v>246</v>
      </c>
      <c r="C100" s="30" t="s">
        <v>330</v>
      </c>
      <c r="D100" s="18" t="str">
        <f>_xlfn.XLOOKUP(Inventory[[#This Row],[ProductID]], Products[ProductID], Products[ProductName], "Not Found")</f>
        <v>Cam lock</v>
      </c>
      <c r="E100" s="18">
        <f>_xlfn.XLOOKUP(Inventory[[#This Row],[ProductID]], Products[ProductID], Products[Supplier], "Not Found")</f>
        <v>0</v>
      </c>
      <c r="F100" s="18">
        <f>_xlfn.XLOOKUP(Inventory[[#This Row],[ProductID]], Products[ProductID], Products[Cost/Unit], "Not Found")</f>
        <v>1</v>
      </c>
      <c r="G100" s="21">
        <f>_xlfn.XLOOKUP(Inventory[[#This Row],[ProductID]], Products[ProductID], Products[ReorderLevel], "Not Found")</f>
        <v>0</v>
      </c>
      <c r="H100">
        <f>SUMIFS(Transactions[Quantity], Transactions[ProductID], Inventory[[#This Row],[ProductID]], Transactions[Site], Inventory[[#This Row],[Site]])</f>
        <v>0</v>
      </c>
      <c r="I100" s="18">
        <f>Inventory[[#This Row],[Cost/Unit]]*Inventory[[#This Row],[QuantityOnHand]]</f>
        <v>0</v>
      </c>
      <c r="J100" t="str">
        <f>IF(Inventory[[#This Row],[QuantityOnHand]]&lt;=Inventory[[#This Row],[Reorder Level]], "Yes", "No")</f>
        <v>Yes</v>
      </c>
    </row>
    <row r="101" spans="2:10" x14ac:dyDescent="0.2">
      <c r="B101" t="s">
        <v>247</v>
      </c>
      <c r="C101" s="30" t="s">
        <v>332</v>
      </c>
      <c r="D101" s="18" t="str">
        <f>_xlfn.XLOOKUP(Inventory[[#This Row],[ProductID]], Products[ProductID], Products[ProductName], "Not Found")</f>
        <v>Sex nuts</v>
      </c>
      <c r="E101" s="18">
        <f>_xlfn.XLOOKUP(Inventory[[#This Row],[ProductID]], Products[ProductID], Products[Supplier], "Not Found")</f>
        <v>0</v>
      </c>
      <c r="F101" s="18">
        <f>_xlfn.XLOOKUP(Inventory[[#This Row],[ProductID]], Products[ProductID], Products[Cost/Unit], "Not Found")</f>
        <v>1</v>
      </c>
      <c r="G101" s="21">
        <f>_xlfn.XLOOKUP(Inventory[[#This Row],[ProductID]], Products[ProductID], Products[ReorderLevel], "Not Found")</f>
        <v>0</v>
      </c>
      <c r="H101">
        <f>SUMIFS(Transactions[Quantity], Transactions[ProductID], Inventory[[#This Row],[ProductID]], Transactions[Site], Inventory[[#This Row],[Site]])</f>
        <v>0</v>
      </c>
      <c r="I101" s="18">
        <f>Inventory[[#This Row],[Cost/Unit]]*Inventory[[#This Row],[QuantityOnHand]]</f>
        <v>0</v>
      </c>
      <c r="J101" t="str">
        <f>IF(Inventory[[#This Row],[QuantityOnHand]]&lt;=Inventory[[#This Row],[Reorder Level]], "Yes", "No")</f>
        <v>Yes</v>
      </c>
    </row>
    <row r="102" spans="2:10" x14ac:dyDescent="0.2">
      <c r="B102" t="s">
        <v>785</v>
      </c>
      <c r="C102" s="30" t="s">
        <v>332</v>
      </c>
      <c r="D102" s="18" t="str">
        <f>_xlfn.XLOOKUP(Inventory[[#This Row],[ProductID]], Products[ProductID], Products[ProductName], "Not Found")</f>
        <v>Sex nuts</v>
      </c>
      <c r="E102" s="18">
        <f>_xlfn.XLOOKUP(Inventory[[#This Row],[ProductID]], Products[ProductID], Products[Supplier], "Not Found")</f>
        <v>0</v>
      </c>
      <c r="F102" s="18">
        <f>_xlfn.XLOOKUP(Inventory[[#This Row],[ProductID]], Products[ProductID], Products[Cost/Unit], "Not Found")</f>
        <v>1</v>
      </c>
      <c r="G102" s="21">
        <f>_xlfn.XLOOKUP(Inventory[[#This Row],[ProductID]], Products[ProductID], Products[ReorderLevel], "Not Found")</f>
        <v>0</v>
      </c>
      <c r="H102">
        <f>SUMIFS(Transactions[Quantity], Transactions[ProductID], Inventory[[#This Row],[ProductID]], Transactions[Site], Inventory[[#This Row],[Site]])</f>
        <v>0</v>
      </c>
      <c r="I102" s="18">
        <f>Inventory[[#This Row],[Cost/Unit]]*Inventory[[#This Row],[QuantityOnHand]]</f>
        <v>0</v>
      </c>
      <c r="J102" t="str">
        <f>IF(Inventory[[#This Row],[QuantityOnHand]]&lt;=Inventory[[#This Row],[Reorder Level]], "Yes", "No")</f>
        <v>Yes</v>
      </c>
    </row>
    <row r="103" spans="2:10" x14ac:dyDescent="0.2">
      <c r="B103" t="s">
        <v>246</v>
      </c>
      <c r="C103" s="30" t="s">
        <v>332</v>
      </c>
      <c r="D103" s="18" t="str">
        <f>_xlfn.XLOOKUP(Inventory[[#This Row],[ProductID]], Products[ProductID], Products[ProductName], "Not Found")</f>
        <v>Sex nuts</v>
      </c>
      <c r="E103" s="18">
        <f>_xlfn.XLOOKUP(Inventory[[#This Row],[ProductID]], Products[ProductID], Products[Supplier], "Not Found")</f>
        <v>0</v>
      </c>
      <c r="F103" s="18">
        <f>_xlfn.XLOOKUP(Inventory[[#This Row],[ProductID]], Products[ProductID], Products[Cost/Unit], "Not Found")</f>
        <v>1</v>
      </c>
      <c r="G103" s="21">
        <f>_xlfn.XLOOKUP(Inventory[[#This Row],[ProductID]], Products[ProductID], Products[ReorderLevel], "Not Found")</f>
        <v>0</v>
      </c>
      <c r="H103">
        <f>SUMIFS(Transactions[Quantity], Transactions[ProductID], Inventory[[#This Row],[ProductID]], Transactions[Site], Inventory[[#This Row],[Site]])</f>
        <v>0</v>
      </c>
      <c r="I103" s="18">
        <f>Inventory[[#This Row],[Cost/Unit]]*Inventory[[#This Row],[QuantityOnHand]]</f>
        <v>0</v>
      </c>
      <c r="J103" t="str">
        <f>IF(Inventory[[#This Row],[QuantityOnHand]]&lt;=Inventory[[#This Row],[Reorder Level]], "Yes", "No")</f>
        <v>Yes</v>
      </c>
    </row>
    <row r="104" spans="2:10" x14ac:dyDescent="0.2">
      <c r="B104" t="s">
        <v>247</v>
      </c>
      <c r="C104" s="30" t="s">
        <v>334</v>
      </c>
      <c r="D104" s="18" t="str">
        <f>_xlfn.XLOOKUP(Inventory[[#This Row],[ProductID]], Products[ProductID], Products[ProductName], "Not Found")</f>
        <v>1" Velcro strips cut to 1/2"</v>
      </c>
      <c r="E104" s="18">
        <f>_xlfn.XLOOKUP(Inventory[[#This Row],[ProductID]], Products[ProductID], Products[Supplier], "Not Found")</f>
        <v>0</v>
      </c>
      <c r="F104" s="18">
        <f>_xlfn.XLOOKUP(Inventory[[#This Row],[ProductID]], Products[ProductID], Products[Cost/Unit], "Not Found")</f>
        <v>1</v>
      </c>
      <c r="G104" s="21">
        <f>_xlfn.XLOOKUP(Inventory[[#This Row],[ProductID]], Products[ProductID], Products[ReorderLevel], "Not Found")</f>
        <v>0</v>
      </c>
      <c r="H104">
        <f>SUMIFS(Transactions[Quantity], Transactions[ProductID], Inventory[[#This Row],[ProductID]], Transactions[Site], Inventory[[#This Row],[Site]])</f>
        <v>0</v>
      </c>
      <c r="I104" s="18">
        <f>Inventory[[#This Row],[Cost/Unit]]*Inventory[[#This Row],[QuantityOnHand]]</f>
        <v>0</v>
      </c>
      <c r="J104" t="str">
        <f>IF(Inventory[[#This Row],[QuantityOnHand]]&lt;=Inventory[[#This Row],[Reorder Level]], "Yes", "No")</f>
        <v>Yes</v>
      </c>
    </row>
    <row r="105" spans="2:10" x14ac:dyDescent="0.2">
      <c r="B105" t="s">
        <v>785</v>
      </c>
      <c r="C105" s="30" t="s">
        <v>334</v>
      </c>
      <c r="D105" s="18" t="str">
        <f>_xlfn.XLOOKUP(Inventory[[#This Row],[ProductID]], Products[ProductID], Products[ProductName], "Not Found")</f>
        <v>1" Velcro strips cut to 1/2"</v>
      </c>
      <c r="E105" s="18">
        <f>_xlfn.XLOOKUP(Inventory[[#This Row],[ProductID]], Products[ProductID], Products[Supplier], "Not Found")</f>
        <v>0</v>
      </c>
      <c r="F105" s="18">
        <f>_xlfn.XLOOKUP(Inventory[[#This Row],[ProductID]], Products[ProductID], Products[Cost/Unit], "Not Found")</f>
        <v>1</v>
      </c>
      <c r="G105" s="21">
        <f>_xlfn.XLOOKUP(Inventory[[#This Row],[ProductID]], Products[ProductID], Products[ReorderLevel], "Not Found")</f>
        <v>0</v>
      </c>
      <c r="H105">
        <f>SUMIFS(Transactions[Quantity], Transactions[ProductID], Inventory[[#This Row],[ProductID]], Transactions[Site], Inventory[[#This Row],[Site]])</f>
        <v>0</v>
      </c>
      <c r="I105" s="18">
        <f>Inventory[[#This Row],[Cost/Unit]]*Inventory[[#This Row],[QuantityOnHand]]</f>
        <v>0</v>
      </c>
      <c r="J105" t="str">
        <f>IF(Inventory[[#This Row],[QuantityOnHand]]&lt;=Inventory[[#This Row],[Reorder Level]], "Yes", "No")</f>
        <v>Yes</v>
      </c>
    </row>
    <row r="106" spans="2:10" x14ac:dyDescent="0.2">
      <c r="B106" t="s">
        <v>246</v>
      </c>
      <c r="C106" s="30" t="s">
        <v>334</v>
      </c>
      <c r="D106" s="18" t="str">
        <f>_xlfn.XLOOKUP(Inventory[[#This Row],[ProductID]], Products[ProductID], Products[ProductName], "Not Found")</f>
        <v>1" Velcro strips cut to 1/2"</v>
      </c>
      <c r="E106" s="18">
        <f>_xlfn.XLOOKUP(Inventory[[#This Row],[ProductID]], Products[ProductID], Products[Supplier], "Not Found")</f>
        <v>0</v>
      </c>
      <c r="F106" s="18">
        <f>_xlfn.XLOOKUP(Inventory[[#This Row],[ProductID]], Products[ProductID], Products[Cost/Unit], "Not Found")</f>
        <v>1</v>
      </c>
      <c r="G106" s="21">
        <f>_xlfn.XLOOKUP(Inventory[[#This Row],[ProductID]], Products[ProductID], Products[ReorderLevel], "Not Found")</f>
        <v>0</v>
      </c>
      <c r="H106">
        <f>SUMIFS(Transactions[Quantity], Transactions[ProductID], Inventory[[#This Row],[ProductID]], Transactions[Site], Inventory[[#This Row],[Site]])</f>
        <v>0</v>
      </c>
      <c r="I106" s="18">
        <f>Inventory[[#This Row],[Cost/Unit]]*Inventory[[#This Row],[QuantityOnHand]]</f>
        <v>0</v>
      </c>
      <c r="J106" t="str">
        <f>IF(Inventory[[#This Row],[QuantityOnHand]]&lt;=Inventory[[#This Row],[Reorder Level]], "Yes", "No")</f>
        <v>Yes</v>
      </c>
    </row>
    <row r="107" spans="2:10" ht="16" x14ac:dyDescent="0.2">
      <c r="B107" t="s">
        <v>620</v>
      </c>
      <c r="C107" s="29" t="s">
        <v>336</v>
      </c>
      <c r="D107" s="18" t="str">
        <f>_xlfn.XLOOKUP(Inventory[[#This Row],[ProductID]], Products[ProductID], Products[ProductName], "Not Found")</f>
        <v>YakAttack Omega Pro RHM-1002</v>
      </c>
      <c r="E107" s="18">
        <f>_xlfn.XLOOKUP(Inventory[[#This Row],[ProductID]], Products[ProductID], Products[Supplier], "Not Found")</f>
        <v>0</v>
      </c>
      <c r="F107" s="18">
        <f>_xlfn.XLOOKUP(Inventory[[#This Row],[ProductID]], Products[ProductID], Products[Cost/Unit], "Not Found")</f>
        <v>1</v>
      </c>
      <c r="G107" s="21">
        <f>_xlfn.XLOOKUP(Inventory[[#This Row],[ProductID]], Products[ProductID], Products[ReorderLevel], "Not Found")</f>
        <v>0</v>
      </c>
      <c r="H107">
        <f>SUMIFS(Transactions[Quantity], Transactions[ProductID], Inventory[[#This Row],[ProductID]], Transactions[Site], Inventory[[#This Row],[Site]])</f>
        <v>0</v>
      </c>
      <c r="I107" s="18">
        <f>Inventory[[#This Row],[Cost/Unit]]*Inventory[[#This Row],[QuantityOnHand]]</f>
        <v>0</v>
      </c>
      <c r="J107" t="str">
        <f>IF(Inventory[[#This Row],[QuantityOnHand]]&lt;=Inventory[[#This Row],[Reorder Level]], "Yes", "No")</f>
        <v>Yes</v>
      </c>
    </row>
    <row r="108" spans="2:10" ht="16" x14ac:dyDescent="0.2">
      <c r="B108" t="s">
        <v>785</v>
      </c>
      <c r="C108" s="29" t="s">
        <v>336</v>
      </c>
      <c r="D108" s="18" t="str">
        <f>_xlfn.XLOOKUP(Inventory[[#This Row],[ProductID]], Products[ProductID], Products[ProductName], "Not Found")</f>
        <v>YakAttack Omega Pro RHM-1002</v>
      </c>
      <c r="E108" s="18">
        <f>_xlfn.XLOOKUP(Inventory[[#This Row],[ProductID]], Products[ProductID], Products[Supplier], "Not Found")</f>
        <v>0</v>
      </c>
      <c r="F108" s="18">
        <f>_xlfn.XLOOKUP(Inventory[[#This Row],[ProductID]], Products[ProductID], Products[Cost/Unit], "Not Found")</f>
        <v>1</v>
      </c>
      <c r="G108" s="21">
        <f>_xlfn.XLOOKUP(Inventory[[#This Row],[ProductID]], Products[ProductID], Products[ReorderLevel], "Not Found")</f>
        <v>0</v>
      </c>
      <c r="H108">
        <f>SUMIFS(Transactions[Quantity], Transactions[ProductID], Inventory[[#This Row],[ProductID]], Transactions[Site], Inventory[[#This Row],[Site]])</f>
        <v>21</v>
      </c>
      <c r="I108" s="18">
        <f>Inventory[[#This Row],[Cost/Unit]]*Inventory[[#This Row],[QuantityOnHand]]</f>
        <v>21</v>
      </c>
      <c r="J108" t="str">
        <f>IF(Inventory[[#This Row],[QuantityOnHand]]&lt;=Inventory[[#This Row],[Reorder Level]], "Yes", "No")</f>
        <v>No</v>
      </c>
    </row>
    <row r="109" spans="2:10" ht="16" x14ac:dyDescent="0.2">
      <c r="B109" t="s">
        <v>620</v>
      </c>
      <c r="C109" s="29" t="s">
        <v>340</v>
      </c>
      <c r="D109" s="18" t="str">
        <f>_xlfn.XLOOKUP(Inventory[[#This Row],[ProductID]], Products[ProductID], Products[ProductName], "Not Found")</f>
        <v>RAM Mounts RAP-B-201U-A Composite Double Socket Arm - Short Arm Compatible with B Size 1" Ball Components</v>
      </c>
      <c r="E109" s="18">
        <f>_xlfn.XLOOKUP(Inventory[[#This Row],[ProductID]], Products[ProductID], Products[Supplier], "Not Found")</f>
        <v>0</v>
      </c>
      <c r="F109" s="18">
        <f>_xlfn.XLOOKUP(Inventory[[#This Row],[ProductID]], Products[ProductID], Products[Cost/Unit], "Not Found")</f>
        <v>1</v>
      </c>
      <c r="G109" s="21">
        <f>_xlfn.XLOOKUP(Inventory[[#This Row],[ProductID]], Products[ProductID], Products[ReorderLevel], "Not Found")</f>
        <v>0</v>
      </c>
      <c r="H109">
        <f>SUMIFS(Transactions[Quantity], Transactions[ProductID], Inventory[[#This Row],[ProductID]], Transactions[Site], Inventory[[#This Row],[Site]])</f>
        <v>4</v>
      </c>
      <c r="I109" s="18">
        <f>Inventory[[#This Row],[Cost/Unit]]*Inventory[[#This Row],[QuantityOnHand]]</f>
        <v>4</v>
      </c>
      <c r="J109" t="str">
        <f>IF(Inventory[[#This Row],[QuantityOnHand]]&lt;=Inventory[[#This Row],[Reorder Level]], "Yes", "No")</f>
        <v>No</v>
      </c>
    </row>
    <row r="110" spans="2:10" ht="16" x14ac:dyDescent="0.2">
      <c r="B110" t="s">
        <v>785</v>
      </c>
      <c r="C110" s="29" t="s">
        <v>340</v>
      </c>
      <c r="D110" s="18" t="str">
        <f>_xlfn.XLOOKUP(Inventory[[#This Row],[ProductID]], Products[ProductID], Products[ProductName], "Not Found")</f>
        <v>RAM Mounts RAP-B-201U-A Composite Double Socket Arm - Short Arm Compatible with B Size 1" Ball Components</v>
      </c>
      <c r="E110" s="18">
        <f>_xlfn.XLOOKUP(Inventory[[#This Row],[ProductID]], Products[ProductID], Products[Supplier], "Not Found")</f>
        <v>0</v>
      </c>
      <c r="F110" s="18">
        <f>_xlfn.XLOOKUP(Inventory[[#This Row],[ProductID]], Products[ProductID], Products[Cost/Unit], "Not Found")</f>
        <v>1</v>
      </c>
      <c r="G110" s="21">
        <f>_xlfn.XLOOKUP(Inventory[[#This Row],[ProductID]], Products[ProductID], Products[ReorderLevel], "Not Found")</f>
        <v>0</v>
      </c>
      <c r="H110">
        <f>SUMIFS(Transactions[Quantity], Transactions[ProductID], Inventory[[#This Row],[ProductID]], Transactions[Site], Inventory[[#This Row],[Site]])</f>
        <v>15</v>
      </c>
      <c r="I110" s="18">
        <f>Inventory[[#This Row],[Cost/Unit]]*Inventory[[#This Row],[QuantityOnHand]]</f>
        <v>15</v>
      </c>
      <c r="J110" t="str">
        <f>IF(Inventory[[#This Row],[QuantityOnHand]]&lt;=Inventory[[#This Row],[Reorder Level]], "Yes", "No")</f>
        <v>No</v>
      </c>
    </row>
    <row r="111" spans="2:10" ht="16" x14ac:dyDescent="0.2">
      <c r="B111" t="s">
        <v>620</v>
      </c>
      <c r="C111" s="29" t="s">
        <v>342</v>
      </c>
      <c r="D111" s="18" t="str">
        <f>_xlfn.XLOOKUP(Inventory[[#This Row],[ProductID]], Products[ProductID], Products[ProductName], "Not Found")</f>
        <v>RAM Mounts RAM-B-201U Double Socket Arm (Medium) Compatible with RAM B Size 1" Ball Components</v>
      </c>
      <c r="E111" s="18">
        <f>_xlfn.XLOOKUP(Inventory[[#This Row],[ProductID]], Products[ProductID], Products[Supplier], "Not Found")</f>
        <v>0</v>
      </c>
      <c r="F111" s="18">
        <f>_xlfn.XLOOKUP(Inventory[[#This Row],[ProductID]], Products[ProductID], Products[Cost/Unit], "Not Found")</f>
        <v>1</v>
      </c>
      <c r="G111" s="21">
        <f>_xlfn.XLOOKUP(Inventory[[#This Row],[ProductID]], Products[ProductID], Products[ReorderLevel], "Not Found")</f>
        <v>0</v>
      </c>
      <c r="H111">
        <f>SUMIFS(Transactions[Quantity], Transactions[ProductID], Inventory[[#This Row],[ProductID]], Transactions[Site], Inventory[[#This Row],[Site]])</f>
        <v>2</v>
      </c>
      <c r="I111" s="18">
        <f>Inventory[[#This Row],[Cost/Unit]]*Inventory[[#This Row],[QuantityOnHand]]</f>
        <v>2</v>
      </c>
      <c r="J111" t="str">
        <f>IF(Inventory[[#This Row],[QuantityOnHand]]&lt;=Inventory[[#This Row],[Reorder Level]], "Yes", "No")</f>
        <v>No</v>
      </c>
    </row>
    <row r="112" spans="2:10" ht="16" x14ac:dyDescent="0.2">
      <c r="B112" t="s">
        <v>785</v>
      </c>
      <c r="C112" s="29" t="s">
        <v>342</v>
      </c>
      <c r="D112" s="18" t="str">
        <f>_xlfn.XLOOKUP(Inventory[[#This Row],[ProductID]], Products[ProductID], Products[ProductName], "Not Found")</f>
        <v>RAM Mounts RAM-B-201U Double Socket Arm (Medium) Compatible with RAM B Size 1" Ball Components</v>
      </c>
      <c r="E112" s="18">
        <f>_xlfn.XLOOKUP(Inventory[[#This Row],[ProductID]], Products[ProductID], Products[Supplier], "Not Found")</f>
        <v>0</v>
      </c>
      <c r="F112" s="18">
        <f>_xlfn.XLOOKUP(Inventory[[#This Row],[ProductID]], Products[ProductID], Products[Cost/Unit], "Not Found")</f>
        <v>1</v>
      </c>
      <c r="G112" s="21">
        <f>_xlfn.XLOOKUP(Inventory[[#This Row],[ProductID]], Products[ProductID], Products[ReorderLevel], "Not Found")</f>
        <v>0</v>
      </c>
      <c r="H112">
        <f>SUMIFS(Transactions[Quantity], Transactions[ProductID], Inventory[[#This Row],[ProductID]], Transactions[Site], Inventory[[#This Row],[Site]])</f>
        <v>16</v>
      </c>
      <c r="I112" s="18">
        <f>Inventory[[#This Row],[Cost/Unit]]*Inventory[[#This Row],[QuantityOnHand]]</f>
        <v>16</v>
      </c>
      <c r="J112" t="str">
        <f>IF(Inventory[[#This Row],[QuantityOnHand]]&lt;=Inventory[[#This Row],[Reorder Level]], "Yes", "No")</f>
        <v>No</v>
      </c>
    </row>
    <row r="113" spans="2:10" ht="16" x14ac:dyDescent="0.2">
      <c r="B113" t="s">
        <v>620</v>
      </c>
      <c r="C113" s="29" t="s">
        <v>344</v>
      </c>
      <c r="D113" s="18" t="str">
        <f>_xlfn.XLOOKUP(Inventory[[#This Row],[ProductID]], Products[ProductID], Products[ProductName], "Not Found")</f>
        <v>RAM Mounts Composite Double Socket Swivel &amp; Ratchet Arm RAP-B-200-2U Compatible with RAM B Size 1" Ball Components</v>
      </c>
      <c r="E113" s="18">
        <f>_xlfn.XLOOKUP(Inventory[[#This Row],[ProductID]], Products[ProductID], Products[Supplier], "Not Found")</f>
        <v>0</v>
      </c>
      <c r="F113" s="18">
        <f>_xlfn.XLOOKUP(Inventory[[#This Row],[ProductID]], Products[ProductID], Products[Cost/Unit], "Not Found")</f>
        <v>1</v>
      </c>
      <c r="G113" s="21">
        <f>_xlfn.XLOOKUP(Inventory[[#This Row],[ProductID]], Products[ProductID], Products[ReorderLevel], "Not Found")</f>
        <v>0</v>
      </c>
      <c r="H113">
        <f>SUMIFS(Transactions[Quantity], Transactions[ProductID], Inventory[[#This Row],[ProductID]], Transactions[Site], Inventory[[#This Row],[Site]])</f>
        <v>0</v>
      </c>
      <c r="I113" s="18">
        <f>Inventory[[#This Row],[Cost/Unit]]*Inventory[[#This Row],[QuantityOnHand]]</f>
        <v>0</v>
      </c>
      <c r="J113" t="str">
        <f>IF(Inventory[[#This Row],[QuantityOnHand]]&lt;=Inventory[[#This Row],[Reorder Level]], "Yes", "No")</f>
        <v>Yes</v>
      </c>
    </row>
    <row r="114" spans="2:10" ht="16" x14ac:dyDescent="0.2">
      <c r="B114" t="s">
        <v>785</v>
      </c>
      <c r="C114" s="29" t="s">
        <v>344</v>
      </c>
      <c r="D114" s="18" t="str">
        <f>_xlfn.XLOOKUP(Inventory[[#This Row],[ProductID]], Products[ProductID], Products[ProductName], "Not Found")</f>
        <v>RAM Mounts Composite Double Socket Swivel &amp; Ratchet Arm RAP-B-200-2U Compatible with RAM B Size 1" Ball Components</v>
      </c>
      <c r="E114" s="18">
        <f>_xlfn.XLOOKUP(Inventory[[#This Row],[ProductID]], Products[ProductID], Products[Supplier], "Not Found")</f>
        <v>0</v>
      </c>
      <c r="F114" s="18">
        <f>_xlfn.XLOOKUP(Inventory[[#This Row],[ProductID]], Products[ProductID], Products[Cost/Unit], "Not Found")</f>
        <v>1</v>
      </c>
      <c r="G114" s="21">
        <f>_xlfn.XLOOKUP(Inventory[[#This Row],[ProductID]], Products[ProductID], Products[ReorderLevel], "Not Found")</f>
        <v>0</v>
      </c>
      <c r="H114">
        <f>SUMIFS(Transactions[Quantity], Transactions[ProductID], Inventory[[#This Row],[ProductID]], Transactions[Site], Inventory[[#This Row],[Site]])</f>
        <v>19</v>
      </c>
      <c r="I114" s="18">
        <f>Inventory[[#This Row],[Cost/Unit]]*Inventory[[#This Row],[QuantityOnHand]]</f>
        <v>19</v>
      </c>
      <c r="J114" t="str">
        <f>IF(Inventory[[#This Row],[QuantityOnHand]]&lt;=Inventory[[#This Row],[Reorder Level]], "Yes", "No")</f>
        <v>No</v>
      </c>
    </row>
    <row r="115" spans="2:10" ht="16" x14ac:dyDescent="0.2">
      <c r="B115" t="s">
        <v>620</v>
      </c>
      <c r="C115" s="29" t="s">
        <v>346</v>
      </c>
      <c r="D115" s="18" t="str">
        <f>_xlfn.XLOOKUP(Inventory[[#This Row],[ProductID]], Products[ProductID], Products[ProductName], "Not Found")</f>
        <v>RAM Mounts Track Ball with T-Bolt Attachment RAP-B-354U-TRA1 with B Size 1" Ball</v>
      </c>
      <c r="E115" s="18">
        <f>_xlfn.XLOOKUP(Inventory[[#This Row],[ProductID]], Products[ProductID], Products[Supplier], "Not Found")</f>
        <v>0</v>
      </c>
      <c r="F115" s="18">
        <f>_xlfn.XLOOKUP(Inventory[[#This Row],[ProductID]], Products[ProductID], Products[Cost/Unit], "Not Found")</f>
        <v>1</v>
      </c>
      <c r="G115" s="21">
        <f>_xlfn.XLOOKUP(Inventory[[#This Row],[ProductID]], Products[ProductID], Products[ReorderLevel], "Not Found")</f>
        <v>0</v>
      </c>
      <c r="H115">
        <f>SUMIFS(Transactions[Quantity], Transactions[ProductID], Inventory[[#This Row],[ProductID]], Transactions[Site], Inventory[[#This Row],[Site]])</f>
        <v>0</v>
      </c>
      <c r="I115" s="18">
        <f>Inventory[[#This Row],[Cost/Unit]]*Inventory[[#This Row],[QuantityOnHand]]</f>
        <v>0</v>
      </c>
      <c r="J115" t="str">
        <f>IF(Inventory[[#This Row],[QuantityOnHand]]&lt;=Inventory[[#This Row],[Reorder Level]], "Yes", "No")</f>
        <v>Yes</v>
      </c>
    </row>
    <row r="116" spans="2:10" ht="16" x14ac:dyDescent="0.2">
      <c r="B116" t="s">
        <v>785</v>
      </c>
      <c r="C116" s="29" t="s">
        <v>346</v>
      </c>
      <c r="D116" s="18" t="str">
        <f>_xlfn.XLOOKUP(Inventory[[#This Row],[ProductID]], Products[ProductID], Products[ProductName], "Not Found")</f>
        <v>RAM Mounts Track Ball with T-Bolt Attachment RAP-B-354U-TRA1 with B Size 1" Ball</v>
      </c>
      <c r="E116" s="18">
        <f>_xlfn.XLOOKUP(Inventory[[#This Row],[ProductID]], Products[ProductID], Products[Supplier], "Not Found")</f>
        <v>0</v>
      </c>
      <c r="F116" s="18">
        <f>_xlfn.XLOOKUP(Inventory[[#This Row],[ProductID]], Products[ProductID], Products[Cost/Unit], "Not Found")</f>
        <v>1</v>
      </c>
      <c r="G116" s="21">
        <f>_xlfn.XLOOKUP(Inventory[[#This Row],[ProductID]], Products[ProductID], Products[ReorderLevel], "Not Found")</f>
        <v>0</v>
      </c>
      <c r="H116">
        <f>SUMIFS(Transactions[Quantity], Transactions[ProductID], Inventory[[#This Row],[ProductID]], Transactions[Site], Inventory[[#This Row],[Site]])</f>
        <v>21</v>
      </c>
      <c r="I116" s="18">
        <f>Inventory[[#This Row],[Cost/Unit]]*Inventory[[#This Row],[QuantityOnHand]]</f>
        <v>21</v>
      </c>
      <c r="J116" t="str">
        <f>IF(Inventory[[#This Row],[QuantityOnHand]]&lt;=Inventory[[#This Row],[Reorder Level]], "Yes", "No")</f>
        <v>No</v>
      </c>
    </row>
    <row r="117" spans="2:10" ht="16" x14ac:dyDescent="0.2">
      <c r="B117" t="s">
        <v>620</v>
      </c>
      <c r="C117" s="29" t="s">
        <v>348</v>
      </c>
      <c r="D117" s="18" t="str">
        <f>_xlfn.XLOOKUP(Inventory[[#This Row],[ProductID]], Products[ProductID], Products[ProductName], "Not Found")</f>
        <v>RAM Mounts Track Ball with T-Bolt Attachment RAP-354U-TRA1 with C Size 1.5" Ball</v>
      </c>
      <c r="E117" s="18">
        <f>_xlfn.XLOOKUP(Inventory[[#This Row],[ProductID]], Products[ProductID], Products[Supplier], "Not Found")</f>
        <v>0</v>
      </c>
      <c r="F117" s="18">
        <f>_xlfn.XLOOKUP(Inventory[[#This Row],[ProductID]], Products[ProductID], Products[Cost/Unit], "Not Found")</f>
        <v>1</v>
      </c>
      <c r="G117" s="21">
        <f>_xlfn.XLOOKUP(Inventory[[#This Row],[ProductID]], Products[ProductID], Products[ReorderLevel], "Not Found")</f>
        <v>0</v>
      </c>
      <c r="H117">
        <f>SUMIFS(Transactions[Quantity], Transactions[ProductID], Inventory[[#This Row],[ProductID]], Transactions[Site], Inventory[[#This Row],[Site]])</f>
        <v>0</v>
      </c>
      <c r="I117" s="18">
        <f>Inventory[[#This Row],[Cost/Unit]]*Inventory[[#This Row],[QuantityOnHand]]</f>
        <v>0</v>
      </c>
      <c r="J117" t="str">
        <f>IF(Inventory[[#This Row],[QuantityOnHand]]&lt;=Inventory[[#This Row],[Reorder Level]], "Yes", "No")</f>
        <v>Yes</v>
      </c>
    </row>
    <row r="118" spans="2:10" ht="16" x14ac:dyDescent="0.2">
      <c r="B118" t="s">
        <v>785</v>
      </c>
      <c r="C118" s="29" t="s">
        <v>348</v>
      </c>
      <c r="D118" s="18" t="str">
        <f>_xlfn.XLOOKUP(Inventory[[#This Row],[ProductID]], Products[ProductID], Products[ProductName], "Not Found")</f>
        <v>RAM Mounts Track Ball with T-Bolt Attachment RAP-354U-TRA1 with C Size 1.5" Ball</v>
      </c>
      <c r="E118" s="18">
        <f>_xlfn.XLOOKUP(Inventory[[#This Row],[ProductID]], Products[ProductID], Products[Supplier], "Not Found")</f>
        <v>0</v>
      </c>
      <c r="F118" s="18">
        <f>_xlfn.XLOOKUP(Inventory[[#This Row],[ProductID]], Products[ProductID], Products[Cost/Unit], "Not Found")</f>
        <v>1</v>
      </c>
      <c r="G118" s="21">
        <f>_xlfn.XLOOKUP(Inventory[[#This Row],[ProductID]], Products[ProductID], Products[ReorderLevel], "Not Found")</f>
        <v>0</v>
      </c>
      <c r="H118">
        <f>SUMIFS(Transactions[Quantity], Transactions[ProductID], Inventory[[#This Row],[ProductID]], Transactions[Site], Inventory[[#This Row],[Site]])</f>
        <v>5</v>
      </c>
      <c r="I118" s="18">
        <f>Inventory[[#This Row],[Cost/Unit]]*Inventory[[#This Row],[QuantityOnHand]]</f>
        <v>5</v>
      </c>
      <c r="J118" t="str">
        <f>IF(Inventory[[#This Row],[QuantityOnHand]]&lt;=Inventory[[#This Row],[Reorder Level]], "Yes", "No")</f>
        <v>No</v>
      </c>
    </row>
    <row r="119" spans="2:10" ht="16" x14ac:dyDescent="0.2">
      <c r="B119" t="s">
        <v>620</v>
      </c>
      <c r="C119" s="29" t="s">
        <v>350</v>
      </c>
      <c r="D119" s="18" t="str">
        <f>_xlfn.XLOOKUP(Inventory[[#This Row],[ProductID]], Products[ProductID], Products[ProductName], "Not Found")</f>
        <v>RAM Mounts 114-RBNBU</v>
      </c>
      <c r="E119" s="18">
        <f>_xlfn.XLOOKUP(Inventory[[#This Row],[ProductID]], Products[ProductID], Products[Supplier], "Not Found")</f>
        <v>0</v>
      </c>
      <c r="F119" s="18">
        <f>_xlfn.XLOOKUP(Inventory[[#This Row],[ProductID]], Products[ProductID], Products[Cost/Unit], "Not Found")</f>
        <v>1</v>
      </c>
      <c r="G119" s="21">
        <f>_xlfn.XLOOKUP(Inventory[[#This Row],[ProductID]], Products[ProductID], Products[ReorderLevel], "Not Found")</f>
        <v>0</v>
      </c>
      <c r="H119">
        <f>SUMIFS(Transactions[Quantity], Transactions[ProductID], Inventory[[#This Row],[ProductID]], Transactions[Site], Inventory[[#This Row],[Site]])</f>
        <v>0</v>
      </c>
      <c r="I119" s="18">
        <f>Inventory[[#This Row],[Cost/Unit]]*Inventory[[#This Row],[QuantityOnHand]]</f>
        <v>0</v>
      </c>
      <c r="J119" t="str">
        <f>IF(Inventory[[#This Row],[QuantityOnHand]]&lt;=Inventory[[#This Row],[Reorder Level]], "Yes", "No")</f>
        <v>Yes</v>
      </c>
    </row>
    <row r="120" spans="2:10" ht="16" x14ac:dyDescent="0.2">
      <c r="B120" t="s">
        <v>785</v>
      </c>
      <c r="C120" s="29" t="s">
        <v>350</v>
      </c>
      <c r="D120" s="18" t="str">
        <f>_xlfn.XLOOKUP(Inventory[[#This Row],[ProductID]], Products[ProductID], Products[ProductName], "Not Found")</f>
        <v>RAM Mounts 114-RBNBU</v>
      </c>
      <c r="E120" s="18">
        <f>_xlfn.XLOOKUP(Inventory[[#This Row],[ProductID]], Products[ProductID], Products[Supplier], "Not Found")</f>
        <v>0</v>
      </c>
      <c r="F120" s="18">
        <f>_xlfn.XLOOKUP(Inventory[[#This Row],[ProductID]], Products[ProductID], Products[Cost/Unit], "Not Found")</f>
        <v>1</v>
      </c>
      <c r="G120" s="21">
        <f>_xlfn.XLOOKUP(Inventory[[#This Row],[ProductID]], Products[ProductID], Products[ReorderLevel], "Not Found")</f>
        <v>0</v>
      </c>
      <c r="H120">
        <f>SUMIFS(Transactions[Quantity], Transactions[ProductID], Inventory[[#This Row],[ProductID]], Transactions[Site], Inventory[[#This Row],[Site]])</f>
        <v>2</v>
      </c>
      <c r="I120" s="18">
        <f>Inventory[[#This Row],[Cost/Unit]]*Inventory[[#This Row],[QuantityOnHand]]</f>
        <v>2</v>
      </c>
      <c r="J120" t="str">
        <f>IF(Inventory[[#This Row],[QuantityOnHand]]&lt;=Inventory[[#This Row],[Reorder Level]], "Yes", "No")</f>
        <v>No</v>
      </c>
    </row>
    <row r="121" spans="2:10" ht="16" x14ac:dyDescent="0.2">
      <c r="B121" t="s">
        <v>620</v>
      </c>
      <c r="C121" s="29" t="s">
        <v>352</v>
      </c>
      <c r="D121" s="18" t="str">
        <f>_xlfn.XLOOKUP(Inventory[[#This Row],[ProductID]], Products[ProductID], Products[ProductName], "Not Found")</f>
        <v>RAM Mounts RAP-340 NB</v>
      </c>
      <c r="E121" s="18">
        <f>_xlfn.XLOOKUP(Inventory[[#This Row],[ProductID]], Products[ProductID], Products[Supplier], "Not Found")</f>
        <v>0</v>
      </c>
      <c r="F121" s="18">
        <f>_xlfn.XLOOKUP(Inventory[[#This Row],[ProductID]], Products[ProductID], Products[Cost/Unit], "Not Found")</f>
        <v>1</v>
      </c>
      <c r="G121" s="21">
        <f>_xlfn.XLOOKUP(Inventory[[#This Row],[ProductID]], Products[ProductID], Products[ReorderLevel], "Not Found")</f>
        <v>0</v>
      </c>
      <c r="H121">
        <f>SUMIFS(Transactions[Quantity], Transactions[ProductID], Inventory[[#This Row],[ProductID]], Transactions[Site], Inventory[[#This Row],[Site]])</f>
        <v>0</v>
      </c>
      <c r="I121" s="18">
        <f>Inventory[[#This Row],[Cost/Unit]]*Inventory[[#This Row],[QuantityOnHand]]</f>
        <v>0</v>
      </c>
      <c r="J121" t="str">
        <f>IF(Inventory[[#This Row],[QuantityOnHand]]&lt;=Inventory[[#This Row],[Reorder Level]], "Yes", "No")</f>
        <v>Yes</v>
      </c>
    </row>
    <row r="122" spans="2:10" ht="16" x14ac:dyDescent="0.2">
      <c r="B122" t="s">
        <v>785</v>
      </c>
      <c r="C122" s="29" t="s">
        <v>352</v>
      </c>
      <c r="D122" s="18" t="str">
        <f>_xlfn.XLOOKUP(Inventory[[#This Row],[ProductID]], Products[ProductID], Products[ProductName], "Not Found")</f>
        <v>RAM Mounts RAP-340 NB</v>
      </c>
      <c r="E122" s="18">
        <f>_xlfn.XLOOKUP(Inventory[[#This Row],[ProductID]], Products[ProductID], Products[Supplier], "Not Found")</f>
        <v>0</v>
      </c>
      <c r="F122" s="18">
        <f>_xlfn.XLOOKUP(Inventory[[#This Row],[ProductID]], Products[ProductID], Products[Cost/Unit], "Not Found")</f>
        <v>1</v>
      </c>
      <c r="G122" s="21">
        <f>_xlfn.XLOOKUP(Inventory[[#This Row],[ProductID]], Products[ProductID], Products[ReorderLevel], "Not Found")</f>
        <v>0</v>
      </c>
      <c r="H122">
        <f>SUMIFS(Transactions[Quantity], Transactions[ProductID], Inventory[[#This Row],[ProductID]], Transactions[Site], Inventory[[#This Row],[Site]])</f>
        <v>5</v>
      </c>
      <c r="I122" s="18">
        <f>Inventory[[#This Row],[Cost/Unit]]*Inventory[[#This Row],[QuantityOnHand]]</f>
        <v>5</v>
      </c>
      <c r="J122" t="str">
        <f>IF(Inventory[[#This Row],[QuantityOnHand]]&lt;=Inventory[[#This Row],[Reorder Level]], "Yes", "No")</f>
        <v>No</v>
      </c>
    </row>
    <row r="123" spans="2:10" x14ac:dyDescent="0.2">
      <c r="B123" t="s">
        <v>247</v>
      </c>
      <c r="C123" s="31" t="s">
        <v>248</v>
      </c>
      <c r="D123" s="18" t="str">
        <f>_xlfn.XLOOKUP(Inventory[[#This Row],[ProductID]], Products[ProductID], Products[ProductName], "Not Found")</f>
        <v>surface mount</v>
      </c>
      <c r="E123" s="18">
        <f>_xlfn.XLOOKUP(Inventory[[#This Row],[ProductID]], Products[ProductID], Products[Supplier], "Not Found")</f>
        <v>0</v>
      </c>
      <c r="F123" s="18">
        <f>_xlfn.XLOOKUP(Inventory[[#This Row],[ProductID]], Products[ProductID], Products[Cost/Unit], "Not Found")</f>
        <v>1</v>
      </c>
      <c r="G123" s="21">
        <f>_xlfn.XLOOKUP(Inventory[[#This Row],[ProductID]], Products[ProductID], Products[ReorderLevel], "Not Found")</f>
        <v>3000</v>
      </c>
      <c r="H123">
        <f>SUMIFS(Transactions[Quantity], Transactions[ProductID], Inventory[[#This Row],[ProductID]], Transactions[Site], Inventory[[#This Row],[Site]])</f>
        <v>376</v>
      </c>
      <c r="I123" s="18">
        <f>Inventory[[#This Row],[Cost/Unit]]*Inventory[[#This Row],[QuantityOnHand]]</f>
        <v>376</v>
      </c>
      <c r="J123" t="str">
        <f>IF(Inventory[[#This Row],[QuantityOnHand]]&lt;=Inventory[[#This Row],[Reorder Level]], "Yes", "No")</f>
        <v>Yes</v>
      </c>
    </row>
    <row r="124" spans="2:10" x14ac:dyDescent="0.2">
      <c r="B124" t="s">
        <v>245</v>
      </c>
      <c r="C124" s="31" t="s">
        <v>248</v>
      </c>
      <c r="D124" s="18" t="str">
        <f>_xlfn.XLOOKUP(Inventory[[#This Row],[ProductID]], Products[ProductID], Products[ProductName], "Not Found")</f>
        <v>surface mount</v>
      </c>
      <c r="E124" s="18">
        <f>_xlfn.XLOOKUP(Inventory[[#This Row],[ProductID]], Products[ProductID], Products[Supplier], "Not Found")</f>
        <v>0</v>
      </c>
      <c r="F124" s="18">
        <f>_xlfn.XLOOKUP(Inventory[[#This Row],[ProductID]], Products[ProductID], Products[Cost/Unit], "Not Found")</f>
        <v>1</v>
      </c>
      <c r="G124" s="21">
        <f>_xlfn.XLOOKUP(Inventory[[#This Row],[ProductID]], Products[ProductID], Products[ReorderLevel], "Not Found")</f>
        <v>3000</v>
      </c>
      <c r="H124">
        <f>SUMIFS(Transactions[Quantity], Transactions[ProductID], Inventory[[#This Row],[ProductID]], Transactions[Site], Inventory[[#This Row],[Site]])</f>
        <v>2000</v>
      </c>
      <c r="I124" s="18">
        <f>Inventory[[#This Row],[Cost/Unit]]*Inventory[[#This Row],[QuantityOnHand]]</f>
        <v>2000</v>
      </c>
      <c r="J124" t="str">
        <f>IF(Inventory[[#This Row],[QuantityOnHand]]&lt;=Inventory[[#This Row],[Reorder Level]], "Yes", "No")</f>
        <v>Yes</v>
      </c>
    </row>
    <row r="125" spans="2:10" x14ac:dyDescent="0.2">
      <c r="B125" t="s">
        <v>247</v>
      </c>
      <c r="C125" s="31" t="s">
        <v>250</v>
      </c>
      <c r="D125" s="18" t="str">
        <f>_xlfn.XLOOKUP(Inventory[[#This Row],[ProductID]], Products[ProductID], Products[ProductName], "Not Found")</f>
        <v>coil spring - for mounting plate .027 dia retainer spring</v>
      </c>
      <c r="E125" s="18">
        <f>_xlfn.XLOOKUP(Inventory[[#This Row],[ProductID]], Products[ProductID], Products[Supplier], "Not Found")</f>
        <v>0</v>
      </c>
      <c r="F125" s="18">
        <f>_xlfn.XLOOKUP(Inventory[[#This Row],[ProductID]], Products[ProductID], Products[Cost/Unit], "Not Found")</f>
        <v>1</v>
      </c>
      <c r="G125" s="21">
        <f>_xlfn.XLOOKUP(Inventory[[#This Row],[ProductID]], Products[ProductID], Products[ReorderLevel], "Not Found")</f>
        <v>3000</v>
      </c>
      <c r="H125">
        <f>SUMIFS(Transactions[Quantity], Transactions[ProductID], Inventory[[#This Row],[ProductID]], Transactions[Site], Inventory[[#This Row],[Site]])</f>
        <v>853</v>
      </c>
      <c r="I125" s="18">
        <f>Inventory[[#This Row],[Cost/Unit]]*Inventory[[#This Row],[QuantityOnHand]]</f>
        <v>853</v>
      </c>
      <c r="J125" t="str">
        <f>IF(Inventory[[#This Row],[QuantityOnHand]]&lt;=Inventory[[#This Row],[Reorder Level]], "Yes", "No")</f>
        <v>Yes</v>
      </c>
    </row>
    <row r="126" spans="2:10" x14ac:dyDescent="0.2">
      <c r="B126" t="s">
        <v>245</v>
      </c>
      <c r="C126" s="31" t="s">
        <v>250</v>
      </c>
      <c r="D126" s="18" t="str">
        <f>_xlfn.XLOOKUP(Inventory[[#This Row],[ProductID]], Products[ProductID], Products[ProductName], "Not Found")</f>
        <v>coil spring - for mounting plate .027 dia retainer spring</v>
      </c>
      <c r="E126" s="18">
        <f>_xlfn.XLOOKUP(Inventory[[#This Row],[ProductID]], Products[ProductID], Products[Supplier], "Not Found")</f>
        <v>0</v>
      </c>
      <c r="F126" s="18">
        <f>_xlfn.XLOOKUP(Inventory[[#This Row],[ProductID]], Products[ProductID], Products[Cost/Unit], "Not Found")</f>
        <v>1</v>
      </c>
      <c r="G126" s="21">
        <f>_xlfn.XLOOKUP(Inventory[[#This Row],[ProductID]], Products[ProductID], Products[ReorderLevel], "Not Found")</f>
        <v>3000</v>
      </c>
      <c r="H126">
        <f>SUMIFS(Transactions[Quantity], Transactions[ProductID], Inventory[[#This Row],[ProductID]], Transactions[Site], Inventory[[#This Row],[Site]])</f>
        <v>4750</v>
      </c>
      <c r="I126" s="18">
        <f>Inventory[[#This Row],[Cost/Unit]]*Inventory[[#This Row],[QuantityOnHand]]</f>
        <v>4750</v>
      </c>
      <c r="J126" t="str">
        <f>IF(Inventory[[#This Row],[QuantityOnHand]]&lt;=Inventory[[#This Row],[Reorder Level]], "Yes", "No")</f>
        <v>No</v>
      </c>
    </row>
    <row r="127" spans="2:10" x14ac:dyDescent="0.2">
      <c r="B127" t="s">
        <v>247</v>
      </c>
      <c r="C127" s="31" t="s">
        <v>252</v>
      </c>
      <c r="D127" s="18" t="str">
        <f>_xlfn.XLOOKUP(Inventory[[#This Row],[ProductID]], Products[ProductID], Products[ProductName], "Not Found")</f>
        <v>mount plate pin (rivet) 1.119" shaft length .188" diam</v>
      </c>
      <c r="E127" s="18">
        <f>_xlfn.XLOOKUP(Inventory[[#This Row],[ProductID]], Products[ProductID], Products[Supplier], "Not Found")</f>
        <v>0</v>
      </c>
      <c r="F127" s="18">
        <f>_xlfn.XLOOKUP(Inventory[[#This Row],[ProductID]], Products[ProductID], Products[Cost/Unit], "Not Found")</f>
        <v>1</v>
      </c>
      <c r="G127" s="21">
        <f>_xlfn.XLOOKUP(Inventory[[#This Row],[ProductID]], Products[ProductID], Products[ReorderLevel], "Not Found")</f>
        <v>3000</v>
      </c>
      <c r="H127">
        <f>SUMIFS(Transactions[Quantity], Transactions[ProductID], Inventory[[#This Row],[ProductID]], Transactions[Site], Inventory[[#This Row],[Site]])</f>
        <v>2913</v>
      </c>
      <c r="I127" s="18">
        <f>Inventory[[#This Row],[Cost/Unit]]*Inventory[[#This Row],[QuantityOnHand]]</f>
        <v>2913</v>
      </c>
      <c r="J127" t="str">
        <f>IF(Inventory[[#This Row],[QuantityOnHand]]&lt;=Inventory[[#This Row],[Reorder Level]], "Yes", "No")</f>
        <v>Yes</v>
      </c>
    </row>
    <row r="128" spans="2:10" x14ac:dyDescent="0.2">
      <c r="B128" t="s">
        <v>245</v>
      </c>
      <c r="C128" s="31" t="s">
        <v>252</v>
      </c>
      <c r="D128" s="18" t="str">
        <f>_xlfn.XLOOKUP(Inventory[[#This Row],[ProductID]], Products[ProductID], Products[ProductName], "Not Found")</f>
        <v>mount plate pin (rivet) 1.119" shaft length .188" diam</v>
      </c>
      <c r="E128" s="18">
        <f>_xlfn.XLOOKUP(Inventory[[#This Row],[ProductID]], Products[ProductID], Products[Supplier], "Not Found")</f>
        <v>0</v>
      </c>
      <c r="F128" s="18">
        <f>_xlfn.XLOOKUP(Inventory[[#This Row],[ProductID]], Products[ProductID], Products[Cost/Unit], "Not Found")</f>
        <v>1</v>
      </c>
      <c r="G128" s="21">
        <f>_xlfn.XLOOKUP(Inventory[[#This Row],[ProductID]], Products[ProductID], Products[ReorderLevel], "Not Found")</f>
        <v>3000</v>
      </c>
      <c r="H128">
        <f>SUMIFS(Transactions[Quantity], Transactions[ProductID], Inventory[[#This Row],[ProductID]], Transactions[Site], Inventory[[#This Row],[Site]])</f>
        <v>4750</v>
      </c>
      <c r="I128" s="18">
        <f>Inventory[[#This Row],[Cost/Unit]]*Inventory[[#This Row],[QuantityOnHand]]</f>
        <v>4750</v>
      </c>
      <c r="J128" t="str">
        <f>IF(Inventory[[#This Row],[QuantityOnHand]]&lt;=Inventory[[#This Row],[Reorder Level]], "Yes", "No")</f>
        <v>No</v>
      </c>
    </row>
    <row r="129" spans="2:10" x14ac:dyDescent="0.2">
      <c r="B129" t="s">
        <v>247</v>
      </c>
      <c r="C129" s="31" t="s">
        <v>254</v>
      </c>
      <c r="D129" s="18" t="str">
        <f>_xlfn.XLOOKUP(Inventory[[#This Row],[ProductID]], Products[ProductID], Products[ProductName], "Not Found")</f>
        <v>band spring (16/lb)</v>
      </c>
      <c r="E129" s="18">
        <f>_xlfn.XLOOKUP(Inventory[[#This Row],[ProductID]], Products[ProductID], Products[Supplier], "Not Found")</f>
        <v>0</v>
      </c>
      <c r="F129" s="18">
        <f>_xlfn.XLOOKUP(Inventory[[#This Row],[ProductID]], Products[ProductID], Products[Cost/Unit], "Not Found")</f>
        <v>1</v>
      </c>
      <c r="G129" s="21">
        <f>_xlfn.XLOOKUP(Inventory[[#This Row],[ProductID]], Products[ProductID], Products[ReorderLevel], "Not Found")</f>
        <v>3000</v>
      </c>
      <c r="H129">
        <f>SUMIFS(Transactions[Quantity], Transactions[ProductID], Inventory[[#This Row],[ProductID]], Transactions[Site], Inventory[[#This Row],[Site]])</f>
        <v>42</v>
      </c>
      <c r="I129" s="18">
        <f>Inventory[[#This Row],[Cost/Unit]]*Inventory[[#This Row],[QuantityOnHand]]</f>
        <v>42</v>
      </c>
      <c r="J129" t="str">
        <f>IF(Inventory[[#This Row],[QuantityOnHand]]&lt;=Inventory[[#This Row],[Reorder Level]], "Yes", "No")</f>
        <v>Yes</v>
      </c>
    </row>
    <row r="130" spans="2:10" x14ac:dyDescent="0.2">
      <c r="B130" t="s">
        <v>245</v>
      </c>
      <c r="C130" s="31" t="s">
        <v>254</v>
      </c>
      <c r="D130" s="18" t="str">
        <f>_xlfn.XLOOKUP(Inventory[[#This Row],[ProductID]], Products[ProductID], Products[ProductName], "Not Found")</f>
        <v>band spring (16/lb)</v>
      </c>
      <c r="E130" s="18">
        <f>_xlfn.XLOOKUP(Inventory[[#This Row],[ProductID]], Products[ProductID], Products[Supplier], "Not Found")</f>
        <v>0</v>
      </c>
      <c r="F130" s="18">
        <f>_xlfn.XLOOKUP(Inventory[[#This Row],[ProductID]], Products[ProductID], Products[Cost/Unit], "Not Found")</f>
        <v>1</v>
      </c>
      <c r="G130" s="21">
        <f>_xlfn.XLOOKUP(Inventory[[#This Row],[ProductID]], Products[ProductID], Products[ReorderLevel], "Not Found")</f>
        <v>3000</v>
      </c>
      <c r="H130">
        <f>SUMIFS(Transactions[Quantity], Transactions[ProductID], Inventory[[#This Row],[ProductID]], Transactions[Site], Inventory[[#This Row],[Site]])</f>
        <v>4750</v>
      </c>
      <c r="I130" s="18">
        <f>Inventory[[#This Row],[Cost/Unit]]*Inventory[[#This Row],[QuantityOnHand]]</f>
        <v>4750</v>
      </c>
      <c r="J130" t="str">
        <f>IF(Inventory[[#This Row],[QuantityOnHand]]&lt;=Inventory[[#This Row],[Reorder Level]], "Yes", "No")</f>
        <v>No</v>
      </c>
    </row>
    <row r="131" spans="2:10" x14ac:dyDescent="0.2">
      <c r="B131" t="s">
        <v>247</v>
      </c>
      <c r="C131" s="31" t="s">
        <v>256</v>
      </c>
      <c r="D131" s="18" t="str">
        <f>_xlfn.XLOOKUP(Inventory[[#This Row],[ProductID]], Products[ProductID], Products[ProductName], "Not Found")</f>
        <v>lever (for flange and surface)</v>
      </c>
      <c r="E131" s="18">
        <f>_xlfn.XLOOKUP(Inventory[[#This Row],[ProductID]], Products[ProductID], Products[Supplier], "Not Found")</f>
        <v>0</v>
      </c>
      <c r="F131" s="18">
        <f>_xlfn.XLOOKUP(Inventory[[#This Row],[ProductID]], Products[ProductID], Products[Cost/Unit], "Not Found")</f>
        <v>1</v>
      </c>
      <c r="G131" s="21">
        <f>_xlfn.XLOOKUP(Inventory[[#This Row],[ProductID]], Products[ProductID], Products[ReorderLevel], "Not Found")</f>
        <v>3000</v>
      </c>
      <c r="H131">
        <f>SUMIFS(Transactions[Quantity], Transactions[ProductID], Inventory[[#This Row],[ProductID]], Transactions[Site], Inventory[[#This Row],[Site]])</f>
        <v>1095</v>
      </c>
      <c r="I131" s="18">
        <f>Inventory[[#This Row],[Cost/Unit]]*Inventory[[#This Row],[QuantityOnHand]]</f>
        <v>1095</v>
      </c>
      <c r="J131" t="str">
        <f>IF(Inventory[[#This Row],[QuantityOnHand]]&lt;=Inventory[[#This Row],[Reorder Level]], "Yes", "No")</f>
        <v>Yes</v>
      </c>
    </row>
    <row r="132" spans="2:10" x14ac:dyDescent="0.2">
      <c r="B132" t="s">
        <v>245</v>
      </c>
      <c r="C132" s="31" t="s">
        <v>256</v>
      </c>
      <c r="D132" s="18" t="str">
        <f>_xlfn.XLOOKUP(Inventory[[#This Row],[ProductID]], Products[ProductID], Products[ProductName], "Not Found")</f>
        <v>lever (for flange and surface)</v>
      </c>
      <c r="E132" s="18">
        <f>_xlfn.XLOOKUP(Inventory[[#This Row],[ProductID]], Products[ProductID], Products[Supplier], "Not Found")</f>
        <v>0</v>
      </c>
      <c r="F132" s="18">
        <f>_xlfn.XLOOKUP(Inventory[[#This Row],[ProductID]], Products[ProductID], Products[Cost/Unit], "Not Found")</f>
        <v>1</v>
      </c>
      <c r="G132" s="21">
        <f>_xlfn.XLOOKUP(Inventory[[#This Row],[ProductID]], Products[ProductID], Products[ReorderLevel], "Not Found")</f>
        <v>3000</v>
      </c>
      <c r="H132">
        <f>SUMIFS(Transactions[Quantity], Transactions[ProductID], Inventory[[#This Row],[ProductID]], Transactions[Site], Inventory[[#This Row],[Site]])</f>
        <v>4750</v>
      </c>
      <c r="I132" s="18">
        <f>Inventory[[#This Row],[Cost/Unit]]*Inventory[[#This Row],[QuantityOnHand]]</f>
        <v>4750</v>
      </c>
      <c r="J132" t="str">
        <f>IF(Inventory[[#This Row],[QuantityOnHand]]&lt;=Inventory[[#This Row],[Reorder Level]], "Yes", "No")</f>
        <v>No</v>
      </c>
    </row>
    <row r="133" spans="2:10" x14ac:dyDescent="0.2">
      <c r="B133" t="s">
        <v>247</v>
      </c>
      <c r="C133" s="31" t="s">
        <v>258</v>
      </c>
      <c r="D133" s="18" t="str">
        <f>_xlfn.XLOOKUP(Inventory[[#This Row],[ProductID]], Products[ProductID], Products[ProductName], "Not Found")</f>
        <v>lever pin (rivet) 1.01" shaft length .188 diam</v>
      </c>
      <c r="E133" s="18">
        <f>_xlfn.XLOOKUP(Inventory[[#This Row],[ProductID]], Products[ProductID], Products[Supplier], "Not Found")</f>
        <v>0</v>
      </c>
      <c r="F133" s="18">
        <f>_xlfn.XLOOKUP(Inventory[[#This Row],[ProductID]], Products[ProductID], Products[Cost/Unit], "Not Found")</f>
        <v>1</v>
      </c>
      <c r="G133" s="21">
        <f>_xlfn.XLOOKUP(Inventory[[#This Row],[ProductID]], Products[ProductID], Products[ReorderLevel], "Not Found")</f>
        <v>3000</v>
      </c>
      <c r="H133">
        <f>SUMIFS(Transactions[Quantity], Transactions[ProductID], Inventory[[#This Row],[ProductID]], Transactions[Site], Inventory[[#This Row],[Site]])</f>
        <v>10121</v>
      </c>
      <c r="I133" s="18">
        <f>Inventory[[#This Row],[Cost/Unit]]*Inventory[[#This Row],[QuantityOnHand]]</f>
        <v>10121</v>
      </c>
      <c r="J133" t="str">
        <f>IF(Inventory[[#This Row],[QuantityOnHand]]&lt;=Inventory[[#This Row],[Reorder Level]], "Yes", "No")</f>
        <v>No</v>
      </c>
    </row>
    <row r="134" spans="2:10" x14ac:dyDescent="0.2">
      <c r="B134" t="s">
        <v>245</v>
      </c>
      <c r="C134" s="31" t="s">
        <v>258</v>
      </c>
      <c r="D134" s="18" t="str">
        <f>_xlfn.XLOOKUP(Inventory[[#This Row],[ProductID]], Products[ProductID], Products[ProductName], "Not Found")</f>
        <v>lever pin (rivet) 1.01" shaft length .188 diam</v>
      </c>
      <c r="E134" s="18">
        <f>_xlfn.XLOOKUP(Inventory[[#This Row],[ProductID]], Products[ProductID], Products[Supplier], "Not Found")</f>
        <v>0</v>
      </c>
      <c r="F134" s="18">
        <f>_xlfn.XLOOKUP(Inventory[[#This Row],[ProductID]], Products[ProductID], Products[Cost/Unit], "Not Found")</f>
        <v>1</v>
      </c>
      <c r="G134" s="21">
        <f>_xlfn.XLOOKUP(Inventory[[#This Row],[ProductID]], Products[ProductID], Products[ReorderLevel], "Not Found")</f>
        <v>3000</v>
      </c>
      <c r="H134">
        <f>SUMIFS(Transactions[Quantity], Transactions[ProductID], Inventory[[#This Row],[ProductID]], Transactions[Site], Inventory[[#This Row],[Site]])</f>
        <v>4750</v>
      </c>
      <c r="I134" s="18">
        <f>Inventory[[#This Row],[Cost/Unit]]*Inventory[[#This Row],[QuantityOnHand]]</f>
        <v>4750</v>
      </c>
      <c r="J134" t="str">
        <f>IF(Inventory[[#This Row],[QuantityOnHand]]&lt;=Inventory[[#This Row],[Reorder Level]], "Yes", "No")</f>
        <v>No</v>
      </c>
    </row>
    <row r="135" spans="2:10" x14ac:dyDescent="0.2">
      <c r="B135" t="s">
        <v>247</v>
      </c>
      <c r="C135" s="31" t="s">
        <v>260</v>
      </c>
      <c r="D135" s="18" t="str">
        <f>_xlfn.XLOOKUP(Inventory[[#This Row],[ProductID]], Products[ProductID], Products[ProductName], "Not Found")</f>
        <v>lock pin (rivet) 1.041" shaft length .089 diam</v>
      </c>
      <c r="E135" s="18">
        <f>_xlfn.XLOOKUP(Inventory[[#This Row],[ProductID]], Products[ProductID], Products[Supplier], "Not Found")</f>
        <v>0</v>
      </c>
      <c r="F135" s="18">
        <f>_xlfn.XLOOKUP(Inventory[[#This Row],[ProductID]], Products[ProductID], Products[Cost/Unit], "Not Found")</f>
        <v>1</v>
      </c>
      <c r="G135" s="21">
        <f>_xlfn.XLOOKUP(Inventory[[#This Row],[ProductID]], Products[ProductID], Products[ReorderLevel], "Not Found")</f>
        <v>3000</v>
      </c>
      <c r="H135">
        <f>SUMIFS(Transactions[Quantity], Transactions[ProductID], Inventory[[#This Row],[ProductID]], Transactions[Site], Inventory[[#This Row],[Site]])</f>
        <v>13639</v>
      </c>
      <c r="I135" s="18">
        <f>Inventory[[#This Row],[Cost/Unit]]*Inventory[[#This Row],[QuantityOnHand]]</f>
        <v>13639</v>
      </c>
      <c r="J135" t="str">
        <f>IF(Inventory[[#This Row],[QuantityOnHand]]&lt;=Inventory[[#This Row],[Reorder Level]], "Yes", "No")</f>
        <v>No</v>
      </c>
    </row>
    <row r="136" spans="2:10" x14ac:dyDescent="0.2">
      <c r="B136" t="s">
        <v>245</v>
      </c>
      <c r="C136" s="31" t="s">
        <v>260</v>
      </c>
      <c r="D136" s="18" t="str">
        <f>_xlfn.XLOOKUP(Inventory[[#This Row],[ProductID]], Products[ProductID], Products[ProductName], "Not Found")</f>
        <v>lock pin (rivet) 1.041" shaft length .089 diam</v>
      </c>
      <c r="E136" s="18">
        <f>_xlfn.XLOOKUP(Inventory[[#This Row],[ProductID]], Products[ProductID], Products[Supplier], "Not Found")</f>
        <v>0</v>
      </c>
      <c r="F136" s="18">
        <f>_xlfn.XLOOKUP(Inventory[[#This Row],[ProductID]], Products[ProductID], Products[Cost/Unit], "Not Found")</f>
        <v>1</v>
      </c>
      <c r="G136" s="21">
        <f>_xlfn.XLOOKUP(Inventory[[#This Row],[ProductID]], Products[ProductID], Products[ReorderLevel], "Not Found")</f>
        <v>3000</v>
      </c>
      <c r="H136">
        <f>SUMIFS(Transactions[Quantity], Transactions[ProductID], Inventory[[#This Row],[ProductID]], Transactions[Site], Inventory[[#This Row],[Site]])</f>
        <v>4750</v>
      </c>
      <c r="I136" s="18">
        <f>Inventory[[#This Row],[Cost/Unit]]*Inventory[[#This Row],[QuantityOnHand]]</f>
        <v>4750</v>
      </c>
      <c r="J136" t="str">
        <f>IF(Inventory[[#This Row],[QuantityOnHand]]&lt;=Inventory[[#This Row],[Reorder Level]], "Yes", "No")</f>
        <v>No</v>
      </c>
    </row>
    <row r="137" spans="2:10" x14ac:dyDescent="0.2">
      <c r="B137" t="s">
        <v>247</v>
      </c>
      <c r="C137" s="31" t="s">
        <v>262</v>
      </c>
      <c r="D137" s="18" t="str">
        <f>_xlfn.XLOOKUP(Inventory[[#This Row],[ProductID]], Products[ProductID], Products[ProductName], "Not Found")</f>
        <v>coil spring - for lever lock</v>
      </c>
      <c r="E137" s="18">
        <f>_xlfn.XLOOKUP(Inventory[[#This Row],[ProductID]], Products[ProductID], Products[Supplier], "Not Found")</f>
        <v>0</v>
      </c>
      <c r="F137" s="18">
        <f>_xlfn.XLOOKUP(Inventory[[#This Row],[ProductID]], Products[ProductID], Products[Cost/Unit], "Not Found")</f>
        <v>1</v>
      </c>
      <c r="G137" s="21">
        <f>_xlfn.XLOOKUP(Inventory[[#This Row],[ProductID]], Products[ProductID], Products[ReorderLevel], "Not Found")</f>
        <v>3000</v>
      </c>
      <c r="H137">
        <f>SUMIFS(Transactions[Quantity], Transactions[ProductID], Inventory[[#This Row],[ProductID]], Transactions[Site], Inventory[[#This Row],[Site]])</f>
        <v>80</v>
      </c>
      <c r="I137" s="18">
        <f>Inventory[[#This Row],[Cost/Unit]]*Inventory[[#This Row],[QuantityOnHand]]</f>
        <v>80</v>
      </c>
      <c r="J137" t="str">
        <f>IF(Inventory[[#This Row],[QuantityOnHand]]&lt;=Inventory[[#This Row],[Reorder Level]], "Yes", "No")</f>
        <v>Yes</v>
      </c>
    </row>
    <row r="138" spans="2:10" x14ac:dyDescent="0.2">
      <c r="B138" t="s">
        <v>245</v>
      </c>
      <c r="C138" s="31" t="s">
        <v>262</v>
      </c>
      <c r="D138" s="18" t="str">
        <f>_xlfn.XLOOKUP(Inventory[[#This Row],[ProductID]], Products[ProductID], Products[ProductName], "Not Found")</f>
        <v>coil spring - for lever lock</v>
      </c>
      <c r="E138" s="18">
        <f>_xlfn.XLOOKUP(Inventory[[#This Row],[ProductID]], Products[ProductID], Products[Supplier], "Not Found")</f>
        <v>0</v>
      </c>
      <c r="F138" s="18">
        <f>_xlfn.XLOOKUP(Inventory[[#This Row],[ProductID]], Products[ProductID], Products[Cost/Unit], "Not Found")</f>
        <v>1</v>
      </c>
      <c r="G138" s="21">
        <f>_xlfn.XLOOKUP(Inventory[[#This Row],[ProductID]], Products[ProductID], Products[ReorderLevel], "Not Found")</f>
        <v>3000</v>
      </c>
      <c r="H138">
        <f>SUMIFS(Transactions[Quantity], Transactions[ProductID], Inventory[[#This Row],[ProductID]], Transactions[Site], Inventory[[#This Row],[Site]])</f>
        <v>4750</v>
      </c>
      <c r="I138" s="18">
        <f>Inventory[[#This Row],[Cost/Unit]]*Inventory[[#This Row],[QuantityOnHand]]</f>
        <v>4750</v>
      </c>
      <c r="J138" t="str">
        <f>IF(Inventory[[#This Row],[QuantityOnHand]]&lt;=Inventory[[#This Row],[Reorder Level]], "Yes", "No")</f>
        <v>No</v>
      </c>
    </row>
    <row r="139" spans="2:10" x14ac:dyDescent="0.2">
      <c r="B139" t="s">
        <v>247</v>
      </c>
      <c r="C139" s="31" t="s">
        <v>264</v>
      </c>
      <c r="D139" s="18" t="str">
        <f>_xlfn.XLOOKUP(Inventory[[#This Row],[ProductID]], Products[ProductID], Products[ProductName], "Not Found")</f>
        <v>lock (thumb lock for flange and surface)</v>
      </c>
      <c r="E139" s="18">
        <f>_xlfn.XLOOKUP(Inventory[[#This Row],[ProductID]], Products[ProductID], Products[Supplier], "Not Found")</f>
        <v>0</v>
      </c>
      <c r="F139" s="18">
        <f>_xlfn.XLOOKUP(Inventory[[#This Row],[ProductID]], Products[ProductID], Products[Cost/Unit], "Not Found")</f>
        <v>1</v>
      </c>
      <c r="G139" s="21">
        <f>_xlfn.XLOOKUP(Inventory[[#This Row],[ProductID]], Products[ProductID], Products[ReorderLevel], "Not Found")</f>
        <v>3000</v>
      </c>
      <c r="H139">
        <f>SUMIFS(Transactions[Quantity], Transactions[ProductID], Inventory[[#This Row],[ProductID]], Transactions[Site], Inventory[[#This Row],[Site]])</f>
        <v>50</v>
      </c>
      <c r="I139" s="18">
        <f>Inventory[[#This Row],[Cost/Unit]]*Inventory[[#This Row],[QuantityOnHand]]</f>
        <v>50</v>
      </c>
      <c r="J139" t="str">
        <f>IF(Inventory[[#This Row],[QuantityOnHand]]&lt;=Inventory[[#This Row],[Reorder Level]], "Yes", "No")</f>
        <v>Yes</v>
      </c>
    </row>
    <row r="140" spans="2:10" x14ac:dyDescent="0.2">
      <c r="B140" t="s">
        <v>245</v>
      </c>
      <c r="C140" s="31" t="s">
        <v>264</v>
      </c>
      <c r="D140" s="18" t="str">
        <f>_xlfn.XLOOKUP(Inventory[[#This Row],[ProductID]], Products[ProductID], Products[ProductName], "Not Found")</f>
        <v>lock (thumb lock for flange and surface)</v>
      </c>
      <c r="E140" s="18">
        <f>_xlfn.XLOOKUP(Inventory[[#This Row],[ProductID]], Products[ProductID], Products[Supplier], "Not Found")</f>
        <v>0</v>
      </c>
      <c r="F140" s="18">
        <f>_xlfn.XLOOKUP(Inventory[[#This Row],[ProductID]], Products[ProductID], Products[Cost/Unit], "Not Found")</f>
        <v>1</v>
      </c>
      <c r="G140" s="21">
        <f>_xlfn.XLOOKUP(Inventory[[#This Row],[ProductID]], Products[ProductID], Products[ReorderLevel], "Not Found")</f>
        <v>3000</v>
      </c>
      <c r="H140">
        <f>SUMIFS(Transactions[Quantity], Transactions[ProductID], Inventory[[#This Row],[ProductID]], Transactions[Site], Inventory[[#This Row],[Site]])</f>
        <v>4750</v>
      </c>
      <c r="I140" s="18">
        <f>Inventory[[#This Row],[Cost/Unit]]*Inventory[[#This Row],[QuantityOnHand]]</f>
        <v>4750</v>
      </c>
      <c r="J140" t="str">
        <f>IF(Inventory[[#This Row],[QuantityOnHand]]&lt;=Inventory[[#This Row],[Reorder Level]], "Yes", "No")</f>
        <v>No</v>
      </c>
    </row>
    <row r="141" spans="2:10" x14ac:dyDescent="0.2">
      <c r="B141" t="s">
        <v>247</v>
      </c>
      <c r="C141" s="31" t="s">
        <v>266</v>
      </c>
      <c r="D141" s="18" t="str">
        <f>_xlfn.XLOOKUP(Inventory[[#This Row],[ProductID]], Products[ProductID], Products[ProductName], "Not Found")</f>
        <v>latch plate pin (striker rivet) 1.291 shaft length .188" diam</v>
      </c>
      <c r="E141" s="18">
        <f>_xlfn.XLOOKUP(Inventory[[#This Row],[ProductID]], Products[ProductID], Products[Supplier], "Not Found")</f>
        <v>0</v>
      </c>
      <c r="F141" s="18">
        <f>_xlfn.XLOOKUP(Inventory[[#This Row],[ProductID]], Products[ProductID], Products[Cost/Unit], "Not Found")</f>
        <v>1</v>
      </c>
      <c r="G141" s="21">
        <f>_xlfn.XLOOKUP(Inventory[[#This Row],[ProductID]], Products[ProductID], Products[ReorderLevel], "Not Found")</f>
        <v>3000</v>
      </c>
      <c r="H141">
        <f>SUMIFS(Transactions[Quantity], Transactions[ProductID], Inventory[[#This Row],[ProductID]], Transactions[Site], Inventory[[#This Row],[Site]])</f>
        <v>4919</v>
      </c>
      <c r="I141" s="18">
        <f>Inventory[[#This Row],[Cost/Unit]]*Inventory[[#This Row],[QuantityOnHand]]</f>
        <v>4919</v>
      </c>
      <c r="J141" t="str">
        <f>IF(Inventory[[#This Row],[QuantityOnHand]]&lt;=Inventory[[#This Row],[Reorder Level]], "Yes", "No")</f>
        <v>No</v>
      </c>
    </row>
    <row r="142" spans="2:10" x14ac:dyDescent="0.2">
      <c r="B142" t="s">
        <v>245</v>
      </c>
      <c r="C142" s="31" t="s">
        <v>266</v>
      </c>
      <c r="D142" s="18" t="str">
        <f>_xlfn.XLOOKUP(Inventory[[#This Row],[ProductID]], Products[ProductID], Products[ProductName], "Not Found")</f>
        <v>latch plate pin (striker rivet) 1.291 shaft length .188" diam</v>
      </c>
      <c r="E142" s="18">
        <f>_xlfn.XLOOKUP(Inventory[[#This Row],[ProductID]], Products[ProductID], Products[Supplier], "Not Found")</f>
        <v>0</v>
      </c>
      <c r="F142" s="18">
        <f>_xlfn.XLOOKUP(Inventory[[#This Row],[ProductID]], Products[ProductID], Products[Cost/Unit], "Not Found")</f>
        <v>1</v>
      </c>
      <c r="G142" s="21">
        <f>_xlfn.XLOOKUP(Inventory[[#This Row],[ProductID]], Products[ProductID], Products[ReorderLevel], "Not Found")</f>
        <v>3000</v>
      </c>
      <c r="H142">
        <f>SUMIFS(Transactions[Quantity], Transactions[ProductID], Inventory[[#This Row],[ProductID]], Transactions[Site], Inventory[[#This Row],[Site]])</f>
        <v>37</v>
      </c>
      <c r="I142" s="18">
        <f>Inventory[[#This Row],[Cost/Unit]]*Inventory[[#This Row],[QuantityOnHand]]</f>
        <v>37</v>
      </c>
      <c r="J142" t="str">
        <f>IF(Inventory[[#This Row],[QuantityOnHand]]&lt;=Inventory[[#This Row],[Reorder Level]], "Yes", "No")</f>
        <v>Yes</v>
      </c>
    </row>
    <row r="143" spans="2:10" x14ac:dyDescent="0.2">
      <c r="B143" t="s">
        <v>247</v>
      </c>
      <c r="C143" s="31" t="s">
        <v>268</v>
      </c>
      <c r="D143" s="18" t="str">
        <f>_xlfn.XLOOKUP(Inventory[[#This Row],[ProductID]], Products[ProductID], Products[ProductName], "Not Found")</f>
        <v>striker box</v>
      </c>
      <c r="E143" s="18">
        <f>_xlfn.XLOOKUP(Inventory[[#This Row],[ProductID]], Products[ProductID], Products[Supplier], "Not Found")</f>
        <v>0</v>
      </c>
      <c r="F143" s="18">
        <f>_xlfn.XLOOKUP(Inventory[[#This Row],[ProductID]], Products[ProductID], Products[Cost/Unit], "Not Found")</f>
        <v>1</v>
      </c>
      <c r="G143" s="21">
        <f>_xlfn.XLOOKUP(Inventory[[#This Row],[ProductID]], Products[ProductID], Products[ReorderLevel], "Not Found")</f>
        <v>3000</v>
      </c>
      <c r="H143">
        <f>SUMIFS(Transactions[Quantity], Transactions[ProductID], Inventory[[#This Row],[ProductID]], Transactions[Site], Inventory[[#This Row],[Site]])</f>
        <v>2525</v>
      </c>
      <c r="I143" s="18">
        <f>Inventory[[#This Row],[Cost/Unit]]*Inventory[[#This Row],[QuantityOnHand]]</f>
        <v>2525</v>
      </c>
      <c r="J143" t="str">
        <f>IF(Inventory[[#This Row],[QuantityOnHand]]&lt;=Inventory[[#This Row],[Reorder Level]], "Yes", "No")</f>
        <v>Yes</v>
      </c>
    </row>
    <row r="144" spans="2:10" x14ac:dyDescent="0.2">
      <c r="B144" t="s">
        <v>245</v>
      </c>
      <c r="C144" s="31" t="s">
        <v>268</v>
      </c>
      <c r="D144" s="18" t="str">
        <f>_xlfn.XLOOKUP(Inventory[[#This Row],[ProductID]], Products[ProductID], Products[ProductName], "Not Found")</f>
        <v>striker box</v>
      </c>
      <c r="E144" s="18">
        <f>_xlfn.XLOOKUP(Inventory[[#This Row],[ProductID]], Products[ProductID], Products[Supplier], "Not Found")</f>
        <v>0</v>
      </c>
      <c r="F144" s="18">
        <f>_xlfn.XLOOKUP(Inventory[[#This Row],[ProductID]], Products[ProductID], Products[Cost/Unit], "Not Found")</f>
        <v>1</v>
      </c>
      <c r="G144" s="21">
        <f>_xlfn.XLOOKUP(Inventory[[#This Row],[ProductID]], Products[ProductID], Products[ReorderLevel], "Not Found")</f>
        <v>3000</v>
      </c>
      <c r="H144">
        <f>SUMIFS(Transactions[Quantity], Transactions[ProductID], Inventory[[#This Row],[ProductID]], Transactions[Site], Inventory[[#This Row],[Site]])</f>
        <v>10</v>
      </c>
      <c r="I144" s="18">
        <f>Inventory[[#This Row],[Cost/Unit]]*Inventory[[#This Row],[QuantityOnHand]]</f>
        <v>10</v>
      </c>
      <c r="J144" t="str">
        <f>IF(Inventory[[#This Row],[QuantityOnHand]]&lt;=Inventory[[#This Row],[Reorder Level]], "Yes", "No")</f>
        <v>Yes</v>
      </c>
    </row>
    <row r="145" spans="2:10" x14ac:dyDescent="0.2">
      <c r="B145" t="s">
        <v>247</v>
      </c>
      <c r="C145" s="31" t="s">
        <v>270</v>
      </c>
      <c r="D145" s="18" t="str">
        <f>_xlfn.XLOOKUP(Inventory[[#This Row],[ProductID]], Products[ProductID], Products[ProductName], "Not Found")</f>
        <v>flange mounting plate</v>
      </c>
      <c r="E145" s="18">
        <f>_xlfn.XLOOKUP(Inventory[[#This Row],[ProductID]], Products[ProductID], Products[Supplier], "Not Found")</f>
        <v>0</v>
      </c>
      <c r="F145" s="18">
        <f>_xlfn.XLOOKUP(Inventory[[#This Row],[ProductID]], Products[ProductID], Products[Cost/Unit], "Not Found")</f>
        <v>1</v>
      </c>
      <c r="G145" s="21">
        <f>_xlfn.XLOOKUP(Inventory[[#This Row],[ProductID]], Products[ProductID], Products[ReorderLevel], "Not Found")</f>
        <v>3000</v>
      </c>
      <c r="H145">
        <f>SUMIFS(Transactions[Quantity], Transactions[ProductID], Inventory[[#This Row],[ProductID]], Transactions[Site], Inventory[[#This Row],[Site]])</f>
        <v>66</v>
      </c>
      <c r="I145" s="18">
        <f>Inventory[[#This Row],[Cost/Unit]]*Inventory[[#This Row],[QuantityOnHand]]</f>
        <v>66</v>
      </c>
      <c r="J145" t="str">
        <f>IF(Inventory[[#This Row],[QuantityOnHand]]&lt;=Inventory[[#This Row],[Reorder Level]], "Yes", "No")</f>
        <v>Yes</v>
      </c>
    </row>
    <row r="146" spans="2:10" x14ac:dyDescent="0.2">
      <c r="B146" t="s">
        <v>245</v>
      </c>
      <c r="C146" s="31" t="s">
        <v>270</v>
      </c>
      <c r="D146" s="18" t="str">
        <f>_xlfn.XLOOKUP(Inventory[[#This Row],[ProductID]], Products[ProductID], Products[ProductName], "Not Found")</f>
        <v>flange mounting plate</v>
      </c>
      <c r="E146" s="18">
        <f>_xlfn.XLOOKUP(Inventory[[#This Row],[ProductID]], Products[ProductID], Products[Supplier], "Not Found")</f>
        <v>0</v>
      </c>
      <c r="F146" s="18">
        <f>_xlfn.XLOOKUP(Inventory[[#This Row],[ProductID]], Products[ProductID], Products[Cost/Unit], "Not Found")</f>
        <v>1</v>
      </c>
      <c r="G146" s="21">
        <f>_xlfn.XLOOKUP(Inventory[[#This Row],[ProductID]], Products[ProductID], Products[ReorderLevel], "Not Found")</f>
        <v>3000</v>
      </c>
      <c r="H146">
        <f>SUMIFS(Transactions[Quantity], Transactions[ProductID], Inventory[[#This Row],[ProductID]], Transactions[Site], Inventory[[#This Row],[Site]])</f>
        <v>2750</v>
      </c>
      <c r="I146" s="18">
        <f>Inventory[[#This Row],[Cost/Unit]]*Inventory[[#This Row],[QuantityOnHand]]</f>
        <v>2750</v>
      </c>
      <c r="J146" t="str">
        <f>IF(Inventory[[#This Row],[QuantityOnHand]]&lt;=Inventory[[#This Row],[Reorder Level]], "Yes", "No")</f>
        <v>Yes</v>
      </c>
    </row>
    <row r="147" spans="2:10" ht="16" x14ac:dyDescent="0.2">
      <c r="B147" t="s">
        <v>247</v>
      </c>
      <c r="C147" s="32" t="s">
        <v>239</v>
      </c>
      <c r="D147" s="18" t="str">
        <f>_xlfn.XLOOKUP(Inventory[[#This Row],[ProductID]], Products[ProductID], Products[ProductName], "Not Found")</f>
        <v>Surface clamp</v>
      </c>
      <c r="E147" s="18">
        <f>_xlfn.XLOOKUP(Inventory[[#This Row],[ProductID]], Products[ProductID], Products[Supplier], "Not Found")</f>
        <v>0</v>
      </c>
      <c r="F147" s="18">
        <f>_xlfn.XLOOKUP(Inventory[[#This Row],[ProductID]], Products[ProductID], Products[Cost/Unit], "Not Found")</f>
        <v>11</v>
      </c>
      <c r="G147" s="21">
        <f>_xlfn.XLOOKUP(Inventory[[#This Row],[ProductID]], Products[ProductID], Products[ReorderLevel], "Not Found")</f>
        <v>200</v>
      </c>
      <c r="H147">
        <f>SUMIFS(Transactions[Quantity], Transactions[ProductID], Inventory[[#This Row],[ProductID]], Transactions[Site], Inventory[[#This Row],[Site]])</f>
        <v>0</v>
      </c>
      <c r="I147" s="18">
        <f>Inventory[[#This Row],[Cost/Unit]]*Inventory[[#This Row],[QuantityOnHand]]</f>
        <v>0</v>
      </c>
      <c r="J147" t="str">
        <f>IF(Inventory[[#This Row],[QuantityOnHand]]&lt;=Inventory[[#This Row],[Reorder Level]], "Yes", "No")</f>
        <v>Yes</v>
      </c>
    </row>
    <row r="148" spans="2:10" ht="16" x14ac:dyDescent="0.2">
      <c r="B148" t="s">
        <v>245</v>
      </c>
      <c r="C148" s="32" t="s">
        <v>239</v>
      </c>
      <c r="D148" s="18" t="str">
        <f>_xlfn.XLOOKUP(Inventory[[#This Row],[ProductID]], Products[ProductID], Products[ProductName], "Not Found")</f>
        <v>Surface clamp</v>
      </c>
      <c r="E148" s="18">
        <f>_xlfn.XLOOKUP(Inventory[[#This Row],[ProductID]], Products[ProductID], Products[Supplier], "Not Found")</f>
        <v>0</v>
      </c>
      <c r="F148" s="18">
        <f>_xlfn.XLOOKUP(Inventory[[#This Row],[ProductID]], Products[ProductID], Products[Cost/Unit], "Not Found")</f>
        <v>11</v>
      </c>
      <c r="G148" s="21">
        <f>_xlfn.XLOOKUP(Inventory[[#This Row],[ProductID]], Products[ProductID], Products[ReorderLevel], "Not Found")</f>
        <v>200</v>
      </c>
      <c r="H148">
        <f>SUMIFS(Transactions[Quantity], Transactions[ProductID], Inventory[[#This Row],[ProductID]], Transactions[Site], Inventory[[#This Row],[Site]])</f>
        <v>0</v>
      </c>
      <c r="I148" s="18">
        <f>Inventory[[#This Row],[Cost/Unit]]*Inventory[[#This Row],[QuantityOnHand]]</f>
        <v>0</v>
      </c>
      <c r="J148" t="str">
        <f>IF(Inventory[[#This Row],[QuantityOnHand]]&lt;=Inventory[[#This Row],[Reorder Level]], "Yes", "No")</f>
        <v>Yes</v>
      </c>
    </row>
    <row r="149" spans="2:10" ht="16" x14ac:dyDescent="0.2">
      <c r="B149" t="s">
        <v>785</v>
      </c>
      <c r="C149" s="32" t="s">
        <v>239</v>
      </c>
      <c r="D149" s="18" t="str">
        <f>_xlfn.XLOOKUP(Inventory[[#This Row],[ProductID]], Products[ProductID], Products[ProductName], "Not Found")</f>
        <v>Surface clamp</v>
      </c>
      <c r="E149" s="18">
        <f>_xlfn.XLOOKUP(Inventory[[#This Row],[ProductID]], Products[ProductID], Products[Supplier], "Not Found")</f>
        <v>0</v>
      </c>
      <c r="F149" s="18">
        <f>_xlfn.XLOOKUP(Inventory[[#This Row],[ProductID]], Products[ProductID], Products[Cost/Unit], "Not Found")</f>
        <v>11</v>
      </c>
      <c r="G149" s="21">
        <f>_xlfn.XLOOKUP(Inventory[[#This Row],[ProductID]], Products[ProductID], Products[ReorderLevel], "Not Found")</f>
        <v>200</v>
      </c>
      <c r="H149">
        <f>SUMIFS(Transactions[Quantity], Transactions[ProductID], Inventory[[#This Row],[ProductID]], Transactions[Site], Inventory[[#This Row],[Site]])</f>
        <v>0</v>
      </c>
      <c r="I149" s="18">
        <f>Inventory[[#This Row],[Cost/Unit]]*Inventory[[#This Row],[QuantityOnHand]]</f>
        <v>0</v>
      </c>
      <c r="J149" t="str">
        <f>IF(Inventory[[#This Row],[QuantityOnHand]]&lt;=Inventory[[#This Row],[Reorder Level]], "Yes", "No")</f>
        <v>Yes</v>
      </c>
    </row>
    <row r="150" spans="2:10" ht="16" x14ac:dyDescent="0.2">
      <c r="B150" t="s">
        <v>246</v>
      </c>
      <c r="C150" s="32" t="s">
        <v>239</v>
      </c>
      <c r="D150" s="18" t="str">
        <f>_xlfn.XLOOKUP(Inventory[[#This Row],[ProductID]], Products[ProductID], Products[ProductName], "Not Found")</f>
        <v>Surface clamp</v>
      </c>
      <c r="E150" s="18">
        <f>_xlfn.XLOOKUP(Inventory[[#This Row],[ProductID]], Products[ProductID], Products[Supplier], "Not Found")</f>
        <v>0</v>
      </c>
      <c r="F150" s="18">
        <f>_xlfn.XLOOKUP(Inventory[[#This Row],[ProductID]], Products[ProductID], Products[Cost/Unit], "Not Found")</f>
        <v>11</v>
      </c>
      <c r="G150" s="21">
        <f>_xlfn.XLOOKUP(Inventory[[#This Row],[ProductID]], Products[ProductID], Products[ReorderLevel], "Not Found")</f>
        <v>200</v>
      </c>
      <c r="H150">
        <f>SUMIFS(Transactions[Quantity], Transactions[ProductID], Inventory[[#This Row],[ProductID]], Transactions[Site], Inventory[[#This Row],[Site]])</f>
        <v>0</v>
      </c>
      <c r="I150" s="18">
        <f>Inventory[[#This Row],[Cost/Unit]]*Inventory[[#This Row],[QuantityOnHand]]</f>
        <v>0</v>
      </c>
      <c r="J150" t="str">
        <f>IF(Inventory[[#This Row],[QuantityOnHand]]&lt;=Inventory[[#This Row],[Reorder Level]], "Yes", "No")</f>
        <v>Yes</v>
      </c>
    </row>
    <row r="151" spans="2:10" ht="16" x14ac:dyDescent="0.2">
      <c r="B151" t="s">
        <v>247</v>
      </c>
      <c r="C151" s="32" t="s">
        <v>240</v>
      </c>
      <c r="D151" s="18" t="str">
        <f>_xlfn.XLOOKUP(Inventory[[#This Row],[ProductID]], Products[ProductID], Products[ProductName], "Not Found")</f>
        <v>Flange clamp</v>
      </c>
      <c r="E151" s="18">
        <f>_xlfn.XLOOKUP(Inventory[[#This Row],[ProductID]], Products[ProductID], Products[Supplier], "Not Found")</f>
        <v>0</v>
      </c>
      <c r="F151" s="18">
        <f>_xlfn.XLOOKUP(Inventory[[#This Row],[ProductID]], Products[ProductID], Products[Cost/Unit], "Not Found")</f>
        <v>10</v>
      </c>
      <c r="G151" s="21">
        <f>_xlfn.XLOOKUP(Inventory[[#This Row],[ProductID]], Products[ProductID], Products[ReorderLevel], "Not Found")</f>
        <v>200</v>
      </c>
      <c r="H151">
        <f>SUMIFS(Transactions[Quantity], Transactions[ProductID], Inventory[[#This Row],[ProductID]], Transactions[Site], Inventory[[#This Row],[Site]])</f>
        <v>0</v>
      </c>
      <c r="I151" s="18">
        <f>Inventory[[#This Row],[Cost/Unit]]*Inventory[[#This Row],[QuantityOnHand]]</f>
        <v>0</v>
      </c>
      <c r="J151" t="str">
        <f>IF(Inventory[[#This Row],[QuantityOnHand]]&lt;=Inventory[[#This Row],[Reorder Level]], "Yes", "No")</f>
        <v>Yes</v>
      </c>
    </row>
    <row r="152" spans="2:10" ht="16" x14ac:dyDescent="0.2">
      <c r="B152" t="s">
        <v>245</v>
      </c>
      <c r="C152" s="32" t="s">
        <v>240</v>
      </c>
      <c r="D152" s="18" t="str">
        <f>_xlfn.XLOOKUP(Inventory[[#This Row],[ProductID]], Products[ProductID], Products[ProductName], "Not Found")</f>
        <v>Flange clamp</v>
      </c>
      <c r="E152" s="18">
        <f>_xlfn.XLOOKUP(Inventory[[#This Row],[ProductID]], Products[ProductID], Products[Supplier], "Not Found")</f>
        <v>0</v>
      </c>
      <c r="F152" s="18">
        <f>_xlfn.XLOOKUP(Inventory[[#This Row],[ProductID]], Products[ProductID], Products[Cost/Unit], "Not Found")</f>
        <v>10</v>
      </c>
      <c r="G152" s="21">
        <f>_xlfn.XLOOKUP(Inventory[[#This Row],[ProductID]], Products[ProductID], Products[ReorderLevel], "Not Found")</f>
        <v>200</v>
      </c>
      <c r="H152">
        <f>SUMIFS(Transactions[Quantity], Transactions[ProductID], Inventory[[#This Row],[ProductID]], Transactions[Site], Inventory[[#This Row],[Site]])</f>
        <v>0</v>
      </c>
      <c r="I152" s="18">
        <f>Inventory[[#This Row],[Cost/Unit]]*Inventory[[#This Row],[QuantityOnHand]]</f>
        <v>0</v>
      </c>
      <c r="J152" t="str">
        <f>IF(Inventory[[#This Row],[QuantityOnHand]]&lt;=Inventory[[#This Row],[Reorder Level]], "Yes", "No")</f>
        <v>Yes</v>
      </c>
    </row>
    <row r="153" spans="2:10" ht="16" x14ac:dyDescent="0.2">
      <c r="B153" t="s">
        <v>785</v>
      </c>
      <c r="C153" s="32" t="s">
        <v>240</v>
      </c>
      <c r="D153" s="18" t="str">
        <f>_xlfn.XLOOKUP(Inventory[[#This Row],[ProductID]], Products[ProductID], Products[ProductName], "Not Found")</f>
        <v>Flange clamp</v>
      </c>
      <c r="E153" s="18">
        <f>_xlfn.XLOOKUP(Inventory[[#This Row],[ProductID]], Products[ProductID], Products[Supplier], "Not Found")</f>
        <v>0</v>
      </c>
      <c r="F153" s="18">
        <f>_xlfn.XLOOKUP(Inventory[[#This Row],[ProductID]], Products[ProductID], Products[Cost/Unit], "Not Found")</f>
        <v>10</v>
      </c>
      <c r="G153" s="21">
        <f>_xlfn.XLOOKUP(Inventory[[#This Row],[ProductID]], Products[ProductID], Products[ReorderLevel], "Not Found")</f>
        <v>200</v>
      </c>
      <c r="H153">
        <f>SUMIFS(Transactions[Quantity], Transactions[ProductID], Inventory[[#This Row],[ProductID]], Transactions[Site], Inventory[[#This Row],[Site]])</f>
        <v>0</v>
      </c>
      <c r="I153" s="18">
        <f>Inventory[[#This Row],[Cost/Unit]]*Inventory[[#This Row],[QuantityOnHand]]</f>
        <v>0</v>
      </c>
      <c r="J153" t="str">
        <f>IF(Inventory[[#This Row],[QuantityOnHand]]&lt;=Inventory[[#This Row],[Reorder Level]], "Yes", "No")</f>
        <v>Yes</v>
      </c>
    </row>
    <row r="154" spans="2:10" ht="16" x14ac:dyDescent="0.2">
      <c r="B154" t="s">
        <v>246</v>
      </c>
      <c r="C154" s="32" t="s">
        <v>240</v>
      </c>
      <c r="D154" s="18" t="str">
        <f>_xlfn.XLOOKUP(Inventory[[#This Row],[ProductID]], Products[ProductID], Products[ProductName], "Not Found")</f>
        <v>Flange clamp</v>
      </c>
      <c r="E154" s="18">
        <f>_xlfn.XLOOKUP(Inventory[[#This Row],[ProductID]], Products[ProductID], Products[Supplier], "Not Found")</f>
        <v>0</v>
      </c>
      <c r="F154" s="18">
        <f>_xlfn.XLOOKUP(Inventory[[#This Row],[ProductID]], Products[ProductID], Products[Cost/Unit], "Not Found")</f>
        <v>10</v>
      </c>
      <c r="G154" s="21">
        <f>_xlfn.XLOOKUP(Inventory[[#This Row],[ProductID]], Products[ProductID], Products[ReorderLevel], "Not Found")</f>
        <v>200</v>
      </c>
      <c r="H154">
        <f>SUMIFS(Transactions[Quantity], Transactions[ProductID], Inventory[[#This Row],[ProductID]], Transactions[Site], Inventory[[#This Row],[Site]])</f>
        <v>0</v>
      </c>
      <c r="I154" s="18">
        <f>Inventory[[#This Row],[Cost/Unit]]*Inventory[[#This Row],[QuantityOnHand]]</f>
        <v>0</v>
      </c>
      <c r="J154" t="str">
        <f>IF(Inventory[[#This Row],[QuantityOnHand]]&lt;=Inventory[[#This Row],[Reorder Level]], "Yes", "No")</f>
        <v>Yes</v>
      </c>
    </row>
    <row r="155" spans="2:10" ht="16" x14ac:dyDescent="0.2">
      <c r="B155" t="s">
        <v>247</v>
      </c>
      <c r="C155" s="32" t="s">
        <v>241</v>
      </c>
      <c r="D155" s="18" t="str">
        <f>_xlfn.XLOOKUP(Inventory[[#This Row],[ProductID]], Products[ProductID], Products[ProductName], "Not Found")</f>
        <v>Striker</v>
      </c>
      <c r="E155" s="18">
        <f>_xlfn.XLOOKUP(Inventory[[#This Row],[ProductID]], Products[ProductID], Products[Supplier], "Not Found")</f>
        <v>0</v>
      </c>
      <c r="F155" s="18">
        <f>_xlfn.XLOOKUP(Inventory[[#This Row],[ProductID]], Products[ProductID], Products[Cost/Unit], "Not Found")</f>
        <v>3</v>
      </c>
      <c r="G155" s="21">
        <f>_xlfn.XLOOKUP(Inventory[[#This Row],[ProductID]], Products[ProductID], Products[ReorderLevel], "Not Found")</f>
        <v>400</v>
      </c>
      <c r="H155">
        <f>SUMIFS(Transactions[Quantity], Transactions[ProductID], Inventory[[#This Row],[ProductID]], Transactions[Site], Inventory[[#This Row],[Site]])</f>
        <v>0</v>
      </c>
      <c r="I155" s="18">
        <f>Inventory[[#This Row],[Cost/Unit]]*Inventory[[#This Row],[QuantityOnHand]]</f>
        <v>0</v>
      </c>
      <c r="J155" t="str">
        <f>IF(Inventory[[#This Row],[QuantityOnHand]]&lt;=Inventory[[#This Row],[Reorder Level]], "Yes", "No")</f>
        <v>Yes</v>
      </c>
    </row>
    <row r="156" spans="2:10" ht="16" x14ac:dyDescent="0.2">
      <c r="B156" t="s">
        <v>245</v>
      </c>
      <c r="C156" s="32" t="s">
        <v>241</v>
      </c>
      <c r="D156" s="18" t="str">
        <f>_xlfn.XLOOKUP(Inventory[[#This Row],[ProductID]], Products[ProductID], Products[ProductName], "Not Found")</f>
        <v>Striker</v>
      </c>
      <c r="E156" s="18">
        <f>_xlfn.XLOOKUP(Inventory[[#This Row],[ProductID]], Products[ProductID], Products[Supplier], "Not Found")</f>
        <v>0</v>
      </c>
      <c r="F156" s="18">
        <f>_xlfn.XLOOKUP(Inventory[[#This Row],[ProductID]], Products[ProductID], Products[Cost/Unit], "Not Found")</f>
        <v>3</v>
      </c>
      <c r="G156" s="21">
        <f>_xlfn.XLOOKUP(Inventory[[#This Row],[ProductID]], Products[ProductID], Products[ReorderLevel], "Not Found")</f>
        <v>400</v>
      </c>
      <c r="H156">
        <f>SUMIFS(Transactions[Quantity], Transactions[ProductID], Inventory[[#This Row],[ProductID]], Transactions[Site], Inventory[[#This Row],[Site]])</f>
        <v>0</v>
      </c>
      <c r="I156" s="18">
        <f>Inventory[[#This Row],[Cost/Unit]]*Inventory[[#This Row],[QuantityOnHand]]</f>
        <v>0</v>
      </c>
      <c r="J156" t="str">
        <f>IF(Inventory[[#This Row],[QuantityOnHand]]&lt;=Inventory[[#This Row],[Reorder Level]], "Yes", "No")</f>
        <v>Yes</v>
      </c>
    </row>
    <row r="157" spans="2:10" ht="16" x14ac:dyDescent="0.2">
      <c r="B157" t="s">
        <v>785</v>
      </c>
      <c r="C157" s="32" t="s">
        <v>241</v>
      </c>
      <c r="D157" s="18" t="str">
        <f>_xlfn.XLOOKUP(Inventory[[#This Row],[ProductID]], Products[ProductID], Products[ProductName], "Not Found")</f>
        <v>Striker</v>
      </c>
      <c r="E157" s="18">
        <f>_xlfn.XLOOKUP(Inventory[[#This Row],[ProductID]], Products[ProductID], Products[Supplier], "Not Found")</f>
        <v>0</v>
      </c>
      <c r="F157" s="18">
        <f>_xlfn.XLOOKUP(Inventory[[#This Row],[ProductID]], Products[ProductID], Products[Cost/Unit], "Not Found")</f>
        <v>3</v>
      </c>
      <c r="G157" s="21">
        <f>_xlfn.XLOOKUP(Inventory[[#This Row],[ProductID]], Products[ProductID], Products[ReorderLevel], "Not Found")</f>
        <v>400</v>
      </c>
      <c r="H157">
        <f>SUMIFS(Transactions[Quantity], Transactions[ProductID], Inventory[[#This Row],[ProductID]], Transactions[Site], Inventory[[#This Row],[Site]])</f>
        <v>0</v>
      </c>
      <c r="I157" s="18">
        <f>Inventory[[#This Row],[Cost/Unit]]*Inventory[[#This Row],[QuantityOnHand]]</f>
        <v>0</v>
      </c>
      <c r="J157" t="str">
        <f>IF(Inventory[[#This Row],[QuantityOnHand]]&lt;=Inventory[[#This Row],[Reorder Level]], "Yes", "No")</f>
        <v>Yes</v>
      </c>
    </row>
    <row r="158" spans="2:10" ht="16" x14ac:dyDescent="0.2">
      <c r="B158" t="s">
        <v>246</v>
      </c>
      <c r="C158" s="32" t="s">
        <v>241</v>
      </c>
      <c r="D158" s="18" t="str">
        <f>_xlfn.XLOOKUP(Inventory[[#This Row],[ProductID]], Products[ProductID], Products[ProductName], "Not Found")</f>
        <v>Striker</v>
      </c>
      <c r="E158" s="18">
        <f>_xlfn.XLOOKUP(Inventory[[#This Row],[ProductID]], Products[ProductID], Products[Supplier], "Not Found")</f>
        <v>0</v>
      </c>
      <c r="F158" s="18">
        <f>_xlfn.XLOOKUP(Inventory[[#This Row],[ProductID]], Products[ProductID], Products[Cost/Unit], "Not Found")</f>
        <v>3</v>
      </c>
      <c r="G158" s="21">
        <f>_xlfn.XLOOKUP(Inventory[[#This Row],[ProductID]], Products[ProductID], Products[ReorderLevel], "Not Found")</f>
        <v>400</v>
      </c>
      <c r="H158">
        <f>SUMIFS(Transactions[Quantity], Transactions[ProductID], Inventory[[#This Row],[ProductID]], Transactions[Site], Inventory[[#This Row],[Site]])</f>
        <v>0</v>
      </c>
      <c r="I158" s="18">
        <f>Inventory[[#This Row],[Cost/Unit]]*Inventory[[#This Row],[QuantityOnHand]]</f>
        <v>0</v>
      </c>
      <c r="J158" t="str">
        <f>IF(Inventory[[#This Row],[QuantityOnHand]]&lt;=Inventory[[#This Row],[Reorder Level]], "Yes", "No")</f>
        <v>Yes</v>
      </c>
    </row>
    <row r="159" spans="2:10" ht="16" x14ac:dyDescent="0.2">
      <c r="B159" t="s">
        <v>247</v>
      </c>
      <c r="C159" s="32" t="s">
        <v>354</v>
      </c>
      <c r="D159" s="18" t="str">
        <f>_xlfn.XLOOKUP(Inventory[[#This Row],[ProductID]], Products[ProductID], Products[ProductName], "Not Found")</f>
        <v>10 X 3/4 410SS Pan Square Self Tapping</v>
      </c>
      <c r="E159" s="18">
        <f>_xlfn.XLOOKUP(Inventory[[#This Row],[ProductID]], Products[ProductID], Products[Supplier], "Not Found")</f>
        <v>0</v>
      </c>
      <c r="F159" s="18">
        <f>_xlfn.XLOOKUP(Inventory[[#This Row],[ProductID]], Products[ProductID], Products[Cost/Unit], "Not Found")</f>
        <v>1</v>
      </c>
      <c r="G159" s="21">
        <f>_xlfn.XLOOKUP(Inventory[[#This Row],[ProductID]], Products[ProductID], Products[ReorderLevel], "Not Found")</f>
        <v>0</v>
      </c>
      <c r="H159">
        <f>SUMIFS(Transactions[Quantity], Transactions[ProductID], Inventory[[#This Row],[ProductID]], Transactions[Site], Inventory[[#This Row],[Site]])</f>
        <v>3</v>
      </c>
      <c r="I159" s="18">
        <f>Inventory[[#This Row],[Cost/Unit]]*Inventory[[#This Row],[QuantityOnHand]]</f>
        <v>3</v>
      </c>
      <c r="J159" t="str">
        <f>IF(Inventory[[#This Row],[QuantityOnHand]]&lt;=Inventory[[#This Row],[Reorder Level]], "Yes", "No")</f>
        <v>No</v>
      </c>
    </row>
    <row r="160" spans="2:10" ht="16" x14ac:dyDescent="0.2">
      <c r="B160" t="s">
        <v>245</v>
      </c>
      <c r="C160" s="32" t="s">
        <v>354</v>
      </c>
      <c r="D160" s="18" t="str">
        <f>_xlfn.XLOOKUP(Inventory[[#This Row],[ProductID]], Products[ProductID], Products[ProductName], "Not Found")</f>
        <v>10 X 3/4 410SS Pan Square Self Tapping</v>
      </c>
      <c r="E160" s="18">
        <f>_xlfn.XLOOKUP(Inventory[[#This Row],[ProductID]], Products[ProductID], Products[Supplier], "Not Found")</f>
        <v>0</v>
      </c>
      <c r="F160" s="18">
        <f>_xlfn.XLOOKUP(Inventory[[#This Row],[ProductID]], Products[ProductID], Products[Cost/Unit], "Not Found")</f>
        <v>1</v>
      </c>
      <c r="G160" s="21">
        <f>_xlfn.XLOOKUP(Inventory[[#This Row],[ProductID]], Products[ProductID], Products[ReorderLevel], "Not Found")</f>
        <v>0</v>
      </c>
      <c r="H160">
        <f>SUMIFS(Transactions[Quantity], Transactions[ProductID], Inventory[[#This Row],[ProductID]], Transactions[Site], Inventory[[#This Row],[Site]])</f>
        <v>0</v>
      </c>
      <c r="I160" s="18">
        <f>Inventory[[#This Row],[Cost/Unit]]*Inventory[[#This Row],[QuantityOnHand]]</f>
        <v>0</v>
      </c>
      <c r="J160" t="str">
        <f>IF(Inventory[[#This Row],[QuantityOnHand]]&lt;=Inventory[[#This Row],[Reorder Level]], "Yes", "No")</f>
        <v>Yes</v>
      </c>
    </row>
    <row r="161" spans="2:10" ht="16" x14ac:dyDescent="0.2">
      <c r="B161" t="s">
        <v>785</v>
      </c>
      <c r="C161" s="32" t="s">
        <v>354</v>
      </c>
      <c r="D161" s="18" t="str">
        <f>_xlfn.XLOOKUP(Inventory[[#This Row],[ProductID]], Products[ProductID], Products[ProductName], "Not Found")</f>
        <v>10 X 3/4 410SS Pan Square Self Tapping</v>
      </c>
      <c r="E161" s="18">
        <f>_xlfn.XLOOKUP(Inventory[[#This Row],[ProductID]], Products[ProductID], Products[Supplier], "Not Found")</f>
        <v>0</v>
      </c>
      <c r="F161" s="18">
        <f>_xlfn.XLOOKUP(Inventory[[#This Row],[ProductID]], Products[ProductID], Products[Cost/Unit], "Not Found")</f>
        <v>1</v>
      </c>
      <c r="G161" s="21">
        <f>_xlfn.XLOOKUP(Inventory[[#This Row],[ProductID]], Products[ProductID], Products[ReorderLevel], "Not Found")</f>
        <v>0</v>
      </c>
      <c r="H161">
        <f>SUMIFS(Transactions[Quantity], Transactions[ProductID], Inventory[[#This Row],[ProductID]], Transactions[Site], Inventory[[#This Row],[Site]])</f>
        <v>0</v>
      </c>
      <c r="I161" s="18">
        <f>Inventory[[#This Row],[Cost/Unit]]*Inventory[[#This Row],[QuantityOnHand]]</f>
        <v>0</v>
      </c>
      <c r="J161" t="str">
        <f>IF(Inventory[[#This Row],[QuantityOnHand]]&lt;=Inventory[[#This Row],[Reorder Level]], "Yes", "No")</f>
        <v>Yes</v>
      </c>
    </row>
    <row r="162" spans="2:10" ht="16" x14ac:dyDescent="0.2">
      <c r="B162" t="s">
        <v>246</v>
      </c>
      <c r="C162" s="32" t="s">
        <v>354</v>
      </c>
      <c r="D162" s="18" t="str">
        <f>_xlfn.XLOOKUP(Inventory[[#This Row],[ProductID]], Products[ProductID], Products[ProductName], "Not Found")</f>
        <v>10 X 3/4 410SS Pan Square Self Tapping</v>
      </c>
      <c r="E162" s="18">
        <f>_xlfn.XLOOKUP(Inventory[[#This Row],[ProductID]], Products[ProductID], Products[Supplier], "Not Found")</f>
        <v>0</v>
      </c>
      <c r="F162" s="18">
        <f>_xlfn.XLOOKUP(Inventory[[#This Row],[ProductID]], Products[ProductID], Products[Cost/Unit], "Not Found")</f>
        <v>1</v>
      </c>
      <c r="G162" s="21">
        <f>_xlfn.XLOOKUP(Inventory[[#This Row],[ProductID]], Products[ProductID], Products[ReorderLevel], "Not Found")</f>
        <v>0</v>
      </c>
      <c r="H162">
        <f>SUMIFS(Transactions[Quantity], Transactions[ProductID], Inventory[[#This Row],[ProductID]], Transactions[Site], Inventory[[#This Row],[Site]])</f>
        <v>0</v>
      </c>
      <c r="I162" s="18">
        <f>Inventory[[#This Row],[Cost/Unit]]*Inventory[[#This Row],[QuantityOnHand]]</f>
        <v>0</v>
      </c>
      <c r="J162" t="str">
        <f>IF(Inventory[[#This Row],[QuantityOnHand]]&lt;=Inventory[[#This Row],[Reorder Level]], "Yes", "No")</f>
        <v>Yes</v>
      </c>
    </row>
    <row r="163" spans="2:10" ht="16" x14ac:dyDescent="0.2">
      <c r="B163" t="s">
        <v>247</v>
      </c>
      <c r="C163" s="32" t="s">
        <v>356</v>
      </c>
      <c r="D163" s="18" t="str">
        <f>_xlfn.XLOOKUP(Inventory[[#This Row],[ProductID]], Products[ProductID], Products[ProductName], "Not Found")</f>
        <v>10 X 3/4 410SS Pan Philips Self Tapping</v>
      </c>
      <c r="E163" s="18">
        <f>_xlfn.XLOOKUP(Inventory[[#This Row],[ProductID]], Products[ProductID], Products[Supplier], "Not Found")</f>
        <v>0</v>
      </c>
      <c r="F163" s="18">
        <f>_xlfn.XLOOKUP(Inventory[[#This Row],[ProductID]], Products[ProductID], Products[Cost/Unit], "Not Found")</f>
        <v>1</v>
      </c>
      <c r="G163" s="21">
        <f>_xlfn.XLOOKUP(Inventory[[#This Row],[ProductID]], Products[ProductID], Products[ReorderLevel], "Not Found")</f>
        <v>0</v>
      </c>
      <c r="H163">
        <f>SUMIFS(Transactions[Quantity], Transactions[ProductID], Inventory[[#This Row],[ProductID]], Transactions[Site], Inventory[[#This Row],[Site]])</f>
        <v>6000</v>
      </c>
      <c r="I163" s="18">
        <f>Inventory[[#This Row],[Cost/Unit]]*Inventory[[#This Row],[QuantityOnHand]]</f>
        <v>6000</v>
      </c>
      <c r="J163" t="str">
        <f>IF(Inventory[[#This Row],[QuantityOnHand]]&lt;=Inventory[[#This Row],[Reorder Level]], "Yes", "No")</f>
        <v>No</v>
      </c>
    </row>
    <row r="164" spans="2:10" ht="16" x14ac:dyDescent="0.2">
      <c r="B164" t="s">
        <v>246</v>
      </c>
      <c r="C164" s="32" t="s">
        <v>356</v>
      </c>
      <c r="D164" s="18" t="str">
        <f>_xlfn.XLOOKUP(Inventory[[#This Row],[ProductID]], Products[ProductID], Products[ProductName], "Not Found")</f>
        <v>10 X 3/4 410SS Pan Philips Self Tapping</v>
      </c>
      <c r="E164" s="18">
        <f>_xlfn.XLOOKUP(Inventory[[#This Row],[ProductID]], Products[ProductID], Products[Supplier], "Not Found")</f>
        <v>0</v>
      </c>
      <c r="F164" s="18">
        <f>_xlfn.XLOOKUP(Inventory[[#This Row],[ProductID]], Products[ProductID], Products[Cost/Unit], "Not Found")</f>
        <v>1</v>
      </c>
      <c r="G164" s="21">
        <f>_xlfn.XLOOKUP(Inventory[[#This Row],[ProductID]], Products[ProductID], Products[ReorderLevel], "Not Found")</f>
        <v>0</v>
      </c>
      <c r="H164">
        <f>SUMIFS(Transactions[Quantity], Transactions[ProductID], Inventory[[#This Row],[ProductID]], Transactions[Site], Inventory[[#This Row],[Site]])</f>
        <v>0</v>
      </c>
      <c r="I164" s="18">
        <f>Inventory[[#This Row],[Cost/Unit]]*Inventory[[#This Row],[QuantityOnHand]]</f>
        <v>0</v>
      </c>
      <c r="J164" t="str">
        <f>IF(Inventory[[#This Row],[QuantityOnHand]]&lt;=Inventory[[#This Row],[Reorder Level]], "Yes", "No")</f>
        <v>Yes</v>
      </c>
    </row>
    <row r="165" spans="2:10" ht="16" x14ac:dyDescent="0.2">
      <c r="B165" t="s">
        <v>247</v>
      </c>
      <c r="C165" s="32" t="s">
        <v>358</v>
      </c>
      <c r="D165" s="18" t="str">
        <f>_xlfn.XLOOKUP(Inventory[[#This Row],[ProductID]], Products[ProductID], Products[ProductName], "Not Found")</f>
        <v>10-32 X 3/4 Oval Phillips Machine Screws</v>
      </c>
      <c r="E165" s="18">
        <f>_xlfn.XLOOKUP(Inventory[[#This Row],[ProductID]], Products[ProductID], Products[Supplier], "Not Found")</f>
        <v>0</v>
      </c>
      <c r="F165" s="18">
        <f>_xlfn.XLOOKUP(Inventory[[#This Row],[ProductID]], Products[ProductID], Products[Cost/Unit], "Not Found")</f>
        <v>1</v>
      </c>
      <c r="G165" s="21">
        <f>_xlfn.XLOOKUP(Inventory[[#This Row],[ProductID]], Products[ProductID], Products[ReorderLevel], "Not Found")</f>
        <v>0</v>
      </c>
      <c r="H165">
        <f>SUMIFS(Transactions[Quantity], Transactions[ProductID], Inventory[[#This Row],[ProductID]], Transactions[Site], Inventory[[#This Row],[Site]])</f>
        <v>220</v>
      </c>
      <c r="I165" s="18">
        <f>Inventory[[#This Row],[Cost/Unit]]*Inventory[[#This Row],[QuantityOnHand]]</f>
        <v>220</v>
      </c>
      <c r="J165" t="str">
        <f>IF(Inventory[[#This Row],[QuantityOnHand]]&lt;=Inventory[[#This Row],[Reorder Level]], "Yes", "No")</f>
        <v>No</v>
      </c>
    </row>
    <row r="166" spans="2:10" ht="16" x14ac:dyDescent="0.2">
      <c r="B166" t="s">
        <v>785</v>
      </c>
      <c r="C166" s="32" t="s">
        <v>358</v>
      </c>
      <c r="D166" s="18" t="str">
        <f>_xlfn.XLOOKUP(Inventory[[#This Row],[ProductID]], Products[ProductID], Products[ProductName], "Not Found")</f>
        <v>10-32 X 3/4 Oval Phillips Machine Screws</v>
      </c>
      <c r="E166" s="18">
        <f>_xlfn.XLOOKUP(Inventory[[#This Row],[ProductID]], Products[ProductID], Products[Supplier], "Not Found")</f>
        <v>0</v>
      </c>
      <c r="F166" s="18">
        <f>_xlfn.XLOOKUP(Inventory[[#This Row],[ProductID]], Products[ProductID], Products[Cost/Unit], "Not Found")</f>
        <v>1</v>
      </c>
      <c r="G166" s="21">
        <f>_xlfn.XLOOKUP(Inventory[[#This Row],[ProductID]], Products[ProductID], Products[ReorderLevel], "Not Found")</f>
        <v>0</v>
      </c>
      <c r="H166">
        <f>SUMIFS(Transactions[Quantity], Transactions[ProductID], Inventory[[#This Row],[ProductID]], Transactions[Site], Inventory[[#This Row],[Site]])</f>
        <v>0</v>
      </c>
      <c r="I166" s="18">
        <f>Inventory[[#This Row],[Cost/Unit]]*Inventory[[#This Row],[QuantityOnHand]]</f>
        <v>0</v>
      </c>
      <c r="J166" t="str">
        <f>IF(Inventory[[#This Row],[QuantityOnHand]]&lt;=Inventory[[#This Row],[Reorder Level]], "Yes", "No")</f>
        <v>Yes</v>
      </c>
    </row>
    <row r="167" spans="2:10" ht="16" x14ac:dyDescent="0.2">
      <c r="B167" t="s">
        <v>246</v>
      </c>
      <c r="C167" s="32" t="s">
        <v>358</v>
      </c>
      <c r="D167" s="18" t="str">
        <f>_xlfn.XLOOKUP(Inventory[[#This Row],[ProductID]], Products[ProductID], Products[ProductName], "Not Found")</f>
        <v>10-32 X 3/4 Oval Phillips Machine Screws</v>
      </c>
      <c r="E167" s="18">
        <f>_xlfn.XLOOKUP(Inventory[[#This Row],[ProductID]], Products[ProductID], Products[Supplier], "Not Found")</f>
        <v>0</v>
      </c>
      <c r="F167" s="18">
        <f>_xlfn.XLOOKUP(Inventory[[#This Row],[ProductID]], Products[ProductID], Products[Cost/Unit], "Not Found")</f>
        <v>1</v>
      </c>
      <c r="G167" s="21">
        <f>_xlfn.XLOOKUP(Inventory[[#This Row],[ProductID]], Products[ProductID], Products[ReorderLevel], "Not Found")</f>
        <v>0</v>
      </c>
      <c r="H167">
        <f>SUMIFS(Transactions[Quantity], Transactions[ProductID], Inventory[[#This Row],[ProductID]], Transactions[Site], Inventory[[#This Row],[Site]])</f>
        <v>0</v>
      </c>
      <c r="I167" s="18">
        <f>Inventory[[#This Row],[Cost/Unit]]*Inventory[[#This Row],[QuantityOnHand]]</f>
        <v>0</v>
      </c>
      <c r="J167" t="str">
        <f>IF(Inventory[[#This Row],[QuantityOnHand]]&lt;=Inventory[[#This Row],[Reorder Level]], "Yes", "No")</f>
        <v>Yes</v>
      </c>
    </row>
    <row r="168" spans="2:10" ht="16" x14ac:dyDescent="0.2">
      <c r="B168" t="s">
        <v>247</v>
      </c>
      <c r="C168" s="32" t="s">
        <v>360</v>
      </c>
      <c r="D168" s="18" t="str">
        <f>_xlfn.XLOOKUP(Inventory[[#This Row],[ProductID]], Products[ProductID], Products[ProductName], "Not Found")</f>
        <v>10-32 Nylon Insert Lock Nut</v>
      </c>
      <c r="E168" s="18">
        <f>_xlfn.XLOOKUP(Inventory[[#This Row],[ProductID]], Products[ProductID], Products[Supplier], "Not Found")</f>
        <v>0</v>
      </c>
      <c r="F168" s="18">
        <f>_xlfn.XLOOKUP(Inventory[[#This Row],[ProductID]], Products[ProductID], Products[Cost/Unit], "Not Found")</f>
        <v>1</v>
      </c>
      <c r="G168" s="21">
        <f>_xlfn.XLOOKUP(Inventory[[#This Row],[ProductID]], Products[ProductID], Products[ReorderLevel], "Not Found")</f>
        <v>0</v>
      </c>
      <c r="H168">
        <f>SUMIFS(Transactions[Quantity], Transactions[ProductID], Inventory[[#This Row],[ProductID]], Transactions[Site], Inventory[[#This Row],[Site]])</f>
        <v>614</v>
      </c>
      <c r="I168" s="18">
        <f>Inventory[[#This Row],[Cost/Unit]]*Inventory[[#This Row],[QuantityOnHand]]</f>
        <v>614</v>
      </c>
      <c r="J168" t="str">
        <f>IF(Inventory[[#This Row],[QuantityOnHand]]&lt;=Inventory[[#This Row],[Reorder Level]], "Yes", "No")</f>
        <v>No</v>
      </c>
    </row>
    <row r="169" spans="2:10" ht="16" x14ac:dyDescent="0.2">
      <c r="B169" t="s">
        <v>785</v>
      </c>
      <c r="C169" s="32" t="s">
        <v>360</v>
      </c>
      <c r="D169" s="18" t="str">
        <f>_xlfn.XLOOKUP(Inventory[[#This Row],[ProductID]], Products[ProductID], Products[ProductName], "Not Found")</f>
        <v>10-32 Nylon Insert Lock Nut</v>
      </c>
      <c r="E169" s="18">
        <f>_xlfn.XLOOKUP(Inventory[[#This Row],[ProductID]], Products[ProductID], Products[Supplier], "Not Found")</f>
        <v>0</v>
      </c>
      <c r="F169" s="18">
        <f>_xlfn.XLOOKUP(Inventory[[#This Row],[ProductID]], Products[ProductID], Products[Cost/Unit], "Not Found")</f>
        <v>1</v>
      </c>
      <c r="G169" s="21">
        <f>_xlfn.XLOOKUP(Inventory[[#This Row],[ProductID]], Products[ProductID], Products[ReorderLevel], "Not Found")</f>
        <v>0</v>
      </c>
      <c r="H169">
        <f>SUMIFS(Transactions[Quantity], Transactions[ProductID], Inventory[[#This Row],[ProductID]], Transactions[Site], Inventory[[#This Row],[Site]])</f>
        <v>0</v>
      </c>
      <c r="I169" s="18">
        <f>Inventory[[#This Row],[Cost/Unit]]*Inventory[[#This Row],[QuantityOnHand]]</f>
        <v>0</v>
      </c>
      <c r="J169" t="str">
        <f>IF(Inventory[[#This Row],[QuantityOnHand]]&lt;=Inventory[[#This Row],[Reorder Level]], "Yes", "No")</f>
        <v>Yes</v>
      </c>
    </row>
    <row r="170" spans="2:10" ht="16" x14ac:dyDescent="0.2">
      <c r="B170" t="s">
        <v>246</v>
      </c>
      <c r="C170" s="32" t="s">
        <v>360</v>
      </c>
      <c r="D170" s="18" t="str">
        <f>_xlfn.XLOOKUP(Inventory[[#This Row],[ProductID]], Products[ProductID], Products[ProductName], "Not Found")</f>
        <v>10-32 Nylon Insert Lock Nut</v>
      </c>
      <c r="E170" s="18">
        <f>_xlfn.XLOOKUP(Inventory[[#This Row],[ProductID]], Products[ProductID], Products[Supplier], "Not Found")</f>
        <v>0</v>
      </c>
      <c r="F170" s="18">
        <f>_xlfn.XLOOKUP(Inventory[[#This Row],[ProductID]], Products[ProductID], Products[Cost/Unit], "Not Found")</f>
        <v>1</v>
      </c>
      <c r="G170" s="21">
        <f>_xlfn.XLOOKUP(Inventory[[#This Row],[ProductID]], Products[ProductID], Products[ReorderLevel], "Not Found")</f>
        <v>0</v>
      </c>
      <c r="H170">
        <f>SUMIFS(Transactions[Quantity], Transactions[ProductID], Inventory[[#This Row],[ProductID]], Transactions[Site], Inventory[[#This Row],[Site]])</f>
        <v>0</v>
      </c>
      <c r="I170" s="18">
        <f>Inventory[[#This Row],[Cost/Unit]]*Inventory[[#This Row],[QuantityOnHand]]</f>
        <v>0</v>
      </c>
      <c r="J170" t="str">
        <f>IF(Inventory[[#This Row],[QuantityOnHand]]&lt;=Inventory[[#This Row],[Reorder Level]], "Yes", "No")</f>
        <v>Yes</v>
      </c>
    </row>
    <row r="171" spans="2:10" ht="16" x14ac:dyDescent="0.2">
      <c r="B171" t="s">
        <v>247</v>
      </c>
      <c r="C171" s="32" t="s">
        <v>362</v>
      </c>
      <c r="D171" s="18" t="str">
        <f>_xlfn.XLOOKUP(Inventory[[#This Row],[ProductID]], Products[ProductID], Products[ProductName], "Not Found")</f>
        <v>#10 Flat Washer 18-8 Stainless Steel</v>
      </c>
      <c r="E171" s="18">
        <f>_xlfn.XLOOKUP(Inventory[[#This Row],[ProductID]], Products[ProductID], Products[Supplier], "Not Found")</f>
        <v>0</v>
      </c>
      <c r="F171" s="18">
        <f>_xlfn.XLOOKUP(Inventory[[#This Row],[ProductID]], Products[ProductID], Products[Cost/Unit], "Not Found")</f>
        <v>1</v>
      </c>
      <c r="G171" s="21">
        <f>_xlfn.XLOOKUP(Inventory[[#This Row],[ProductID]], Products[ProductID], Products[ReorderLevel], "Not Found")</f>
        <v>0</v>
      </c>
      <c r="H171">
        <f>SUMIFS(Transactions[Quantity], Transactions[ProductID], Inventory[[#This Row],[ProductID]], Transactions[Site], Inventory[[#This Row],[Site]])</f>
        <v>311</v>
      </c>
      <c r="I171" s="18">
        <f>Inventory[[#This Row],[Cost/Unit]]*Inventory[[#This Row],[QuantityOnHand]]</f>
        <v>311</v>
      </c>
      <c r="J171" t="str">
        <f>IF(Inventory[[#This Row],[QuantityOnHand]]&lt;=Inventory[[#This Row],[Reorder Level]], "Yes", "No")</f>
        <v>No</v>
      </c>
    </row>
    <row r="172" spans="2:10" ht="16" x14ac:dyDescent="0.2">
      <c r="B172" t="s">
        <v>785</v>
      </c>
      <c r="C172" s="32" t="s">
        <v>362</v>
      </c>
      <c r="D172" s="18" t="str">
        <f>_xlfn.XLOOKUP(Inventory[[#This Row],[ProductID]], Products[ProductID], Products[ProductName], "Not Found")</f>
        <v>#10 Flat Washer 18-8 Stainless Steel</v>
      </c>
      <c r="E172" s="18">
        <f>_xlfn.XLOOKUP(Inventory[[#This Row],[ProductID]], Products[ProductID], Products[Supplier], "Not Found")</f>
        <v>0</v>
      </c>
      <c r="F172" s="18">
        <f>_xlfn.XLOOKUP(Inventory[[#This Row],[ProductID]], Products[ProductID], Products[Cost/Unit], "Not Found")</f>
        <v>1</v>
      </c>
      <c r="G172" s="21">
        <f>_xlfn.XLOOKUP(Inventory[[#This Row],[ProductID]], Products[ProductID], Products[ReorderLevel], "Not Found")</f>
        <v>0</v>
      </c>
      <c r="H172">
        <f>SUMIFS(Transactions[Quantity], Transactions[ProductID], Inventory[[#This Row],[ProductID]], Transactions[Site], Inventory[[#This Row],[Site]])</f>
        <v>0</v>
      </c>
      <c r="I172" s="18">
        <f>Inventory[[#This Row],[Cost/Unit]]*Inventory[[#This Row],[QuantityOnHand]]</f>
        <v>0</v>
      </c>
      <c r="J172" t="str">
        <f>IF(Inventory[[#This Row],[QuantityOnHand]]&lt;=Inventory[[#This Row],[Reorder Level]], "Yes", "No")</f>
        <v>Yes</v>
      </c>
    </row>
    <row r="173" spans="2:10" ht="16" x14ac:dyDescent="0.2">
      <c r="B173" t="s">
        <v>246</v>
      </c>
      <c r="C173" s="32" t="s">
        <v>362</v>
      </c>
      <c r="D173" s="18" t="str">
        <f>_xlfn.XLOOKUP(Inventory[[#This Row],[ProductID]], Products[ProductID], Products[ProductName], "Not Found")</f>
        <v>#10 Flat Washer 18-8 Stainless Steel</v>
      </c>
      <c r="E173" s="18">
        <f>_xlfn.XLOOKUP(Inventory[[#This Row],[ProductID]], Products[ProductID], Products[Supplier], "Not Found")</f>
        <v>0</v>
      </c>
      <c r="F173" s="18">
        <f>_xlfn.XLOOKUP(Inventory[[#This Row],[ProductID]], Products[ProductID], Products[Cost/Unit], "Not Found")</f>
        <v>1</v>
      </c>
      <c r="G173" s="21">
        <f>_xlfn.XLOOKUP(Inventory[[#This Row],[ProductID]], Products[ProductID], Products[ReorderLevel], "Not Found")</f>
        <v>0</v>
      </c>
      <c r="H173">
        <f>SUMIFS(Transactions[Quantity], Transactions[ProductID], Inventory[[#This Row],[ProductID]], Transactions[Site], Inventory[[#This Row],[Site]])</f>
        <v>0</v>
      </c>
      <c r="I173" s="18">
        <f>Inventory[[#This Row],[Cost/Unit]]*Inventory[[#This Row],[QuantityOnHand]]</f>
        <v>0</v>
      </c>
      <c r="J173" t="str">
        <f>IF(Inventory[[#This Row],[QuantityOnHand]]&lt;=Inventory[[#This Row],[Reorder Level]], "Yes", "No")</f>
        <v>Yes</v>
      </c>
    </row>
    <row r="174" spans="2:10" ht="16" x14ac:dyDescent="0.2">
      <c r="B174" t="s">
        <v>247</v>
      </c>
      <c r="C174" s="32" t="s">
        <v>364</v>
      </c>
      <c r="D174" s="18" t="str">
        <f>_xlfn.XLOOKUP(Inventory[[#This Row],[ProductID]], Products[ProductID], Products[ProductName], "Not Found")</f>
        <v>1/4 - 20 Hex Nut (foot pedal)</v>
      </c>
      <c r="E174" s="18">
        <f>_xlfn.XLOOKUP(Inventory[[#This Row],[ProductID]], Products[ProductID], Products[Supplier], "Not Found")</f>
        <v>0</v>
      </c>
      <c r="F174" s="18">
        <f>_xlfn.XLOOKUP(Inventory[[#This Row],[ProductID]], Products[ProductID], Products[Cost/Unit], "Not Found")</f>
        <v>1</v>
      </c>
      <c r="G174" s="21">
        <f>_xlfn.XLOOKUP(Inventory[[#This Row],[ProductID]], Products[ProductID], Products[ReorderLevel], "Not Found")</f>
        <v>0</v>
      </c>
      <c r="H174">
        <f>SUMIFS(Transactions[Quantity], Transactions[ProductID], Inventory[[#This Row],[ProductID]], Transactions[Site], Inventory[[#This Row],[Site]])</f>
        <v>30</v>
      </c>
      <c r="I174" s="18">
        <f>Inventory[[#This Row],[Cost/Unit]]*Inventory[[#This Row],[QuantityOnHand]]</f>
        <v>30</v>
      </c>
      <c r="J174" t="str">
        <f>IF(Inventory[[#This Row],[QuantityOnHand]]&lt;=Inventory[[#This Row],[Reorder Level]], "Yes", "No")</f>
        <v>No</v>
      </c>
    </row>
    <row r="175" spans="2:10" ht="16" x14ac:dyDescent="0.2">
      <c r="B175" t="s">
        <v>785</v>
      </c>
      <c r="C175" s="32" t="s">
        <v>364</v>
      </c>
      <c r="D175" s="18" t="str">
        <f>_xlfn.XLOOKUP(Inventory[[#This Row],[ProductID]], Products[ProductID], Products[ProductName], "Not Found")</f>
        <v>1/4 - 20 Hex Nut (foot pedal)</v>
      </c>
      <c r="E175" s="18">
        <f>_xlfn.XLOOKUP(Inventory[[#This Row],[ProductID]], Products[ProductID], Products[Supplier], "Not Found")</f>
        <v>0</v>
      </c>
      <c r="F175" s="18">
        <f>_xlfn.XLOOKUP(Inventory[[#This Row],[ProductID]], Products[ProductID], Products[Cost/Unit], "Not Found")</f>
        <v>1</v>
      </c>
      <c r="G175" s="21">
        <f>_xlfn.XLOOKUP(Inventory[[#This Row],[ProductID]], Products[ProductID], Products[ReorderLevel], "Not Found")</f>
        <v>0</v>
      </c>
      <c r="H175">
        <f>SUMIFS(Transactions[Quantity], Transactions[ProductID], Inventory[[#This Row],[ProductID]], Transactions[Site], Inventory[[#This Row],[Site]])</f>
        <v>0</v>
      </c>
      <c r="I175" s="18">
        <f>Inventory[[#This Row],[Cost/Unit]]*Inventory[[#This Row],[QuantityOnHand]]</f>
        <v>0</v>
      </c>
      <c r="J175" t="str">
        <f>IF(Inventory[[#This Row],[QuantityOnHand]]&lt;=Inventory[[#This Row],[Reorder Level]], "Yes", "No")</f>
        <v>Yes</v>
      </c>
    </row>
    <row r="176" spans="2:10" ht="16" x14ac:dyDescent="0.2">
      <c r="B176" t="s">
        <v>246</v>
      </c>
      <c r="C176" s="32" t="s">
        <v>364</v>
      </c>
      <c r="D176" s="18" t="str">
        <f>_xlfn.XLOOKUP(Inventory[[#This Row],[ProductID]], Products[ProductID], Products[ProductName], "Not Found")</f>
        <v>1/4 - 20 Hex Nut (foot pedal)</v>
      </c>
      <c r="E176" s="18">
        <f>_xlfn.XLOOKUP(Inventory[[#This Row],[ProductID]], Products[ProductID], Products[Supplier], "Not Found")</f>
        <v>0</v>
      </c>
      <c r="F176" s="18">
        <f>_xlfn.XLOOKUP(Inventory[[#This Row],[ProductID]], Products[ProductID], Products[Cost/Unit], "Not Found")</f>
        <v>1</v>
      </c>
      <c r="G176" s="21">
        <f>_xlfn.XLOOKUP(Inventory[[#This Row],[ProductID]], Products[ProductID], Products[ReorderLevel], "Not Found")</f>
        <v>0</v>
      </c>
      <c r="H176">
        <f>SUMIFS(Transactions[Quantity], Transactions[ProductID], Inventory[[#This Row],[ProductID]], Transactions[Site], Inventory[[#This Row],[Site]])</f>
        <v>0</v>
      </c>
      <c r="I176" s="18">
        <f>Inventory[[#This Row],[Cost/Unit]]*Inventory[[#This Row],[QuantityOnHand]]</f>
        <v>0</v>
      </c>
      <c r="J176" t="str">
        <f>IF(Inventory[[#This Row],[QuantityOnHand]]&lt;=Inventory[[#This Row],[Reorder Level]], "Yes", "No")</f>
        <v>Yes</v>
      </c>
    </row>
    <row r="177" spans="2:10" ht="16" x14ac:dyDescent="0.2">
      <c r="B177" t="s">
        <v>247</v>
      </c>
      <c r="C177" s="32" t="s">
        <v>368</v>
      </c>
      <c r="D177" s="18" t="str">
        <f>_xlfn.XLOOKUP(Inventory[[#This Row],[ProductID]], Products[ProductID], Products[ProductName], "Not Found")</f>
        <v>Kayak Deck Fitting Single Loop</v>
      </c>
      <c r="E177" s="18">
        <f>_xlfn.XLOOKUP(Inventory[[#This Row],[ProductID]], Products[ProductID], Products[Supplier], "Not Found")</f>
        <v>0</v>
      </c>
      <c r="F177" s="18">
        <f>_xlfn.XLOOKUP(Inventory[[#This Row],[ProductID]], Products[ProductID], Products[Cost/Unit], "Not Found")</f>
        <v>1</v>
      </c>
      <c r="G177" s="21">
        <f>_xlfn.XLOOKUP(Inventory[[#This Row],[ProductID]], Products[ProductID], Products[ReorderLevel], "Not Found")</f>
        <v>0</v>
      </c>
      <c r="H177">
        <f>SUMIFS(Transactions[Quantity], Transactions[ProductID], Inventory[[#This Row],[ProductID]], Transactions[Site], Inventory[[#This Row],[Site]])</f>
        <v>58</v>
      </c>
      <c r="I177" s="18">
        <f>Inventory[[#This Row],[Cost/Unit]]*Inventory[[#This Row],[QuantityOnHand]]</f>
        <v>58</v>
      </c>
      <c r="J177" t="str">
        <f>IF(Inventory[[#This Row],[QuantityOnHand]]&lt;=Inventory[[#This Row],[Reorder Level]], "Yes", "No")</f>
        <v>No</v>
      </c>
    </row>
    <row r="178" spans="2:10" ht="16" x14ac:dyDescent="0.2">
      <c r="B178" t="s">
        <v>785</v>
      </c>
      <c r="C178" s="32" t="s">
        <v>368</v>
      </c>
      <c r="D178" s="18" t="str">
        <f>_xlfn.XLOOKUP(Inventory[[#This Row],[ProductID]], Products[ProductID], Products[ProductName], "Not Found")</f>
        <v>Kayak Deck Fitting Single Loop</v>
      </c>
      <c r="E178" s="18">
        <f>_xlfn.XLOOKUP(Inventory[[#This Row],[ProductID]], Products[ProductID], Products[Supplier], "Not Found")</f>
        <v>0</v>
      </c>
      <c r="F178" s="18">
        <f>_xlfn.XLOOKUP(Inventory[[#This Row],[ProductID]], Products[ProductID], Products[Cost/Unit], "Not Found")</f>
        <v>1</v>
      </c>
      <c r="G178" s="21">
        <f>_xlfn.XLOOKUP(Inventory[[#This Row],[ProductID]], Products[ProductID], Products[ReorderLevel], "Not Found")</f>
        <v>0</v>
      </c>
      <c r="H178">
        <f>SUMIFS(Transactions[Quantity], Transactions[ProductID], Inventory[[#This Row],[ProductID]], Transactions[Site], Inventory[[#This Row],[Site]])</f>
        <v>0</v>
      </c>
      <c r="I178" s="18">
        <f>Inventory[[#This Row],[Cost/Unit]]*Inventory[[#This Row],[QuantityOnHand]]</f>
        <v>0</v>
      </c>
      <c r="J178" t="str">
        <f>IF(Inventory[[#This Row],[QuantityOnHand]]&lt;=Inventory[[#This Row],[Reorder Level]], "Yes", "No")</f>
        <v>Yes</v>
      </c>
    </row>
    <row r="179" spans="2:10" ht="16" x14ac:dyDescent="0.2">
      <c r="B179" t="s">
        <v>246</v>
      </c>
      <c r="C179" s="32" t="s">
        <v>368</v>
      </c>
      <c r="D179" s="18" t="str">
        <f>_xlfn.XLOOKUP(Inventory[[#This Row],[ProductID]], Products[ProductID], Products[ProductName], "Not Found")</f>
        <v>Kayak Deck Fitting Single Loop</v>
      </c>
      <c r="E179" s="18">
        <f>_xlfn.XLOOKUP(Inventory[[#This Row],[ProductID]], Products[ProductID], Products[Supplier], "Not Found")</f>
        <v>0</v>
      </c>
      <c r="F179" s="18">
        <f>_xlfn.XLOOKUP(Inventory[[#This Row],[ProductID]], Products[ProductID], Products[Cost/Unit], "Not Found")</f>
        <v>1</v>
      </c>
      <c r="G179" s="21">
        <f>_xlfn.XLOOKUP(Inventory[[#This Row],[ProductID]], Products[ProductID], Products[ReorderLevel], "Not Found")</f>
        <v>0</v>
      </c>
      <c r="H179">
        <f>SUMIFS(Transactions[Quantity], Transactions[ProductID], Inventory[[#This Row],[ProductID]], Transactions[Site], Inventory[[#This Row],[Site]])</f>
        <v>0</v>
      </c>
      <c r="I179" s="18">
        <f>Inventory[[#This Row],[Cost/Unit]]*Inventory[[#This Row],[QuantityOnHand]]</f>
        <v>0</v>
      </c>
      <c r="J179" t="str">
        <f>IF(Inventory[[#This Row],[QuantityOnHand]]&lt;=Inventory[[#This Row],[Reorder Level]], "Yes", "No")</f>
        <v>Yes</v>
      </c>
    </row>
    <row r="180" spans="2:10" ht="16" x14ac:dyDescent="0.2">
      <c r="B180" t="s">
        <v>247</v>
      </c>
      <c r="C180" s="32" t="s">
        <v>370</v>
      </c>
      <c r="D180" s="18" t="str">
        <f>_xlfn.XLOOKUP(Inventory[[#This Row],[ProductID]], Products[ProductID], Products[ProductName], "Not Found")</f>
        <v>Kayak Deck Line Guide Small</v>
      </c>
      <c r="E180" s="18">
        <f>_xlfn.XLOOKUP(Inventory[[#This Row],[ProductID]], Products[ProductID], Products[Supplier], "Not Found")</f>
        <v>0</v>
      </c>
      <c r="F180" s="18">
        <f>_xlfn.XLOOKUP(Inventory[[#This Row],[ProductID]], Products[ProductID], Products[Cost/Unit], "Not Found")</f>
        <v>1</v>
      </c>
      <c r="G180" s="21">
        <f>_xlfn.XLOOKUP(Inventory[[#This Row],[ProductID]], Products[ProductID], Products[ReorderLevel], "Not Found")</f>
        <v>0</v>
      </c>
      <c r="H180">
        <f>SUMIFS(Transactions[Quantity], Transactions[ProductID], Inventory[[#This Row],[ProductID]], Transactions[Site], Inventory[[#This Row],[Site]])</f>
        <v>165</v>
      </c>
      <c r="I180" s="18">
        <f>Inventory[[#This Row],[Cost/Unit]]*Inventory[[#This Row],[QuantityOnHand]]</f>
        <v>165</v>
      </c>
      <c r="J180" t="str">
        <f>IF(Inventory[[#This Row],[QuantityOnHand]]&lt;=Inventory[[#This Row],[Reorder Level]], "Yes", "No")</f>
        <v>No</v>
      </c>
    </row>
    <row r="181" spans="2:10" ht="16" x14ac:dyDescent="0.2">
      <c r="B181" t="s">
        <v>785</v>
      </c>
      <c r="C181" s="32" t="s">
        <v>370</v>
      </c>
      <c r="D181" s="18" t="str">
        <f>_xlfn.XLOOKUP(Inventory[[#This Row],[ProductID]], Products[ProductID], Products[ProductName], "Not Found")</f>
        <v>Kayak Deck Line Guide Small</v>
      </c>
      <c r="E181" s="18">
        <f>_xlfn.XLOOKUP(Inventory[[#This Row],[ProductID]], Products[ProductID], Products[Supplier], "Not Found")</f>
        <v>0</v>
      </c>
      <c r="F181" s="18">
        <f>_xlfn.XLOOKUP(Inventory[[#This Row],[ProductID]], Products[ProductID], Products[Cost/Unit], "Not Found")</f>
        <v>1</v>
      </c>
      <c r="G181" s="21">
        <f>_xlfn.XLOOKUP(Inventory[[#This Row],[ProductID]], Products[ProductID], Products[ReorderLevel], "Not Found")</f>
        <v>0</v>
      </c>
      <c r="H181">
        <f>SUMIFS(Transactions[Quantity], Transactions[ProductID], Inventory[[#This Row],[ProductID]], Transactions[Site], Inventory[[#This Row],[Site]])</f>
        <v>0</v>
      </c>
      <c r="I181" s="18">
        <f>Inventory[[#This Row],[Cost/Unit]]*Inventory[[#This Row],[QuantityOnHand]]</f>
        <v>0</v>
      </c>
      <c r="J181" t="str">
        <f>IF(Inventory[[#This Row],[QuantityOnHand]]&lt;=Inventory[[#This Row],[Reorder Level]], "Yes", "No")</f>
        <v>Yes</v>
      </c>
    </row>
    <row r="182" spans="2:10" ht="16" x14ac:dyDescent="0.2">
      <c r="B182" t="s">
        <v>246</v>
      </c>
      <c r="C182" s="32" t="s">
        <v>370</v>
      </c>
      <c r="D182" s="18" t="str">
        <f>_xlfn.XLOOKUP(Inventory[[#This Row],[ProductID]], Products[ProductID], Products[ProductName], "Not Found")</f>
        <v>Kayak Deck Line Guide Small</v>
      </c>
      <c r="E182" s="18">
        <f>_xlfn.XLOOKUP(Inventory[[#This Row],[ProductID]], Products[ProductID], Products[Supplier], "Not Found")</f>
        <v>0</v>
      </c>
      <c r="F182" s="18">
        <f>_xlfn.XLOOKUP(Inventory[[#This Row],[ProductID]], Products[ProductID], Products[Cost/Unit], "Not Found")</f>
        <v>1</v>
      </c>
      <c r="G182" s="21">
        <f>_xlfn.XLOOKUP(Inventory[[#This Row],[ProductID]], Products[ProductID], Products[ReorderLevel], "Not Found")</f>
        <v>0</v>
      </c>
      <c r="H182">
        <f>SUMIFS(Transactions[Quantity], Transactions[ProductID], Inventory[[#This Row],[ProductID]], Transactions[Site], Inventory[[#This Row],[Site]])</f>
        <v>0</v>
      </c>
      <c r="I182" s="18">
        <f>Inventory[[#This Row],[Cost/Unit]]*Inventory[[#This Row],[QuantityOnHand]]</f>
        <v>0</v>
      </c>
      <c r="J182" t="str">
        <f>IF(Inventory[[#This Row],[QuantityOnHand]]&lt;=Inventory[[#This Row],[Reorder Level]], "Yes", "No")</f>
        <v>Yes</v>
      </c>
    </row>
    <row r="183" spans="2:10" x14ac:dyDescent="0.2">
      <c r="B183" t="s">
        <v>620</v>
      </c>
      <c r="C183" t="s">
        <v>372</v>
      </c>
      <c r="D183" s="18" t="str">
        <f>_xlfn.XLOOKUP(Inventory[[#This Row],[ProductID]], Products[ProductID], Products[ProductName], "Not Found")</f>
        <v>Hatch Cover</v>
      </c>
      <c r="E183" s="18">
        <f>_xlfn.XLOOKUP(Inventory[[#This Row],[ProductID]], Products[ProductID], Products[Supplier], "Not Found")</f>
        <v>0</v>
      </c>
      <c r="F183" s="18">
        <f>_xlfn.XLOOKUP(Inventory[[#This Row],[ProductID]], Products[ProductID], Products[Cost/Unit], "Not Found")</f>
        <v>1</v>
      </c>
      <c r="G183" s="21">
        <f>_xlfn.XLOOKUP(Inventory[[#This Row],[ProductID]], Products[ProductID], Products[ReorderLevel], "Not Found")</f>
        <v>0</v>
      </c>
      <c r="H183">
        <f>SUMIFS(Transactions[Quantity], Transactions[ProductID], Inventory[[#This Row],[ProductID]], Transactions[Site], Inventory[[#This Row],[Site]])</f>
        <v>0</v>
      </c>
      <c r="I183" s="18">
        <f>Inventory[[#This Row],[Cost/Unit]]*Inventory[[#This Row],[QuantityOnHand]]</f>
        <v>0</v>
      </c>
      <c r="J183" t="str">
        <f>IF(Inventory[[#This Row],[QuantityOnHand]]&lt;=Inventory[[#This Row],[Reorder Level]], "Yes", "No")</f>
        <v>Yes</v>
      </c>
    </row>
    <row r="184" spans="2:10" x14ac:dyDescent="0.2">
      <c r="B184" t="s">
        <v>247</v>
      </c>
      <c r="C184" t="s">
        <v>372</v>
      </c>
      <c r="D184" s="18" t="str">
        <f>_xlfn.XLOOKUP(Inventory[[#This Row],[ProductID]], Products[ProductID], Products[ProductName], "Not Found")</f>
        <v>Hatch Cover</v>
      </c>
      <c r="E184" s="18">
        <f>_xlfn.XLOOKUP(Inventory[[#This Row],[ProductID]], Products[ProductID], Products[Supplier], "Not Found")</f>
        <v>0</v>
      </c>
      <c r="F184" s="18">
        <f>_xlfn.XLOOKUP(Inventory[[#This Row],[ProductID]], Products[ProductID], Products[Cost/Unit], "Not Found")</f>
        <v>1</v>
      </c>
      <c r="G184" s="21">
        <f>_xlfn.XLOOKUP(Inventory[[#This Row],[ProductID]], Products[ProductID], Products[ReorderLevel], "Not Found")</f>
        <v>0</v>
      </c>
      <c r="H184">
        <f>SUMIFS(Transactions[Quantity], Transactions[ProductID], Inventory[[#This Row],[ProductID]], Transactions[Site], Inventory[[#This Row],[Site]])</f>
        <v>0</v>
      </c>
      <c r="I184" s="18">
        <f>Inventory[[#This Row],[Cost/Unit]]*Inventory[[#This Row],[QuantityOnHand]]</f>
        <v>0</v>
      </c>
      <c r="J184" t="str">
        <f>IF(Inventory[[#This Row],[QuantityOnHand]]&lt;=Inventory[[#This Row],[Reorder Level]], "Yes", "No")</f>
        <v>Yes</v>
      </c>
    </row>
    <row r="185" spans="2:10" x14ac:dyDescent="0.2">
      <c r="B185" t="s">
        <v>785</v>
      </c>
      <c r="C185" t="s">
        <v>372</v>
      </c>
      <c r="D185" s="18" t="str">
        <f>_xlfn.XLOOKUP(Inventory[[#This Row],[ProductID]], Products[ProductID], Products[ProductName], "Not Found")</f>
        <v>Hatch Cover</v>
      </c>
      <c r="E185" s="18">
        <f>_xlfn.XLOOKUP(Inventory[[#This Row],[ProductID]], Products[ProductID], Products[Supplier], "Not Found")</f>
        <v>0</v>
      </c>
      <c r="F185" s="18">
        <f>_xlfn.XLOOKUP(Inventory[[#This Row],[ProductID]], Products[ProductID], Products[Cost/Unit], "Not Found")</f>
        <v>1</v>
      </c>
      <c r="G185" s="21">
        <f>_xlfn.XLOOKUP(Inventory[[#This Row],[ProductID]], Products[ProductID], Products[ReorderLevel], "Not Found")</f>
        <v>0</v>
      </c>
      <c r="H185">
        <f>SUMIFS(Transactions[Quantity], Transactions[ProductID], Inventory[[#This Row],[ProductID]], Transactions[Site], Inventory[[#This Row],[Site]])</f>
        <v>180</v>
      </c>
      <c r="I185" s="18">
        <f>Inventory[[#This Row],[Cost/Unit]]*Inventory[[#This Row],[QuantityOnHand]]</f>
        <v>180</v>
      </c>
      <c r="J185" t="str">
        <f>IF(Inventory[[#This Row],[QuantityOnHand]]&lt;=Inventory[[#This Row],[Reorder Level]], "Yes", "No")</f>
        <v>No</v>
      </c>
    </row>
    <row r="186" spans="2:10" x14ac:dyDescent="0.2">
      <c r="B186" t="s">
        <v>246</v>
      </c>
      <c r="C186" t="s">
        <v>372</v>
      </c>
      <c r="D186" s="18" t="str">
        <f>_xlfn.XLOOKUP(Inventory[[#This Row],[ProductID]], Products[ProductID], Products[ProductName], "Not Found")</f>
        <v>Hatch Cover</v>
      </c>
      <c r="E186" s="18">
        <f>_xlfn.XLOOKUP(Inventory[[#This Row],[ProductID]], Products[ProductID], Products[Supplier], "Not Found")</f>
        <v>0</v>
      </c>
      <c r="F186" s="18">
        <f>_xlfn.XLOOKUP(Inventory[[#This Row],[ProductID]], Products[ProductID], Products[Cost/Unit], "Not Found")</f>
        <v>1</v>
      </c>
      <c r="G186" s="21">
        <f>_xlfn.XLOOKUP(Inventory[[#This Row],[ProductID]], Products[ProductID], Products[ReorderLevel], "Not Found")</f>
        <v>0</v>
      </c>
      <c r="H186">
        <f>SUMIFS(Transactions[Quantity], Transactions[ProductID], Inventory[[#This Row],[ProductID]], Transactions[Site], Inventory[[#This Row],[Site]])</f>
        <v>0</v>
      </c>
      <c r="I186" s="18">
        <f>Inventory[[#This Row],[Cost/Unit]]*Inventory[[#This Row],[QuantityOnHand]]</f>
        <v>0</v>
      </c>
      <c r="J186" t="str">
        <f>IF(Inventory[[#This Row],[QuantityOnHand]]&lt;=Inventory[[#This Row],[Reorder Level]], "Yes", "No")</f>
        <v>Yes</v>
      </c>
    </row>
    <row r="187" spans="2:10" x14ac:dyDescent="0.2">
      <c r="B187" t="s">
        <v>620</v>
      </c>
      <c r="C187" t="s">
        <v>374</v>
      </c>
      <c r="D187" s="18" t="str">
        <f>_xlfn.XLOOKUP(Inventory[[#This Row],[ProductID]], Products[ProductID], Products[ProductName], "Not Found")</f>
        <v>Kayak Foot Pedal Low Profile</v>
      </c>
      <c r="E187" s="18">
        <f>_xlfn.XLOOKUP(Inventory[[#This Row],[ProductID]], Products[ProductID], Products[Supplier], "Not Found")</f>
        <v>0</v>
      </c>
      <c r="F187" s="18">
        <f>_xlfn.XLOOKUP(Inventory[[#This Row],[ProductID]], Products[ProductID], Products[Cost/Unit], "Not Found")</f>
        <v>1</v>
      </c>
      <c r="G187" s="21">
        <f>_xlfn.XLOOKUP(Inventory[[#This Row],[ProductID]], Products[ProductID], Products[ReorderLevel], "Not Found")</f>
        <v>0</v>
      </c>
      <c r="H187">
        <f>SUMIFS(Transactions[Quantity], Transactions[ProductID], Inventory[[#This Row],[ProductID]], Transactions[Site], Inventory[[#This Row],[Site]])</f>
        <v>738</v>
      </c>
      <c r="I187" s="18">
        <f>Inventory[[#This Row],[Cost/Unit]]*Inventory[[#This Row],[QuantityOnHand]]</f>
        <v>738</v>
      </c>
      <c r="J187" t="str">
        <f>IF(Inventory[[#This Row],[QuantityOnHand]]&lt;=Inventory[[#This Row],[Reorder Level]], "Yes", "No")</f>
        <v>No</v>
      </c>
    </row>
    <row r="188" spans="2:10" x14ac:dyDescent="0.2">
      <c r="B188" t="s">
        <v>247</v>
      </c>
      <c r="C188" t="s">
        <v>374</v>
      </c>
      <c r="D188" s="18" t="str">
        <f>_xlfn.XLOOKUP(Inventory[[#This Row],[ProductID]], Products[ProductID], Products[ProductName], "Not Found")</f>
        <v>Kayak Foot Pedal Low Profile</v>
      </c>
      <c r="E188" s="18">
        <f>_xlfn.XLOOKUP(Inventory[[#This Row],[ProductID]], Products[ProductID], Products[Supplier], "Not Found")</f>
        <v>0</v>
      </c>
      <c r="F188" s="18">
        <f>_xlfn.XLOOKUP(Inventory[[#This Row],[ProductID]], Products[ProductID], Products[Cost/Unit], "Not Found")</f>
        <v>1</v>
      </c>
      <c r="G188" s="21">
        <f>_xlfn.XLOOKUP(Inventory[[#This Row],[ProductID]], Products[ProductID], Products[ReorderLevel], "Not Found")</f>
        <v>0</v>
      </c>
      <c r="H188">
        <f>SUMIFS(Transactions[Quantity], Transactions[ProductID], Inventory[[#This Row],[ProductID]], Transactions[Site], Inventory[[#This Row],[Site]])</f>
        <v>0</v>
      </c>
      <c r="I188" s="18">
        <f>Inventory[[#This Row],[Cost/Unit]]*Inventory[[#This Row],[QuantityOnHand]]</f>
        <v>0</v>
      </c>
      <c r="J188" t="str">
        <f>IF(Inventory[[#This Row],[QuantityOnHand]]&lt;=Inventory[[#This Row],[Reorder Level]], "Yes", "No")</f>
        <v>Yes</v>
      </c>
    </row>
    <row r="189" spans="2:10" x14ac:dyDescent="0.2">
      <c r="B189" t="s">
        <v>785</v>
      </c>
      <c r="C189" t="s">
        <v>374</v>
      </c>
      <c r="D189" s="18" t="str">
        <f>_xlfn.XLOOKUP(Inventory[[#This Row],[ProductID]], Products[ProductID], Products[ProductName], "Not Found")</f>
        <v>Kayak Foot Pedal Low Profile</v>
      </c>
      <c r="E189" s="18">
        <f>_xlfn.XLOOKUP(Inventory[[#This Row],[ProductID]], Products[ProductID], Products[Supplier], "Not Found")</f>
        <v>0</v>
      </c>
      <c r="F189" s="18">
        <f>_xlfn.XLOOKUP(Inventory[[#This Row],[ProductID]], Products[ProductID], Products[Cost/Unit], "Not Found")</f>
        <v>1</v>
      </c>
      <c r="G189" s="21">
        <f>_xlfn.XLOOKUP(Inventory[[#This Row],[ProductID]], Products[ProductID], Products[ReorderLevel], "Not Found")</f>
        <v>0</v>
      </c>
      <c r="H189">
        <f>SUMIFS(Transactions[Quantity], Transactions[ProductID], Inventory[[#This Row],[ProductID]], Transactions[Site], Inventory[[#This Row],[Site]])</f>
        <v>0</v>
      </c>
      <c r="I189" s="18">
        <f>Inventory[[#This Row],[Cost/Unit]]*Inventory[[#This Row],[QuantityOnHand]]</f>
        <v>0</v>
      </c>
      <c r="J189" t="str">
        <f>IF(Inventory[[#This Row],[QuantityOnHand]]&lt;=Inventory[[#This Row],[Reorder Level]], "Yes", "No")</f>
        <v>Yes</v>
      </c>
    </row>
    <row r="190" spans="2:10" x14ac:dyDescent="0.2">
      <c r="B190" t="s">
        <v>246</v>
      </c>
      <c r="C190" t="s">
        <v>374</v>
      </c>
      <c r="D190" s="18" t="str">
        <f>_xlfn.XLOOKUP(Inventory[[#This Row],[ProductID]], Products[ProductID], Products[ProductName], "Not Found")</f>
        <v>Kayak Foot Pedal Low Profile</v>
      </c>
      <c r="E190" s="18">
        <f>_xlfn.XLOOKUP(Inventory[[#This Row],[ProductID]], Products[ProductID], Products[Supplier], "Not Found")</f>
        <v>0</v>
      </c>
      <c r="F190" s="18">
        <f>_xlfn.XLOOKUP(Inventory[[#This Row],[ProductID]], Products[ProductID], Products[Cost/Unit], "Not Found")</f>
        <v>1</v>
      </c>
      <c r="G190" s="21">
        <f>_xlfn.XLOOKUP(Inventory[[#This Row],[ProductID]], Products[ProductID], Products[ReorderLevel], "Not Found")</f>
        <v>0</v>
      </c>
      <c r="H190">
        <f>SUMIFS(Transactions[Quantity], Transactions[ProductID], Inventory[[#This Row],[ProductID]], Transactions[Site], Inventory[[#This Row],[Site]])</f>
        <v>0</v>
      </c>
      <c r="I190" s="18">
        <f>Inventory[[#This Row],[Cost/Unit]]*Inventory[[#This Row],[QuantityOnHand]]</f>
        <v>0</v>
      </c>
      <c r="J190" t="str">
        <f>IF(Inventory[[#This Row],[QuantityOnHand]]&lt;=Inventory[[#This Row],[Reorder Level]], "Yes", "No")</f>
        <v>Yes</v>
      </c>
    </row>
    <row r="191" spans="2:10" ht="16" x14ac:dyDescent="0.2">
      <c r="B191" t="s">
        <v>247</v>
      </c>
      <c r="C191" s="32" t="s">
        <v>376</v>
      </c>
      <c r="D191" s="18" t="str">
        <f>_xlfn.XLOOKUP(Inventory[[#This Row],[ProductID]], Products[ProductID], Products[ProductName], "Not Found")</f>
        <v>Kayak Foot Brace Hex Clamp</v>
      </c>
      <c r="E191" s="18">
        <f>_xlfn.XLOOKUP(Inventory[[#This Row],[ProductID]], Products[ProductID], Products[Supplier], "Not Found")</f>
        <v>0</v>
      </c>
      <c r="F191" s="18">
        <f>_xlfn.XLOOKUP(Inventory[[#This Row],[ProductID]], Products[ProductID], Products[Cost/Unit], "Not Found")</f>
        <v>1</v>
      </c>
      <c r="G191" s="21">
        <f>_xlfn.XLOOKUP(Inventory[[#This Row],[ProductID]], Products[ProductID], Products[ReorderLevel], "Not Found")</f>
        <v>0</v>
      </c>
      <c r="H191">
        <f>SUMIFS(Transactions[Quantity], Transactions[ProductID], Inventory[[#This Row],[ProductID]], Transactions[Site], Inventory[[#This Row],[Site]])</f>
        <v>7</v>
      </c>
      <c r="I191" s="18">
        <f>Inventory[[#This Row],[Cost/Unit]]*Inventory[[#This Row],[QuantityOnHand]]</f>
        <v>7</v>
      </c>
      <c r="J191" t="str">
        <f>IF(Inventory[[#This Row],[QuantityOnHand]]&lt;=Inventory[[#This Row],[Reorder Level]], "Yes", "No")</f>
        <v>No</v>
      </c>
    </row>
    <row r="192" spans="2:10" ht="16" x14ac:dyDescent="0.2">
      <c r="B192" t="s">
        <v>785</v>
      </c>
      <c r="C192" s="32" t="s">
        <v>376</v>
      </c>
      <c r="D192" s="18" t="str">
        <f>_xlfn.XLOOKUP(Inventory[[#This Row],[ProductID]], Products[ProductID], Products[ProductName], "Not Found")</f>
        <v>Kayak Foot Brace Hex Clamp</v>
      </c>
      <c r="E192" s="18">
        <f>_xlfn.XLOOKUP(Inventory[[#This Row],[ProductID]], Products[ProductID], Products[Supplier], "Not Found")</f>
        <v>0</v>
      </c>
      <c r="F192" s="18">
        <f>_xlfn.XLOOKUP(Inventory[[#This Row],[ProductID]], Products[ProductID], Products[Cost/Unit], "Not Found")</f>
        <v>1</v>
      </c>
      <c r="G192" s="21">
        <f>_xlfn.XLOOKUP(Inventory[[#This Row],[ProductID]], Products[ProductID], Products[ReorderLevel], "Not Found")</f>
        <v>0</v>
      </c>
      <c r="H192">
        <f>SUMIFS(Transactions[Quantity], Transactions[ProductID], Inventory[[#This Row],[ProductID]], Transactions[Site], Inventory[[#This Row],[Site]])</f>
        <v>0</v>
      </c>
      <c r="I192" s="18">
        <f>Inventory[[#This Row],[Cost/Unit]]*Inventory[[#This Row],[QuantityOnHand]]</f>
        <v>0</v>
      </c>
      <c r="J192" t="str">
        <f>IF(Inventory[[#This Row],[QuantityOnHand]]&lt;=Inventory[[#This Row],[Reorder Level]], "Yes", "No")</f>
        <v>Yes</v>
      </c>
    </row>
    <row r="193" spans="2:10" ht="16" x14ac:dyDescent="0.2">
      <c r="B193" t="s">
        <v>246</v>
      </c>
      <c r="C193" s="32" t="s">
        <v>376</v>
      </c>
      <c r="D193" s="18" t="str">
        <f>_xlfn.XLOOKUP(Inventory[[#This Row],[ProductID]], Products[ProductID], Products[ProductName], "Not Found")</f>
        <v>Kayak Foot Brace Hex Clamp</v>
      </c>
      <c r="E193" s="18">
        <f>_xlfn.XLOOKUP(Inventory[[#This Row],[ProductID]], Products[ProductID], Products[Supplier], "Not Found")</f>
        <v>0</v>
      </c>
      <c r="F193" s="18">
        <f>_xlfn.XLOOKUP(Inventory[[#This Row],[ProductID]], Products[ProductID], Products[Cost/Unit], "Not Found")</f>
        <v>1</v>
      </c>
      <c r="G193" s="21">
        <f>_xlfn.XLOOKUP(Inventory[[#This Row],[ProductID]], Products[ProductID], Products[ReorderLevel], "Not Found")</f>
        <v>0</v>
      </c>
      <c r="H193">
        <f>SUMIFS(Transactions[Quantity], Transactions[ProductID], Inventory[[#This Row],[ProductID]], Transactions[Site], Inventory[[#This Row],[Site]])</f>
        <v>0</v>
      </c>
      <c r="I193" s="18">
        <f>Inventory[[#This Row],[Cost/Unit]]*Inventory[[#This Row],[QuantityOnHand]]</f>
        <v>0</v>
      </c>
      <c r="J193" t="str">
        <f>IF(Inventory[[#This Row],[QuantityOnHand]]&lt;=Inventory[[#This Row],[Reorder Level]], "Yes", "No")</f>
        <v>Yes</v>
      </c>
    </row>
    <row r="194" spans="2:10" ht="16" x14ac:dyDescent="0.2">
      <c r="B194" t="s">
        <v>247</v>
      </c>
      <c r="C194" s="32" t="s">
        <v>384</v>
      </c>
      <c r="D194" s="18" t="str">
        <f>_xlfn.XLOOKUP(Inventory[[#This Row],[ProductID]], Products[ProductID], Products[ProductName], "Not Found")</f>
        <v>1/4 - 20 Nylok Jam Nut</v>
      </c>
      <c r="E194" s="18">
        <f>_xlfn.XLOOKUP(Inventory[[#This Row],[ProductID]], Products[ProductID], Products[Supplier], "Not Found")</f>
        <v>0</v>
      </c>
      <c r="F194" s="18">
        <f>_xlfn.XLOOKUP(Inventory[[#This Row],[ProductID]], Products[ProductID], Products[Cost/Unit], "Not Found")</f>
        <v>1</v>
      </c>
      <c r="G194" s="21">
        <f>_xlfn.XLOOKUP(Inventory[[#This Row],[ProductID]], Products[ProductID], Products[ReorderLevel], "Not Found")</f>
        <v>0</v>
      </c>
      <c r="H194">
        <f>SUMIFS(Transactions[Quantity], Transactions[ProductID], Inventory[[#This Row],[ProductID]], Transactions[Site], Inventory[[#This Row],[Site]])</f>
        <v>964</v>
      </c>
      <c r="I194" s="18">
        <f>Inventory[[#This Row],[Cost/Unit]]*Inventory[[#This Row],[QuantityOnHand]]</f>
        <v>964</v>
      </c>
      <c r="J194" t="str">
        <f>IF(Inventory[[#This Row],[QuantityOnHand]]&lt;=Inventory[[#This Row],[Reorder Level]], "Yes", "No")</f>
        <v>No</v>
      </c>
    </row>
    <row r="195" spans="2:10" ht="16" x14ac:dyDescent="0.2">
      <c r="B195" t="s">
        <v>785</v>
      </c>
      <c r="C195" s="32" t="s">
        <v>384</v>
      </c>
      <c r="D195" s="18" t="str">
        <f>_xlfn.XLOOKUP(Inventory[[#This Row],[ProductID]], Products[ProductID], Products[ProductName], "Not Found")</f>
        <v>1/4 - 20 Nylok Jam Nut</v>
      </c>
      <c r="E195" s="18">
        <f>_xlfn.XLOOKUP(Inventory[[#This Row],[ProductID]], Products[ProductID], Products[Supplier], "Not Found")</f>
        <v>0</v>
      </c>
      <c r="F195" s="18">
        <f>_xlfn.XLOOKUP(Inventory[[#This Row],[ProductID]], Products[ProductID], Products[Cost/Unit], "Not Found")</f>
        <v>1</v>
      </c>
      <c r="G195" s="21">
        <f>_xlfn.XLOOKUP(Inventory[[#This Row],[ProductID]], Products[ProductID], Products[ReorderLevel], "Not Found")</f>
        <v>0</v>
      </c>
      <c r="H195">
        <f>SUMIFS(Transactions[Quantity], Transactions[ProductID], Inventory[[#This Row],[ProductID]], Transactions[Site], Inventory[[#This Row],[Site]])</f>
        <v>0</v>
      </c>
      <c r="I195" s="18">
        <f>Inventory[[#This Row],[Cost/Unit]]*Inventory[[#This Row],[QuantityOnHand]]</f>
        <v>0</v>
      </c>
      <c r="J195" t="str">
        <f>IF(Inventory[[#This Row],[QuantityOnHand]]&lt;=Inventory[[#This Row],[Reorder Level]], "Yes", "No")</f>
        <v>Yes</v>
      </c>
    </row>
    <row r="196" spans="2:10" ht="16" x14ac:dyDescent="0.2">
      <c r="B196" t="s">
        <v>246</v>
      </c>
      <c r="C196" s="32" t="s">
        <v>384</v>
      </c>
      <c r="D196" s="18" t="str">
        <f>_xlfn.XLOOKUP(Inventory[[#This Row],[ProductID]], Products[ProductID], Products[ProductName], "Not Found")</f>
        <v>1/4 - 20 Nylok Jam Nut</v>
      </c>
      <c r="E196" s="18">
        <f>_xlfn.XLOOKUP(Inventory[[#This Row],[ProductID]], Products[ProductID], Products[Supplier], "Not Found")</f>
        <v>0</v>
      </c>
      <c r="F196" s="18">
        <f>_xlfn.XLOOKUP(Inventory[[#This Row],[ProductID]], Products[ProductID], Products[Cost/Unit], "Not Found")</f>
        <v>1</v>
      </c>
      <c r="G196" s="21">
        <f>_xlfn.XLOOKUP(Inventory[[#This Row],[ProductID]], Products[ProductID], Products[ReorderLevel], "Not Found")</f>
        <v>0</v>
      </c>
      <c r="H196">
        <f>SUMIFS(Transactions[Quantity], Transactions[ProductID], Inventory[[#This Row],[ProductID]], Transactions[Site], Inventory[[#This Row],[Site]])</f>
        <v>0</v>
      </c>
      <c r="I196" s="18">
        <f>Inventory[[#This Row],[Cost/Unit]]*Inventory[[#This Row],[QuantityOnHand]]</f>
        <v>0</v>
      </c>
      <c r="J196" t="str">
        <f>IF(Inventory[[#This Row],[QuantityOnHand]]&lt;=Inventory[[#This Row],[Reorder Level]], "Yes", "No")</f>
        <v>Yes</v>
      </c>
    </row>
    <row r="197" spans="2:10" ht="16" x14ac:dyDescent="0.2">
      <c r="B197" t="s">
        <v>247</v>
      </c>
      <c r="C197" s="32" t="s">
        <v>386</v>
      </c>
      <c r="D197" s="18" t="str">
        <f>_xlfn.XLOOKUP(Inventory[[#This Row],[ProductID]], Products[ProductID], Products[ProductName], "Not Found")</f>
        <v>14 X 5/8 NEO Bonded Washer (for foot)</v>
      </c>
      <c r="E197" s="18">
        <f>_xlfn.XLOOKUP(Inventory[[#This Row],[ProductID]], Products[ProductID], Products[Supplier], "Not Found")</f>
        <v>0</v>
      </c>
      <c r="F197" s="18">
        <f>_xlfn.XLOOKUP(Inventory[[#This Row],[ProductID]], Products[ProductID], Products[Cost/Unit], "Not Found")</f>
        <v>1</v>
      </c>
      <c r="G197" s="21">
        <f>_xlfn.XLOOKUP(Inventory[[#This Row],[ProductID]], Products[ProductID], Products[ReorderLevel], "Not Found")</f>
        <v>0</v>
      </c>
      <c r="H197">
        <f>SUMIFS(Transactions[Quantity], Transactions[ProductID], Inventory[[#This Row],[ProductID]], Transactions[Site], Inventory[[#This Row],[Site]])</f>
        <v>14</v>
      </c>
      <c r="I197" s="18">
        <f>Inventory[[#This Row],[Cost/Unit]]*Inventory[[#This Row],[QuantityOnHand]]</f>
        <v>14</v>
      </c>
      <c r="J197" t="str">
        <f>IF(Inventory[[#This Row],[QuantityOnHand]]&lt;=Inventory[[#This Row],[Reorder Level]], "Yes", "No")</f>
        <v>No</v>
      </c>
    </row>
    <row r="198" spans="2:10" ht="16" x14ac:dyDescent="0.2">
      <c r="B198" t="s">
        <v>785</v>
      </c>
      <c r="C198" s="32" t="s">
        <v>386</v>
      </c>
      <c r="D198" s="18" t="str">
        <f>_xlfn.XLOOKUP(Inventory[[#This Row],[ProductID]], Products[ProductID], Products[ProductName], "Not Found")</f>
        <v>14 X 5/8 NEO Bonded Washer (for foot)</v>
      </c>
      <c r="E198" s="18">
        <f>_xlfn.XLOOKUP(Inventory[[#This Row],[ProductID]], Products[ProductID], Products[Supplier], "Not Found")</f>
        <v>0</v>
      </c>
      <c r="F198" s="18">
        <f>_xlfn.XLOOKUP(Inventory[[#This Row],[ProductID]], Products[ProductID], Products[Cost/Unit], "Not Found")</f>
        <v>1</v>
      </c>
      <c r="G198" s="21">
        <f>_xlfn.XLOOKUP(Inventory[[#This Row],[ProductID]], Products[ProductID], Products[ReorderLevel], "Not Found")</f>
        <v>0</v>
      </c>
      <c r="H198">
        <f>SUMIFS(Transactions[Quantity], Transactions[ProductID], Inventory[[#This Row],[ProductID]], Transactions[Site], Inventory[[#This Row],[Site]])</f>
        <v>0</v>
      </c>
      <c r="I198" s="18">
        <f>Inventory[[#This Row],[Cost/Unit]]*Inventory[[#This Row],[QuantityOnHand]]</f>
        <v>0</v>
      </c>
      <c r="J198" t="str">
        <f>IF(Inventory[[#This Row],[QuantityOnHand]]&lt;=Inventory[[#This Row],[Reorder Level]], "Yes", "No")</f>
        <v>Yes</v>
      </c>
    </row>
    <row r="199" spans="2:10" ht="16" x14ac:dyDescent="0.2">
      <c r="B199" t="s">
        <v>246</v>
      </c>
      <c r="C199" s="32" t="s">
        <v>386</v>
      </c>
      <c r="D199" s="18" t="str">
        <f>_xlfn.XLOOKUP(Inventory[[#This Row],[ProductID]], Products[ProductID], Products[ProductName], "Not Found")</f>
        <v>14 X 5/8 NEO Bonded Washer (for foot)</v>
      </c>
      <c r="E199" s="18">
        <f>_xlfn.XLOOKUP(Inventory[[#This Row],[ProductID]], Products[ProductID], Products[Supplier], "Not Found")</f>
        <v>0</v>
      </c>
      <c r="F199" s="18">
        <f>_xlfn.XLOOKUP(Inventory[[#This Row],[ProductID]], Products[ProductID], Products[Cost/Unit], "Not Found")</f>
        <v>1</v>
      </c>
      <c r="G199" s="21">
        <f>_xlfn.XLOOKUP(Inventory[[#This Row],[ProductID]], Products[ProductID], Products[ReorderLevel], "Not Found")</f>
        <v>0</v>
      </c>
      <c r="H199">
        <f>SUMIFS(Transactions[Quantity], Transactions[ProductID], Inventory[[#This Row],[ProductID]], Transactions[Site], Inventory[[#This Row],[Site]])</f>
        <v>0</v>
      </c>
      <c r="I199" s="18">
        <f>Inventory[[#This Row],[Cost/Unit]]*Inventory[[#This Row],[QuantityOnHand]]</f>
        <v>0</v>
      </c>
      <c r="J199" t="str">
        <f>IF(Inventory[[#This Row],[QuantityOnHand]]&lt;=Inventory[[#This Row],[Reorder Level]], "Yes", "No")</f>
        <v>Yes</v>
      </c>
    </row>
    <row r="200" spans="2:10" ht="16" x14ac:dyDescent="0.2">
      <c r="B200" t="s">
        <v>247</v>
      </c>
      <c r="C200" s="32" t="s">
        <v>388</v>
      </c>
      <c r="D200" s="18" t="str">
        <f>_xlfn.XLOOKUP(Inventory[[#This Row],[ProductID]], Products[ProductID], Products[ProductName], "Not Found")</f>
        <v>Polypro Bungee Cord Black 3/16"</v>
      </c>
      <c r="E200" s="18">
        <f>_xlfn.XLOOKUP(Inventory[[#This Row],[ProductID]], Products[ProductID], Products[Supplier], "Not Found")</f>
        <v>0</v>
      </c>
      <c r="F200" s="18">
        <f>_xlfn.XLOOKUP(Inventory[[#This Row],[ProductID]], Products[ProductID], Products[Cost/Unit], "Not Found")</f>
        <v>1</v>
      </c>
      <c r="G200" s="21">
        <f>_xlfn.XLOOKUP(Inventory[[#This Row],[ProductID]], Products[ProductID], Products[ReorderLevel], "Not Found")</f>
        <v>0</v>
      </c>
      <c r="H200">
        <f>SUMIFS(Transactions[Quantity], Transactions[ProductID], Inventory[[#This Row],[ProductID]], Transactions[Site], Inventory[[#This Row],[Site]])</f>
        <v>0</v>
      </c>
      <c r="I200" s="18">
        <f>Inventory[[#This Row],[Cost/Unit]]*Inventory[[#This Row],[QuantityOnHand]]</f>
        <v>0</v>
      </c>
      <c r="J200" t="str">
        <f>IF(Inventory[[#This Row],[QuantityOnHand]]&lt;=Inventory[[#This Row],[Reorder Level]], "Yes", "No")</f>
        <v>Yes</v>
      </c>
    </row>
    <row r="201" spans="2:10" ht="16" x14ac:dyDescent="0.2">
      <c r="B201" t="s">
        <v>785</v>
      </c>
      <c r="C201" s="32" t="s">
        <v>388</v>
      </c>
      <c r="D201" s="18" t="str">
        <f>_xlfn.XLOOKUP(Inventory[[#This Row],[ProductID]], Products[ProductID], Products[ProductName], "Not Found")</f>
        <v>Polypro Bungee Cord Black 3/16"</v>
      </c>
      <c r="E201" s="18">
        <f>_xlfn.XLOOKUP(Inventory[[#This Row],[ProductID]], Products[ProductID], Products[Supplier], "Not Found")</f>
        <v>0</v>
      </c>
      <c r="F201" s="18">
        <f>_xlfn.XLOOKUP(Inventory[[#This Row],[ProductID]], Products[ProductID], Products[Cost/Unit], "Not Found")</f>
        <v>1</v>
      </c>
      <c r="G201" s="21">
        <f>_xlfn.XLOOKUP(Inventory[[#This Row],[ProductID]], Products[ProductID], Products[ReorderLevel], "Not Found")</f>
        <v>0</v>
      </c>
      <c r="H201">
        <f>SUMIFS(Transactions[Quantity], Transactions[ProductID], Inventory[[#This Row],[ProductID]], Transactions[Site], Inventory[[#This Row],[Site]])</f>
        <v>0</v>
      </c>
      <c r="I201" s="18">
        <f>Inventory[[#This Row],[Cost/Unit]]*Inventory[[#This Row],[QuantityOnHand]]</f>
        <v>0</v>
      </c>
      <c r="J201" t="str">
        <f>IF(Inventory[[#This Row],[QuantityOnHand]]&lt;=Inventory[[#This Row],[Reorder Level]], "Yes", "No")</f>
        <v>Yes</v>
      </c>
    </row>
    <row r="202" spans="2:10" ht="16" x14ac:dyDescent="0.2">
      <c r="B202" t="s">
        <v>246</v>
      </c>
      <c r="C202" s="32" t="s">
        <v>388</v>
      </c>
      <c r="D202" s="18" t="str">
        <f>_xlfn.XLOOKUP(Inventory[[#This Row],[ProductID]], Products[ProductID], Products[ProductName], "Not Found")</f>
        <v>Polypro Bungee Cord Black 3/16"</v>
      </c>
      <c r="E202" s="18">
        <f>_xlfn.XLOOKUP(Inventory[[#This Row],[ProductID]], Products[ProductID], Products[Supplier], "Not Found")</f>
        <v>0</v>
      </c>
      <c r="F202" s="18">
        <f>_xlfn.XLOOKUP(Inventory[[#This Row],[ProductID]], Products[ProductID], Products[Cost/Unit], "Not Found")</f>
        <v>1</v>
      </c>
      <c r="G202" s="21">
        <f>_xlfn.XLOOKUP(Inventory[[#This Row],[ProductID]], Products[ProductID], Products[ReorderLevel], "Not Found")</f>
        <v>0</v>
      </c>
      <c r="H202">
        <f>SUMIFS(Transactions[Quantity], Transactions[ProductID], Inventory[[#This Row],[ProductID]], Transactions[Site], Inventory[[#This Row],[Site]])</f>
        <v>0</v>
      </c>
      <c r="I202" s="18">
        <f>Inventory[[#This Row],[Cost/Unit]]*Inventory[[#This Row],[QuantityOnHand]]</f>
        <v>0</v>
      </c>
      <c r="J202" t="str">
        <f>IF(Inventory[[#This Row],[QuantityOnHand]]&lt;=Inventory[[#This Row],[Reorder Level]], "Yes", "No")</f>
        <v>Yes</v>
      </c>
    </row>
    <row r="203" spans="2:10" ht="16" x14ac:dyDescent="0.2">
      <c r="B203" t="s">
        <v>247</v>
      </c>
      <c r="C203" s="32" t="s">
        <v>390</v>
      </c>
      <c r="D203" s="18" t="str">
        <f>_xlfn.XLOOKUP(Inventory[[#This Row],[ProductID]], Products[ProductID], Products[ProductName], "Not Found")</f>
        <v>Kayak Carrying Handle</v>
      </c>
      <c r="E203" s="18">
        <f>_xlfn.XLOOKUP(Inventory[[#This Row],[ProductID]], Products[ProductID], Products[Supplier], "Not Found")</f>
        <v>0</v>
      </c>
      <c r="F203" s="18">
        <f>_xlfn.XLOOKUP(Inventory[[#This Row],[ProductID]], Products[ProductID], Products[Cost/Unit], "Not Found")</f>
        <v>1</v>
      </c>
      <c r="G203" s="21">
        <f>_xlfn.XLOOKUP(Inventory[[#This Row],[ProductID]], Products[ProductID], Products[ReorderLevel], "Not Found")</f>
        <v>0</v>
      </c>
      <c r="H203">
        <f>SUMIFS(Transactions[Quantity], Transactions[ProductID], Inventory[[#This Row],[ProductID]], Transactions[Site], Inventory[[#This Row],[Site]])</f>
        <v>0</v>
      </c>
      <c r="I203" s="18">
        <f>Inventory[[#This Row],[Cost/Unit]]*Inventory[[#This Row],[QuantityOnHand]]</f>
        <v>0</v>
      </c>
      <c r="J203" t="str">
        <f>IF(Inventory[[#This Row],[QuantityOnHand]]&lt;=Inventory[[#This Row],[Reorder Level]], "Yes", "No")</f>
        <v>Yes</v>
      </c>
    </row>
    <row r="204" spans="2:10" ht="16" x14ac:dyDescent="0.2">
      <c r="B204" t="s">
        <v>785</v>
      </c>
      <c r="C204" s="32" t="s">
        <v>390</v>
      </c>
      <c r="D204" s="18" t="str">
        <f>_xlfn.XLOOKUP(Inventory[[#This Row],[ProductID]], Products[ProductID], Products[ProductName], "Not Found")</f>
        <v>Kayak Carrying Handle</v>
      </c>
      <c r="E204" s="18">
        <f>_xlfn.XLOOKUP(Inventory[[#This Row],[ProductID]], Products[ProductID], Products[Supplier], "Not Found")</f>
        <v>0</v>
      </c>
      <c r="F204" s="18">
        <f>_xlfn.XLOOKUP(Inventory[[#This Row],[ProductID]], Products[ProductID], Products[Cost/Unit], "Not Found")</f>
        <v>1</v>
      </c>
      <c r="G204" s="21">
        <f>_xlfn.XLOOKUP(Inventory[[#This Row],[ProductID]], Products[ProductID], Products[ReorderLevel], "Not Found")</f>
        <v>0</v>
      </c>
      <c r="H204">
        <f>SUMIFS(Transactions[Quantity], Transactions[ProductID], Inventory[[#This Row],[ProductID]], Transactions[Site], Inventory[[#This Row],[Site]])</f>
        <v>0</v>
      </c>
      <c r="I204" s="18">
        <f>Inventory[[#This Row],[Cost/Unit]]*Inventory[[#This Row],[QuantityOnHand]]</f>
        <v>0</v>
      </c>
      <c r="J204" t="str">
        <f>IF(Inventory[[#This Row],[QuantityOnHand]]&lt;=Inventory[[#This Row],[Reorder Level]], "Yes", "No")</f>
        <v>Yes</v>
      </c>
    </row>
    <row r="205" spans="2:10" ht="16" x14ac:dyDescent="0.2">
      <c r="B205" t="s">
        <v>246</v>
      </c>
      <c r="C205" s="32" t="s">
        <v>390</v>
      </c>
      <c r="D205" s="18" t="str">
        <f>_xlfn.XLOOKUP(Inventory[[#This Row],[ProductID]], Products[ProductID], Products[ProductName], "Not Found")</f>
        <v>Kayak Carrying Handle</v>
      </c>
      <c r="E205" s="18">
        <f>_xlfn.XLOOKUP(Inventory[[#This Row],[ProductID]], Products[ProductID], Products[Supplier], "Not Found")</f>
        <v>0</v>
      </c>
      <c r="F205" s="18">
        <f>_xlfn.XLOOKUP(Inventory[[#This Row],[ProductID]], Products[ProductID], Products[Cost/Unit], "Not Found")</f>
        <v>1</v>
      </c>
      <c r="G205" s="21">
        <f>_xlfn.XLOOKUP(Inventory[[#This Row],[ProductID]], Products[ProductID], Products[ReorderLevel], "Not Found")</f>
        <v>0</v>
      </c>
      <c r="H205">
        <f>SUMIFS(Transactions[Quantity], Transactions[ProductID], Inventory[[#This Row],[ProductID]], Transactions[Site], Inventory[[#This Row],[Site]])</f>
        <v>0</v>
      </c>
      <c r="I205" s="18">
        <f>Inventory[[#This Row],[Cost/Unit]]*Inventory[[#This Row],[QuantityOnHand]]</f>
        <v>0</v>
      </c>
      <c r="J205" t="str">
        <f>IF(Inventory[[#This Row],[QuantityOnHand]]&lt;=Inventory[[#This Row],[Reorder Level]], "Yes", "No")</f>
        <v>Yes</v>
      </c>
    </row>
    <row r="206" spans="2:10" ht="16" x14ac:dyDescent="0.2">
      <c r="B206" t="s">
        <v>247</v>
      </c>
      <c r="C206" s="32" t="s">
        <v>392</v>
      </c>
      <c r="D206" s="18" t="str">
        <f>_xlfn.XLOOKUP(Inventory[[#This Row],[ProductID]], Products[ProductID], Products[ProductName], "Not Found")</f>
        <v>Hatch Cover Tether Clips</v>
      </c>
      <c r="E206" s="18">
        <f>_xlfn.XLOOKUP(Inventory[[#This Row],[ProductID]], Products[ProductID], Products[Supplier], "Not Found")</f>
        <v>0</v>
      </c>
      <c r="F206" s="18">
        <f>_xlfn.XLOOKUP(Inventory[[#This Row],[ProductID]], Products[ProductID], Products[Cost/Unit], "Not Found")</f>
        <v>1</v>
      </c>
      <c r="G206" s="21">
        <f>_xlfn.XLOOKUP(Inventory[[#This Row],[ProductID]], Products[ProductID], Products[ReorderLevel], "Not Found")</f>
        <v>0</v>
      </c>
      <c r="H206">
        <f>SUMIFS(Transactions[Quantity], Transactions[ProductID], Inventory[[#This Row],[ProductID]], Transactions[Site], Inventory[[#This Row],[Site]])</f>
        <v>2</v>
      </c>
      <c r="I206" s="18">
        <f>Inventory[[#This Row],[Cost/Unit]]*Inventory[[#This Row],[QuantityOnHand]]</f>
        <v>2</v>
      </c>
      <c r="J206" t="str">
        <f>IF(Inventory[[#This Row],[QuantityOnHand]]&lt;=Inventory[[#This Row],[Reorder Level]], "Yes", "No")</f>
        <v>No</v>
      </c>
    </row>
    <row r="207" spans="2:10" ht="16" x14ac:dyDescent="0.2">
      <c r="B207" t="s">
        <v>785</v>
      </c>
      <c r="C207" s="32" t="s">
        <v>392</v>
      </c>
      <c r="D207" s="18" t="str">
        <f>_xlfn.XLOOKUP(Inventory[[#This Row],[ProductID]], Products[ProductID], Products[ProductName], "Not Found")</f>
        <v>Hatch Cover Tether Clips</v>
      </c>
      <c r="E207" s="18">
        <f>_xlfn.XLOOKUP(Inventory[[#This Row],[ProductID]], Products[ProductID], Products[Supplier], "Not Found")</f>
        <v>0</v>
      </c>
      <c r="F207" s="18">
        <f>_xlfn.XLOOKUP(Inventory[[#This Row],[ProductID]], Products[ProductID], Products[Cost/Unit], "Not Found")</f>
        <v>1</v>
      </c>
      <c r="G207" s="21">
        <f>_xlfn.XLOOKUP(Inventory[[#This Row],[ProductID]], Products[ProductID], Products[ReorderLevel], "Not Found")</f>
        <v>0</v>
      </c>
      <c r="H207">
        <f>SUMIFS(Transactions[Quantity], Transactions[ProductID], Inventory[[#This Row],[ProductID]], Transactions[Site], Inventory[[#This Row],[Site]])</f>
        <v>0</v>
      </c>
      <c r="I207" s="18">
        <f>Inventory[[#This Row],[Cost/Unit]]*Inventory[[#This Row],[QuantityOnHand]]</f>
        <v>0</v>
      </c>
      <c r="J207" t="str">
        <f>IF(Inventory[[#This Row],[QuantityOnHand]]&lt;=Inventory[[#This Row],[Reorder Level]], "Yes", "No")</f>
        <v>Yes</v>
      </c>
    </row>
    <row r="208" spans="2:10" ht="16" x14ac:dyDescent="0.2">
      <c r="B208" t="s">
        <v>246</v>
      </c>
      <c r="C208" s="32" t="s">
        <v>392</v>
      </c>
      <c r="D208" s="18" t="str">
        <f>_xlfn.XLOOKUP(Inventory[[#This Row],[ProductID]], Products[ProductID], Products[ProductName], "Not Found")</f>
        <v>Hatch Cover Tether Clips</v>
      </c>
      <c r="E208" s="18">
        <f>_xlfn.XLOOKUP(Inventory[[#This Row],[ProductID]], Products[ProductID], Products[Supplier], "Not Found")</f>
        <v>0</v>
      </c>
      <c r="F208" s="18">
        <f>_xlfn.XLOOKUP(Inventory[[#This Row],[ProductID]], Products[ProductID], Products[Cost/Unit], "Not Found")</f>
        <v>1</v>
      </c>
      <c r="G208" s="21">
        <f>_xlfn.XLOOKUP(Inventory[[#This Row],[ProductID]], Products[ProductID], Products[ReorderLevel], "Not Found")</f>
        <v>0</v>
      </c>
      <c r="H208">
        <f>SUMIFS(Transactions[Quantity], Transactions[ProductID], Inventory[[#This Row],[ProductID]], Transactions[Site], Inventory[[#This Row],[Site]])</f>
        <v>0</v>
      </c>
      <c r="I208" s="18">
        <f>Inventory[[#This Row],[Cost/Unit]]*Inventory[[#This Row],[QuantityOnHand]]</f>
        <v>0</v>
      </c>
      <c r="J208" t="str">
        <f>IF(Inventory[[#This Row],[QuantityOnHand]]&lt;=Inventory[[#This Row],[Reorder Level]], "Yes", "No")</f>
        <v>Yes</v>
      </c>
    </row>
    <row r="209" spans="2:10" ht="16" x14ac:dyDescent="0.2">
      <c r="B209" t="s">
        <v>247</v>
      </c>
      <c r="C209" s="32" t="s">
        <v>394</v>
      </c>
      <c r="D209" s="18" t="str">
        <f>_xlfn.XLOOKUP(Inventory[[#This Row],[ProductID]], Products[ProductID], Products[ProductName], "Not Found")</f>
        <v>Seat Pan</v>
      </c>
      <c r="E209" s="18">
        <f>_xlfn.XLOOKUP(Inventory[[#This Row],[ProductID]], Products[ProductID], Products[Supplier], "Not Found")</f>
        <v>0</v>
      </c>
      <c r="F209" s="18">
        <f>_xlfn.XLOOKUP(Inventory[[#This Row],[ProductID]], Products[ProductID], Products[Cost/Unit], "Not Found")</f>
        <v>1</v>
      </c>
      <c r="G209" s="21">
        <f>_xlfn.XLOOKUP(Inventory[[#This Row],[ProductID]], Products[ProductID], Products[ReorderLevel], "Not Found")</f>
        <v>0</v>
      </c>
      <c r="H209">
        <f>SUMIFS(Transactions[Quantity], Transactions[ProductID], Inventory[[#This Row],[ProductID]], Transactions[Site], Inventory[[#This Row],[Site]])</f>
        <v>0</v>
      </c>
      <c r="I209" s="18">
        <f>Inventory[[#This Row],[Cost/Unit]]*Inventory[[#This Row],[QuantityOnHand]]</f>
        <v>0</v>
      </c>
      <c r="J209" t="str">
        <f>IF(Inventory[[#This Row],[QuantityOnHand]]&lt;=Inventory[[#This Row],[Reorder Level]], "Yes", "No")</f>
        <v>Yes</v>
      </c>
    </row>
    <row r="210" spans="2:10" ht="16" x14ac:dyDescent="0.2">
      <c r="B210" t="s">
        <v>785</v>
      </c>
      <c r="C210" s="32" t="s">
        <v>394</v>
      </c>
      <c r="D210" s="18" t="str">
        <f>_xlfn.XLOOKUP(Inventory[[#This Row],[ProductID]], Products[ProductID], Products[ProductName], "Not Found")</f>
        <v>Seat Pan</v>
      </c>
      <c r="E210" s="18">
        <f>_xlfn.XLOOKUP(Inventory[[#This Row],[ProductID]], Products[ProductID], Products[Supplier], "Not Found")</f>
        <v>0</v>
      </c>
      <c r="F210" s="18">
        <f>_xlfn.XLOOKUP(Inventory[[#This Row],[ProductID]], Products[ProductID], Products[Cost/Unit], "Not Found")</f>
        <v>1</v>
      </c>
      <c r="G210" s="21">
        <f>_xlfn.XLOOKUP(Inventory[[#This Row],[ProductID]], Products[ProductID], Products[ReorderLevel], "Not Found")</f>
        <v>0</v>
      </c>
      <c r="H210">
        <f>SUMIFS(Transactions[Quantity], Transactions[ProductID], Inventory[[#This Row],[ProductID]], Transactions[Site], Inventory[[#This Row],[Site]])</f>
        <v>0</v>
      </c>
      <c r="I210" s="18">
        <f>Inventory[[#This Row],[Cost/Unit]]*Inventory[[#This Row],[QuantityOnHand]]</f>
        <v>0</v>
      </c>
      <c r="J210" t="str">
        <f>IF(Inventory[[#This Row],[QuantityOnHand]]&lt;=Inventory[[#This Row],[Reorder Level]], "Yes", "No")</f>
        <v>Yes</v>
      </c>
    </row>
    <row r="211" spans="2:10" ht="16" x14ac:dyDescent="0.2">
      <c r="B211" t="s">
        <v>246</v>
      </c>
      <c r="C211" s="32" t="s">
        <v>394</v>
      </c>
      <c r="D211" s="18" t="str">
        <f>_xlfn.XLOOKUP(Inventory[[#This Row],[ProductID]], Products[ProductID], Products[ProductName], "Not Found")</f>
        <v>Seat Pan</v>
      </c>
      <c r="E211" s="18">
        <f>_xlfn.XLOOKUP(Inventory[[#This Row],[ProductID]], Products[ProductID], Products[Supplier], "Not Found")</f>
        <v>0</v>
      </c>
      <c r="F211" s="18">
        <f>_xlfn.XLOOKUP(Inventory[[#This Row],[ProductID]], Products[ProductID], Products[Cost/Unit], "Not Found")</f>
        <v>1</v>
      </c>
      <c r="G211" s="21">
        <f>_xlfn.XLOOKUP(Inventory[[#This Row],[ProductID]], Products[ProductID], Products[ReorderLevel], "Not Found")</f>
        <v>0</v>
      </c>
      <c r="H211">
        <f>SUMIFS(Transactions[Quantity], Transactions[ProductID], Inventory[[#This Row],[ProductID]], Transactions[Site], Inventory[[#This Row],[Site]])</f>
        <v>0</v>
      </c>
      <c r="I211" s="18">
        <f>Inventory[[#This Row],[Cost/Unit]]*Inventory[[#This Row],[QuantityOnHand]]</f>
        <v>0</v>
      </c>
      <c r="J211" t="str">
        <f>IF(Inventory[[#This Row],[QuantityOnHand]]&lt;=Inventory[[#This Row],[Reorder Level]], "Yes", "No")</f>
        <v>Yes</v>
      </c>
    </row>
    <row r="212" spans="2:10" ht="16" x14ac:dyDescent="0.2">
      <c r="B212" t="s">
        <v>620</v>
      </c>
      <c r="C212" s="32" t="s">
        <v>394</v>
      </c>
      <c r="D212" s="18" t="str">
        <f>_xlfn.XLOOKUP(Inventory[[#This Row],[ProductID]], Products[ProductID], Products[ProductName], "Not Found")</f>
        <v>Seat Pan</v>
      </c>
      <c r="E212" s="18">
        <f>_xlfn.XLOOKUP(Inventory[[#This Row],[ProductID]], Products[ProductID], Products[Supplier], "Not Found")</f>
        <v>0</v>
      </c>
      <c r="F212" s="18">
        <f>_xlfn.XLOOKUP(Inventory[[#This Row],[ProductID]], Products[ProductID], Products[Cost/Unit], "Not Found")</f>
        <v>1</v>
      </c>
      <c r="G212" s="21">
        <f>_xlfn.XLOOKUP(Inventory[[#This Row],[ProductID]], Products[ProductID], Products[ReorderLevel], "Not Found")</f>
        <v>0</v>
      </c>
      <c r="H212">
        <f>SUMIFS(Transactions[Quantity], Transactions[ProductID], Inventory[[#This Row],[ProductID]], Transactions[Site], Inventory[[#This Row],[Site]])</f>
        <v>55</v>
      </c>
      <c r="I212" s="18">
        <f>Inventory[[#This Row],[Cost/Unit]]*Inventory[[#This Row],[QuantityOnHand]]</f>
        <v>55</v>
      </c>
      <c r="J212" t="str">
        <f>IF(Inventory[[#This Row],[QuantityOnHand]]&lt;=Inventory[[#This Row],[Reorder Level]], "Yes", "No")</f>
        <v>No</v>
      </c>
    </row>
    <row r="213" spans="2:10" ht="16" x14ac:dyDescent="0.2">
      <c r="B213" t="s">
        <v>620</v>
      </c>
      <c r="C213" s="32" t="s">
        <v>396</v>
      </c>
      <c r="D213" s="18" t="str">
        <f>_xlfn.XLOOKUP(Inventory[[#This Row],[ProductID]], Products[ProductID], Products[ProductName], "Not Found")</f>
        <v>Female clasp with hypalon</v>
      </c>
      <c r="E213" s="18">
        <f>_xlfn.XLOOKUP(Inventory[[#This Row],[ProductID]], Products[ProductID], Products[Supplier], "Not Found")</f>
        <v>0</v>
      </c>
      <c r="F213" s="18">
        <f>_xlfn.XLOOKUP(Inventory[[#This Row],[ProductID]], Products[ProductID], Products[Cost/Unit], "Not Found")</f>
        <v>1</v>
      </c>
      <c r="G213" s="21">
        <f>_xlfn.XLOOKUP(Inventory[[#This Row],[ProductID]], Products[ProductID], Products[ReorderLevel], "Not Found")</f>
        <v>0</v>
      </c>
      <c r="H213">
        <f>SUMIFS(Transactions[Quantity], Transactions[ProductID], Inventory[[#This Row],[ProductID]], Transactions[Site], Inventory[[#This Row],[Site]])</f>
        <v>0</v>
      </c>
      <c r="I213" s="18">
        <f>Inventory[[#This Row],[Cost/Unit]]*Inventory[[#This Row],[QuantityOnHand]]</f>
        <v>0</v>
      </c>
      <c r="J213" t="str">
        <f>IF(Inventory[[#This Row],[QuantityOnHand]]&lt;=Inventory[[#This Row],[Reorder Level]], "Yes", "No")</f>
        <v>Yes</v>
      </c>
    </row>
    <row r="214" spans="2:10" ht="16" x14ac:dyDescent="0.2">
      <c r="B214" t="s">
        <v>247</v>
      </c>
      <c r="C214" s="32" t="s">
        <v>396</v>
      </c>
      <c r="D214" s="18" t="str">
        <f>_xlfn.XLOOKUP(Inventory[[#This Row],[ProductID]], Products[ProductID], Products[ProductName], "Not Found")</f>
        <v>Female clasp with hypalon</v>
      </c>
      <c r="E214" s="18">
        <f>_xlfn.XLOOKUP(Inventory[[#This Row],[ProductID]], Products[ProductID], Products[Supplier], "Not Found")</f>
        <v>0</v>
      </c>
      <c r="F214" s="18">
        <f>_xlfn.XLOOKUP(Inventory[[#This Row],[ProductID]], Products[ProductID], Products[Cost/Unit], "Not Found")</f>
        <v>1</v>
      </c>
      <c r="G214" s="21">
        <f>_xlfn.XLOOKUP(Inventory[[#This Row],[ProductID]], Products[ProductID], Products[ReorderLevel], "Not Found")</f>
        <v>0</v>
      </c>
      <c r="H214">
        <f>SUMIFS(Transactions[Quantity], Transactions[ProductID], Inventory[[#This Row],[ProductID]], Transactions[Site], Inventory[[#This Row],[Site]])</f>
        <v>0</v>
      </c>
      <c r="I214" s="18">
        <f>Inventory[[#This Row],[Cost/Unit]]*Inventory[[#This Row],[QuantityOnHand]]</f>
        <v>0</v>
      </c>
      <c r="J214" t="str">
        <f>IF(Inventory[[#This Row],[QuantityOnHand]]&lt;=Inventory[[#This Row],[Reorder Level]], "Yes", "No")</f>
        <v>Yes</v>
      </c>
    </row>
    <row r="215" spans="2:10" ht="16" x14ac:dyDescent="0.2">
      <c r="B215" t="s">
        <v>785</v>
      </c>
      <c r="C215" s="32" t="s">
        <v>396</v>
      </c>
      <c r="D215" s="18" t="str">
        <f>_xlfn.XLOOKUP(Inventory[[#This Row],[ProductID]], Products[ProductID], Products[ProductName], "Not Found")</f>
        <v>Female clasp with hypalon</v>
      </c>
      <c r="E215" s="18">
        <f>_xlfn.XLOOKUP(Inventory[[#This Row],[ProductID]], Products[ProductID], Products[Supplier], "Not Found")</f>
        <v>0</v>
      </c>
      <c r="F215" s="18">
        <f>_xlfn.XLOOKUP(Inventory[[#This Row],[ProductID]], Products[ProductID], Products[Cost/Unit], "Not Found")</f>
        <v>1</v>
      </c>
      <c r="G215" s="21">
        <f>_xlfn.XLOOKUP(Inventory[[#This Row],[ProductID]], Products[ProductID], Products[ReorderLevel], "Not Found")</f>
        <v>0</v>
      </c>
      <c r="H215">
        <f>SUMIFS(Transactions[Quantity], Transactions[ProductID], Inventory[[#This Row],[ProductID]], Transactions[Site], Inventory[[#This Row],[Site]])</f>
        <v>0</v>
      </c>
      <c r="I215" s="18">
        <f>Inventory[[#This Row],[Cost/Unit]]*Inventory[[#This Row],[QuantityOnHand]]</f>
        <v>0</v>
      </c>
      <c r="J215" t="str">
        <f>IF(Inventory[[#This Row],[QuantityOnHand]]&lt;=Inventory[[#This Row],[Reorder Level]], "Yes", "No")</f>
        <v>Yes</v>
      </c>
    </row>
    <row r="216" spans="2:10" ht="16" x14ac:dyDescent="0.2">
      <c r="B216" t="s">
        <v>246</v>
      </c>
      <c r="C216" s="32" t="s">
        <v>396</v>
      </c>
      <c r="D216" s="18" t="str">
        <f>_xlfn.XLOOKUP(Inventory[[#This Row],[ProductID]], Products[ProductID], Products[ProductName], "Not Found")</f>
        <v>Female clasp with hypalon</v>
      </c>
      <c r="E216" s="18">
        <f>_xlfn.XLOOKUP(Inventory[[#This Row],[ProductID]], Products[ProductID], Products[Supplier], "Not Found")</f>
        <v>0</v>
      </c>
      <c r="F216" s="18">
        <f>_xlfn.XLOOKUP(Inventory[[#This Row],[ProductID]], Products[ProductID], Products[Cost/Unit], "Not Found")</f>
        <v>1</v>
      </c>
      <c r="G216" s="21">
        <f>_xlfn.XLOOKUP(Inventory[[#This Row],[ProductID]], Products[ProductID], Products[ReorderLevel], "Not Found")</f>
        <v>0</v>
      </c>
      <c r="H216">
        <f>SUMIFS(Transactions[Quantity], Transactions[ProductID], Inventory[[#This Row],[ProductID]], Transactions[Site], Inventory[[#This Row],[Site]])</f>
        <v>0</v>
      </c>
      <c r="I216" s="18">
        <f>Inventory[[#This Row],[Cost/Unit]]*Inventory[[#This Row],[QuantityOnHand]]</f>
        <v>0</v>
      </c>
      <c r="J216" t="str">
        <f>IF(Inventory[[#This Row],[QuantityOnHand]]&lt;=Inventory[[#This Row],[Reorder Level]], "Yes", "No")</f>
        <v>Yes</v>
      </c>
    </row>
    <row r="217" spans="2:10" ht="16" x14ac:dyDescent="0.2">
      <c r="B217" t="s">
        <v>620</v>
      </c>
      <c r="C217" s="32" t="s">
        <v>398</v>
      </c>
      <c r="D217" s="18" t="str">
        <f>_xlfn.XLOOKUP(Inventory[[#This Row],[ProductID]], Products[ProductID], Products[ProductName], "Not Found")</f>
        <v>Seat Back</v>
      </c>
      <c r="E217" s="18">
        <f>_xlfn.XLOOKUP(Inventory[[#This Row],[ProductID]], Products[ProductID], Products[Supplier], "Not Found")</f>
        <v>0</v>
      </c>
      <c r="F217" s="18">
        <f>_xlfn.XLOOKUP(Inventory[[#This Row],[ProductID]], Products[ProductID], Products[Cost/Unit], "Not Found")</f>
        <v>1</v>
      </c>
      <c r="G217" s="21">
        <f>_xlfn.XLOOKUP(Inventory[[#This Row],[ProductID]], Products[ProductID], Products[ReorderLevel], "Not Found")</f>
        <v>0</v>
      </c>
      <c r="H217">
        <f>SUMIFS(Transactions[Quantity], Transactions[ProductID], Inventory[[#This Row],[ProductID]], Transactions[Site], Inventory[[#This Row],[Site]])</f>
        <v>0</v>
      </c>
      <c r="I217" s="18">
        <f>Inventory[[#This Row],[Cost/Unit]]*Inventory[[#This Row],[QuantityOnHand]]</f>
        <v>0</v>
      </c>
      <c r="J217" t="str">
        <f>IF(Inventory[[#This Row],[QuantityOnHand]]&lt;=Inventory[[#This Row],[Reorder Level]], "Yes", "No")</f>
        <v>Yes</v>
      </c>
    </row>
    <row r="218" spans="2:10" ht="16" x14ac:dyDescent="0.2">
      <c r="B218" t="s">
        <v>247</v>
      </c>
      <c r="C218" s="32" t="s">
        <v>398</v>
      </c>
      <c r="D218" s="18" t="str">
        <f>_xlfn.XLOOKUP(Inventory[[#This Row],[ProductID]], Products[ProductID], Products[ProductName], "Not Found")</f>
        <v>Seat Back</v>
      </c>
      <c r="E218" s="18">
        <f>_xlfn.XLOOKUP(Inventory[[#This Row],[ProductID]], Products[ProductID], Products[Supplier], "Not Found")</f>
        <v>0</v>
      </c>
      <c r="F218" s="18">
        <f>_xlfn.XLOOKUP(Inventory[[#This Row],[ProductID]], Products[ProductID], Products[Cost/Unit], "Not Found")</f>
        <v>1</v>
      </c>
      <c r="G218" s="21">
        <f>_xlfn.XLOOKUP(Inventory[[#This Row],[ProductID]], Products[ProductID], Products[ReorderLevel], "Not Found")</f>
        <v>0</v>
      </c>
      <c r="H218">
        <f>SUMIFS(Transactions[Quantity], Transactions[ProductID], Inventory[[#This Row],[ProductID]], Transactions[Site], Inventory[[#This Row],[Site]])</f>
        <v>0</v>
      </c>
      <c r="I218" s="18">
        <f>Inventory[[#This Row],[Cost/Unit]]*Inventory[[#This Row],[QuantityOnHand]]</f>
        <v>0</v>
      </c>
      <c r="J218" t="str">
        <f>IF(Inventory[[#This Row],[QuantityOnHand]]&lt;=Inventory[[#This Row],[Reorder Level]], "Yes", "No")</f>
        <v>Yes</v>
      </c>
    </row>
    <row r="219" spans="2:10" ht="16" x14ac:dyDescent="0.2">
      <c r="B219" t="s">
        <v>785</v>
      </c>
      <c r="C219" s="32" t="s">
        <v>398</v>
      </c>
      <c r="D219" s="18" t="str">
        <f>_xlfn.XLOOKUP(Inventory[[#This Row],[ProductID]], Products[ProductID], Products[ProductName], "Not Found")</f>
        <v>Seat Back</v>
      </c>
      <c r="E219" s="18">
        <f>_xlfn.XLOOKUP(Inventory[[#This Row],[ProductID]], Products[ProductID], Products[Supplier], "Not Found")</f>
        <v>0</v>
      </c>
      <c r="F219" s="18">
        <f>_xlfn.XLOOKUP(Inventory[[#This Row],[ProductID]], Products[ProductID], Products[Cost/Unit], "Not Found")</f>
        <v>1</v>
      </c>
      <c r="G219" s="21">
        <f>_xlfn.XLOOKUP(Inventory[[#This Row],[ProductID]], Products[ProductID], Products[ReorderLevel], "Not Found")</f>
        <v>0</v>
      </c>
      <c r="H219">
        <f>SUMIFS(Transactions[Quantity], Transactions[ProductID], Inventory[[#This Row],[ProductID]], Transactions[Site], Inventory[[#This Row],[Site]])</f>
        <v>0</v>
      </c>
      <c r="I219" s="18">
        <f>Inventory[[#This Row],[Cost/Unit]]*Inventory[[#This Row],[QuantityOnHand]]</f>
        <v>0</v>
      </c>
      <c r="J219" t="str">
        <f>IF(Inventory[[#This Row],[QuantityOnHand]]&lt;=Inventory[[#This Row],[Reorder Level]], "Yes", "No")</f>
        <v>Yes</v>
      </c>
    </row>
    <row r="220" spans="2:10" ht="16" x14ac:dyDescent="0.2">
      <c r="B220" t="s">
        <v>246</v>
      </c>
      <c r="C220" s="32" t="s">
        <v>398</v>
      </c>
      <c r="D220" s="18" t="str">
        <f>_xlfn.XLOOKUP(Inventory[[#This Row],[ProductID]], Products[ProductID], Products[ProductName], "Not Found")</f>
        <v>Seat Back</v>
      </c>
      <c r="E220" s="18">
        <f>_xlfn.XLOOKUP(Inventory[[#This Row],[ProductID]], Products[ProductID], Products[Supplier], "Not Found")</f>
        <v>0</v>
      </c>
      <c r="F220" s="18">
        <f>_xlfn.XLOOKUP(Inventory[[#This Row],[ProductID]], Products[ProductID], Products[Cost/Unit], "Not Found")</f>
        <v>1</v>
      </c>
      <c r="G220" s="21">
        <f>_xlfn.XLOOKUP(Inventory[[#This Row],[ProductID]], Products[ProductID], Products[ReorderLevel], "Not Found")</f>
        <v>0</v>
      </c>
      <c r="H220">
        <f>SUMIFS(Transactions[Quantity], Transactions[ProductID], Inventory[[#This Row],[ProductID]], Transactions[Site], Inventory[[#This Row],[Site]])</f>
        <v>0</v>
      </c>
      <c r="I220" s="18">
        <f>Inventory[[#This Row],[Cost/Unit]]*Inventory[[#This Row],[QuantityOnHand]]</f>
        <v>0</v>
      </c>
      <c r="J220" t="str">
        <f>IF(Inventory[[#This Row],[QuantityOnHand]]&lt;=Inventory[[#This Row],[Reorder Level]], "Yes", "No")</f>
        <v>Yes</v>
      </c>
    </row>
    <row r="221" spans="2:10" ht="16" x14ac:dyDescent="0.2">
      <c r="B221" t="s">
        <v>620</v>
      </c>
      <c r="C221" s="32" t="s">
        <v>400</v>
      </c>
      <c r="D221" s="18" t="str">
        <f>_xlfn.XLOOKUP(Inventory[[#This Row],[ProductID]], Products[ProductID], Products[ProductName], "Not Found")</f>
        <v>Cockpit Pad</v>
      </c>
      <c r="E221" s="18">
        <f>_xlfn.XLOOKUP(Inventory[[#This Row],[ProductID]], Products[ProductID], Products[Supplier], "Not Found")</f>
        <v>0</v>
      </c>
      <c r="F221" s="18">
        <f>_xlfn.XLOOKUP(Inventory[[#This Row],[ProductID]], Products[ProductID], Products[Cost/Unit], "Not Found")</f>
        <v>1</v>
      </c>
      <c r="G221" s="21">
        <f>_xlfn.XLOOKUP(Inventory[[#This Row],[ProductID]], Products[ProductID], Products[ReorderLevel], "Not Found")</f>
        <v>0</v>
      </c>
      <c r="H221">
        <f>SUMIFS(Transactions[Quantity], Transactions[ProductID], Inventory[[#This Row],[ProductID]], Transactions[Site], Inventory[[#This Row],[Site]])</f>
        <v>0</v>
      </c>
      <c r="I221" s="18">
        <f>Inventory[[#This Row],[Cost/Unit]]*Inventory[[#This Row],[QuantityOnHand]]</f>
        <v>0</v>
      </c>
      <c r="J221" t="str">
        <f>IF(Inventory[[#This Row],[QuantityOnHand]]&lt;=Inventory[[#This Row],[Reorder Level]], "Yes", "No")</f>
        <v>Yes</v>
      </c>
    </row>
    <row r="222" spans="2:10" ht="16" x14ac:dyDescent="0.2">
      <c r="B222" t="s">
        <v>247</v>
      </c>
      <c r="C222" s="32" t="s">
        <v>400</v>
      </c>
      <c r="D222" s="18" t="str">
        <f>_xlfn.XLOOKUP(Inventory[[#This Row],[ProductID]], Products[ProductID], Products[ProductName], "Not Found")</f>
        <v>Cockpit Pad</v>
      </c>
      <c r="E222" s="18">
        <f>_xlfn.XLOOKUP(Inventory[[#This Row],[ProductID]], Products[ProductID], Products[Supplier], "Not Found")</f>
        <v>0</v>
      </c>
      <c r="F222" s="18">
        <f>_xlfn.XLOOKUP(Inventory[[#This Row],[ProductID]], Products[ProductID], Products[Cost/Unit], "Not Found")</f>
        <v>1</v>
      </c>
      <c r="G222" s="21">
        <f>_xlfn.XLOOKUP(Inventory[[#This Row],[ProductID]], Products[ProductID], Products[ReorderLevel], "Not Found")</f>
        <v>0</v>
      </c>
      <c r="H222">
        <f>SUMIFS(Transactions[Quantity], Transactions[ProductID], Inventory[[#This Row],[ProductID]], Transactions[Site], Inventory[[#This Row],[Site]])</f>
        <v>0</v>
      </c>
      <c r="I222" s="18">
        <f>Inventory[[#This Row],[Cost/Unit]]*Inventory[[#This Row],[QuantityOnHand]]</f>
        <v>0</v>
      </c>
      <c r="J222" t="str">
        <f>IF(Inventory[[#This Row],[QuantityOnHand]]&lt;=Inventory[[#This Row],[Reorder Level]], "Yes", "No")</f>
        <v>Yes</v>
      </c>
    </row>
    <row r="223" spans="2:10" ht="16" x14ac:dyDescent="0.2">
      <c r="B223" t="s">
        <v>785</v>
      </c>
      <c r="C223" s="32" t="s">
        <v>400</v>
      </c>
      <c r="D223" s="18" t="str">
        <f>_xlfn.XLOOKUP(Inventory[[#This Row],[ProductID]], Products[ProductID], Products[ProductName], "Not Found")</f>
        <v>Cockpit Pad</v>
      </c>
      <c r="E223" s="18">
        <f>_xlfn.XLOOKUP(Inventory[[#This Row],[ProductID]], Products[ProductID], Products[Supplier], "Not Found")</f>
        <v>0</v>
      </c>
      <c r="F223" s="18">
        <f>_xlfn.XLOOKUP(Inventory[[#This Row],[ProductID]], Products[ProductID], Products[Cost/Unit], "Not Found")</f>
        <v>1</v>
      </c>
      <c r="G223" s="21">
        <f>_xlfn.XLOOKUP(Inventory[[#This Row],[ProductID]], Products[ProductID], Products[ReorderLevel], "Not Found")</f>
        <v>0</v>
      </c>
      <c r="H223">
        <f>SUMIFS(Transactions[Quantity], Transactions[ProductID], Inventory[[#This Row],[ProductID]], Transactions[Site], Inventory[[#This Row],[Site]])</f>
        <v>0</v>
      </c>
      <c r="I223" s="18">
        <f>Inventory[[#This Row],[Cost/Unit]]*Inventory[[#This Row],[QuantityOnHand]]</f>
        <v>0</v>
      </c>
      <c r="J223" t="str">
        <f>IF(Inventory[[#This Row],[QuantityOnHand]]&lt;=Inventory[[#This Row],[Reorder Level]], "Yes", "No")</f>
        <v>Yes</v>
      </c>
    </row>
    <row r="224" spans="2:10" ht="16" x14ac:dyDescent="0.2">
      <c r="B224" t="s">
        <v>246</v>
      </c>
      <c r="C224" s="32" t="s">
        <v>400</v>
      </c>
      <c r="D224" s="18" t="str">
        <f>_xlfn.XLOOKUP(Inventory[[#This Row],[ProductID]], Products[ProductID], Products[ProductName], "Not Found")</f>
        <v>Cockpit Pad</v>
      </c>
      <c r="E224" s="18">
        <f>_xlfn.XLOOKUP(Inventory[[#This Row],[ProductID]], Products[ProductID], Products[Supplier], "Not Found")</f>
        <v>0</v>
      </c>
      <c r="F224" s="18">
        <f>_xlfn.XLOOKUP(Inventory[[#This Row],[ProductID]], Products[ProductID], Products[Cost/Unit], "Not Found")</f>
        <v>1</v>
      </c>
      <c r="G224" s="21">
        <f>_xlfn.XLOOKUP(Inventory[[#This Row],[ProductID]], Products[ProductID], Products[ReorderLevel], "Not Found")</f>
        <v>0</v>
      </c>
      <c r="H224">
        <f>SUMIFS(Transactions[Quantity], Transactions[ProductID], Inventory[[#This Row],[ProductID]], Transactions[Site], Inventory[[#This Row],[Site]])</f>
        <v>0</v>
      </c>
      <c r="I224" s="18">
        <f>Inventory[[#This Row],[Cost/Unit]]*Inventory[[#This Row],[QuantityOnHand]]</f>
        <v>0</v>
      </c>
      <c r="J224" t="str">
        <f>IF(Inventory[[#This Row],[QuantityOnHand]]&lt;=Inventory[[#This Row],[Reorder Level]], "Yes", "No")</f>
        <v>Yes</v>
      </c>
    </row>
    <row r="225" spans="2:10" x14ac:dyDescent="0.2">
      <c r="B225" t="s">
        <v>620</v>
      </c>
      <c r="C225" t="s">
        <v>402</v>
      </c>
      <c r="D225" s="18" t="str">
        <f>_xlfn.XLOOKUP(Inventory[[#This Row],[ProductID]], Products[ProductID], Products[ProductName], "Not Found")</f>
        <v>Lauren gasket</v>
      </c>
      <c r="E225" s="18">
        <f>_xlfn.XLOOKUP(Inventory[[#This Row],[ProductID]], Products[ProductID], Products[Supplier], "Not Found")</f>
        <v>0</v>
      </c>
      <c r="F225" s="18">
        <f>_xlfn.XLOOKUP(Inventory[[#This Row],[ProductID]], Products[ProductID], Products[Cost/Unit], "Not Found")</f>
        <v>1</v>
      </c>
      <c r="G225" s="21">
        <f>_xlfn.XLOOKUP(Inventory[[#This Row],[ProductID]], Products[ProductID], Products[ReorderLevel], "Not Found")</f>
        <v>0</v>
      </c>
      <c r="H225">
        <f>SUMIFS(Transactions[Quantity], Transactions[ProductID], Inventory[[#This Row],[ProductID]], Transactions[Site], Inventory[[#This Row],[Site]])</f>
        <v>15920</v>
      </c>
      <c r="I225" s="18">
        <f>Inventory[[#This Row],[Cost/Unit]]*Inventory[[#This Row],[QuantityOnHand]]</f>
        <v>15920</v>
      </c>
      <c r="J225" t="str">
        <f>IF(Inventory[[#This Row],[QuantityOnHand]]&lt;=Inventory[[#This Row],[Reorder Level]], "Yes", "No")</f>
        <v>No</v>
      </c>
    </row>
    <row r="226" spans="2:10" x14ac:dyDescent="0.2">
      <c r="B226" t="s">
        <v>785</v>
      </c>
      <c r="C226" t="s">
        <v>402</v>
      </c>
      <c r="D226" s="18" t="str">
        <f>_xlfn.XLOOKUP(Inventory[[#This Row],[ProductID]], Products[ProductID], Products[ProductName], "Not Found")</f>
        <v>Lauren gasket</v>
      </c>
      <c r="E226" s="18">
        <f>_xlfn.XLOOKUP(Inventory[[#This Row],[ProductID]], Products[ProductID], Products[Supplier], "Not Found")</f>
        <v>0</v>
      </c>
      <c r="F226" s="18">
        <f>_xlfn.XLOOKUP(Inventory[[#This Row],[ProductID]], Products[ProductID], Products[Cost/Unit], "Not Found")</f>
        <v>1</v>
      </c>
      <c r="G226" s="21">
        <f>_xlfn.XLOOKUP(Inventory[[#This Row],[ProductID]], Products[ProductID], Products[ReorderLevel], "Not Found")</f>
        <v>0</v>
      </c>
      <c r="H226">
        <f>SUMIFS(Transactions[Quantity], Transactions[ProductID], Inventory[[#This Row],[ProductID]], Transactions[Site], Inventory[[#This Row],[Site]])</f>
        <v>0</v>
      </c>
      <c r="I226" s="18">
        <f>Inventory[[#This Row],[Cost/Unit]]*Inventory[[#This Row],[QuantityOnHand]]</f>
        <v>0</v>
      </c>
      <c r="J226" t="str">
        <f>IF(Inventory[[#This Row],[QuantityOnHand]]&lt;=Inventory[[#This Row],[Reorder Level]], "Yes", "No")</f>
        <v>Yes</v>
      </c>
    </row>
    <row r="227" spans="2:10" x14ac:dyDescent="0.2">
      <c r="B227" t="s">
        <v>246</v>
      </c>
      <c r="C227" t="s">
        <v>402</v>
      </c>
      <c r="D227" s="18" t="str">
        <f>_xlfn.XLOOKUP(Inventory[[#This Row],[ProductID]], Products[ProductID], Products[ProductName], "Not Found")</f>
        <v>Lauren gasket</v>
      </c>
      <c r="E227" s="18">
        <f>_xlfn.XLOOKUP(Inventory[[#This Row],[ProductID]], Products[ProductID], Products[Supplier], "Not Found")</f>
        <v>0</v>
      </c>
      <c r="F227" s="18">
        <f>_xlfn.XLOOKUP(Inventory[[#This Row],[ProductID]], Products[ProductID], Products[Cost/Unit], "Not Found")</f>
        <v>1</v>
      </c>
      <c r="G227" s="21">
        <f>_xlfn.XLOOKUP(Inventory[[#This Row],[ProductID]], Products[ProductID], Products[ReorderLevel], "Not Found")</f>
        <v>0</v>
      </c>
      <c r="H227">
        <f>SUMIFS(Transactions[Quantity], Transactions[ProductID], Inventory[[#This Row],[ProductID]], Transactions[Site], Inventory[[#This Row],[Site]])</f>
        <v>0</v>
      </c>
      <c r="I227" s="18">
        <f>Inventory[[#This Row],[Cost/Unit]]*Inventory[[#This Row],[QuantityOnHand]]</f>
        <v>0</v>
      </c>
      <c r="J227" t="str">
        <f>IF(Inventory[[#This Row],[QuantityOnHand]]&lt;=Inventory[[#This Row],[Reorder Level]], "Yes", "No")</f>
        <v>Yes</v>
      </c>
    </row>
    <row r="228" spans="2:10" x14ac:dyDescent="0.2">
      <c r="B228" t="s">
        <v>620</v>
      </c>
      <c r="C228" t="s">
        <v>404</v>
      </c>
      <c r="D228" s="18" t="str">
        <f>_xlfn.XLOOKUP(Inventory[[#This Row],[ProductID]], Products[ProductID], Products[ProductName], "Not Found")</f>
        <v>Mate Section Gasket</v>
      </c>
      <c r="E228" s="18">
        <f>_xlfn.XLOOKUP(Inventory[[#This Row],[ProductID]], Products[ProductID], Products[Supplier], "Not Found")</f>
        <v>0</v>
      </c>
      <c r="F228" s="18">
        <f>_xlfn.XLOOKUP(Inventory[[#This Row],[ProductID]], Products[ProductID], Products[Cost/Unit], "Not Found")</f>
        <v>1</v>
      </c>
      <c r="G228" s="21">
        <f>_xlfn.XLOOKUP(Inventory[[#This Row],[ProductID]], Products[ProductID], Products[ReorderLevel], "Not Found")</f>
        <v>0</v>
      </c>
      <c r="H228">
        <f>SUMIFS(Transactions[Quantity], Transactions[ProductID], Inventory[[#This Row],[ProductID]], Transactions[Site], Inventory[[#This Row],[Site]])</f>
        <v>100</v>
      </c>
      <c r="I228" s="18">
        <f>Inventory[[#This Row],[Cost/Unit]]*Inventory[[#This Row],[QuantityOnHand]]</f>
        <v>100</v>
      </c>
      <c r="J228" t="str">
        <f>IF(Inventory[[#This Row],[QuantityOnHand]]&lt;=Inventory[[#This Row],[Reorder Level]], "Yes", "No")</f>
        <v>No</v>
      </c>
    </row>
    <row r="229" spans="2:10" ht="16" x14ac:dyDescent="0.2">
      <c r="B229" t="s">
        <v>247</v>
      </c>
      <c r="C229" s="32" t="s">
        <v>404</v>
      </c>
      <c r="D229" s="18" t="str">
        <f>_xlfn.XLOOKUP(Inventory[[#This Row],[ProductID]], Products[ProductID], Products[ProductName], "Not Found")</f>
        <v>Mate Section Gasket</v>
      </c>
      <c r="E229" s="18">
        <f>_xlfn.XLOOKUP(Inventory[[#This Row],[ProductID]], Products[ProductID], Products[Supplier], "Not Found")</f>
        <v>0</v>
      </c>
      <c r="F229" s="18">
        <f>_xlfn.XLOOKUP(Inventory[[#This Row],[ProductID]], Products[ProductID], Products[Cost/Unit], "Not Found")</f>
        <v>1</v>
      </c>
      <c r="G229" s="21">
        <f>_xlfn.XLOOKUP(Inventory[[#This Row],[ProductID]], Products[ProductID], Products[ReorderLevel], "Not Found")</f>
        <v>0</v>
      </c>
      <c r="H229">
        <f>SUMIFS(Transactions[Quantity], Transactions[ProductID], Inventory[[#This Row],[ProductID]], Transactions[Site], Inventory[[#This Row],[Site]])</f>
        <v>30</v>
      </c>
      <c r="I229" s="18">
        <f>Inventory[[#This Row],[Cost/Unit]]*Inventory[[#This Row],[QuantityOnHand]]</f>
        <v>30</v>
      </c>
      <c r="J229" t="str">
        <f>IF(Inventory[[#This Row],[QuantityOnHand]]&lt;=Inventory[[#This Row],[Reorder Level]], "Yes", "No")</f>
        <v>No</v>
      </c>
    </row>
    <row r="230" spans="2:10" ht="16" x14ac:dyDescent="0.2">
      <c r="B230" t="s">
        <v>785</v>
      </c>
      <c r="C230" s="32" t="s">
        <v>404</v>
      </c>
      <c r="D230" s="18" t="str">
        <f>_xlfn.XLOOKUP(Inventory[[#This Row],[ProductID]], Products[ProductID], Products[ProductName], "Not Found")</f>
        <v>Mate Section Gasket</v>
      </c>
      <c r="E230" s="18">
        <f>_xlfn.XLOOKUP(Inventory[[#This Row],[ProductID]], Products[ProductID], Products[Supplier], "Not Found")</f>
        <v>0</v>
      </c>
      <c r="F230" s="18">
        <f>_xlfn.XLOOKUP(Inventory[[#This Row],[ProductID]], Products[ProductID], Products[Cost/Unit], "Not Found")</f>
        <v>1</v>
      </c>
      <c r="G230" s="21">
        <f>_xlfn.XLOOKUP(Inventory[[#This Row],[ProductID]], Products[ProductID], Products[ReorderLevel], "Not Found")</f>
        <v>0</v>
      </c>
      <c r="H230">
        <f>SUMIFS(Transactions[Quantity], Transactions[ProductID], Inventory[[#This Row],[ProductID]], Transactions[Site], Inventory[[#This Row],[Site]])</f>
        <v>0</v>
      </c>
      <c r="I230" s="18">
        <f>Inventory[[#This Row],[Cost/Unit]]*Inventory[[#This Row],[QuantityOnHand]]</f>
        <v>0</v>
      </c>
      <c r="J230" t="str">
        <f>IF(Inventory[[#This Row],[QuantityOnHand]]&lt;=Inventory[[#This Row],[Reorder Level]], "Yes", "No")</f>
        <v>Yes</v>
      </c>
    </row>
    <row r="231" spans="2:10" ht="16" x14ac:dyDescent="0.2">
      <c r="B231" t="s">
        <v>246</v>
      </c>
      <c r="C231" s="32" t="s">
        <v>404</v>
      </c>
      <c r="D231" s="18" t="str">
        <f>_xlfn.XLOOKUP(Inventory[[#This Row],[ProductID]], Products[ProductID], Products[ProductName], "Not Found")</f>
        <v>Mate Section Gasket</v>
      </c>
      <c r="E231" s="18">
        <f>_xlfn.XLOOKUP(Inventory[[#This Row],[ProductID]], Products[ProductID], Products[Supplier], "Not Found")</f>
        <v>0</v>
      </c>
      <c r="F231" s="18">
        <f>_xlfn.XLOOKUP(Inventory[[#This Row],[ProductID]], Products[ProductID], Products[Cost/Unit], "Not Found")</f>
        <v>1</v>
      </c>
      <c r="G231" s="21">
        <f>_xlfn.XLOOKUP(Inventory[[#This Row],[ProductID]], Products[ProductID], Products[ReorderLevel], "Not Found")</f>
        <v>0</v>
      </c>
      <c r="H231">
        <f>SUMIFS(Transactions[Quantity], Transactions[ProductID], Inventory[[#This Row],[ProductID]], Transactions[Site], Inventory[[#This Row],[Site]])</f>
        <v>0</v>
      </c>
      <c r="I231" s="18">
        <f>Inventory[[#This Row],[Cost/Unit]]*Inventory[[#This Row],[QuantityOnHand]]</f>
        <v>0</v>
      </c>
      <c r="J231" t="str">
        <f>IF(Inventory[[#This Row],[QuantityOnHand]]&lt;=Inventory[[#This Row],[Reorder Level]], "Yes", "No")</f>
        <v>Yes</v>
      </c>
    </row>
    <row r="232" spans="2:10" x14ac:dyDescent="0.2">
      <c r="B232" t="s">
        <v>620</v>
      </c>
      <c r="C232" t="s">
        <v>406</v>
      </c>
      <c r="D232" s="18" t="str">
        <f>_xlfn.XLOOKUP(Inventory[[#This Row],[ProductID]], Products[ProductID], Products[ProductName], "Not Found")</f>
        <v>Mate Section Gasket (tube)</v>
      </c>
      <c r="E232" s="18">
        <f>_xlfn.XLOOKUP(Inventory[[#This Row],[ProductID]], Products[ProductID], Products[Supplier], "Not Found")</f>
        <v>0</v>
      </c>
      <c r="F232" s="18">
        <f>_xlfn.XLOOKUP(Inventory[[#This Row],[ProductID]], Products[ProductID], Products[Cost/Unit], "Not Found")</f>
        <v>1</v>
      </c>
      <c r="G232" s="21">
        <f>_xlfn.XLOOKUP(Inventory[[#This Row],[ProductID]], Products[ProductID], Products[ReorderLevel], "Not Found")</f>
        <v>0</v>
      </c>
      <c r="H232">
        <f>SUMIFS(Transactions[Quantity], Transactions[ProductID], Inventory[[#This Row],[ProductID]], Transactions[Site], Inventory[[#This Row],[Site]])</f>
        <v>4900</v>
      </c>
      <c r="I232" s="18">
        <f>Inventory[[#This Row],[Cost/Unit]]*Inventory[[#This Row],[QuantityOnHand]]</f>
        <v>4900</v>
      </c>
      <c r="J232" t="str">
        <f>IF(Inventory[[#This Row],[QuantityOnHand]]&lt;=Inventory[[#This Row],[Reorder Level]], "Yes", "No")</f>
        <v>No</v>
      </c>
    </row>
    <row r="233" spans="2:10" ht="16" x14ac:dyDescent="0.2">
      <c r="B233" t="s">
        <v>247</v>
      </c>
      <c r="C233" s="32" t="s">
        <v>406</v>
      </c>
      <c r="D233" s="18" t="str">
        <f>_xlfn.XLOOKUP(Inventory[[#This Row],[ProductID]], Products[ProductID], Products[ProductName], "Not Found")</f>
        <v>Mate Section Gasket (tube)</v>
      </c>
      <c r="E233" s="18">
        <f>_xlfn.XLOOKUP(Inventory[[#This Row],[ProductID]], Products[ProductID], Products[Supplier], "Not Found")</f>
        <v>0</v>
      </c>
      <c r="F233" s="18">
        <f>_xlfn.XLOOKUP(Inventory[[#This Row],[ProductID]], Products[ProductID], Products[Cost/Unit], "Not Found")</f>
        <v>1</v>
      </c>
      <c r="G233" s="21">
        <f>_xlfn.XLOOKUP(Inventory[[#This Row],[ProductID]], Products[ProductID], Products[ReorderLevel], "Not Found")</f>
        <v>0</v>
      </c>
      <c r="H233">
        <f>SUMIFS(Transactions[Quantity], Transactions[ProductID], Inventory[[#This Row],[ProductID]], Transactions[Site], Inventory[[#This Row],[Site]])</f>
        <v>190</v>
      </c>
      <c r="I233" s="18">
        <f>Inventory[[#This Row],[Cost/Unit]]*Inventory[[#This Row],[QuantityOnHand]]</f>
        <v>190</v>
      </c>
      <c r="J233" t="str">
        <f>IF(Inventory[[#This Row],[QuantityOnHand]]&lt;=Inventory[[#This Row],[Reorder Level]], "Yes", "No")</f>
        <v>No</v>
      </c>
    </row>
    <row r="234" spans="2:10" ht="16" x14ac:dyDescent="0.2">
      <c r="B234" t="s">
        <v>785</v>
      </c>
      <c r="C234" s="32" t="s">
        <v>406</v>
      </c>
      <c r="D234" s="18" t="str">
        <f>_xlfn.XLOOKUP(Inventory[[#This Row],[ProductID]], Products[ProductID], Products[ProductName], "Not Found")</f>
        <v>Mate Section Gasket (tube)</v>
      </c>
      <c r="E234" s="18">
        <f>_xlfn.XLOOKUP(Inventory[[#This Row],[ProductID]], Products[ProductID], Products[Supplier], "Not Found")</f>
        <v>0</v>
      </c>
      <c r="F234" s="18">
        <f>_xlfn.XLOOKUP(Inventory[[#This Row],[ProductID]], Products[ProductID], Products[Cost/Unit], "Not Found")</f>
        <v>1</v>
      </c>
      <c r="G234" s="21">
        <f>_xlfn.XLOOKUP(Inventory[[#This Row],[ProductID]], Products[ProductID], Products[ReorderLevel], "Not Found")</f>
        <v>0</v>
      </c>
      <c r="H234">
        <f>SUMIFS(Transactions[Quantity], Transactions[ProductID], Inventory[[#This Row],[ProductID]], Transactions[Site], Inventory[[#This Row],[Site]])</f>
        <v>0</v>
      </c>
      <c r="I234" s="18">
        <f>Inventory[[#This Row],[Cost/Unit]]*Inventory[[#This Row],[QuantityOnHand]]</f>
        <v>0</v>
      </c>
      <c r="J234" t="str">
        <f>IF(Inventory[[#This Row],[QuantityOnHand]]&lt;=Inventory[[#This Row],[Reorder Level]], "Yes", "No")</f>
        <v>Yes</v>
      </c>
    </row>
    <row r="235" spans="2:10" ht="16" x14ac:dyDescent="0.2">
      <c r="B235" t="s">
        <v>246</v>
      </c>
      <c r="C235" s="32" t="s">
        <v>406</v>
      </c>
      <c r="D235" s="18" t="str">
        <f>_xlfn.XLOOKUP(Inventory[[#This Row],[ProductID]], Products[ProductID], Products[ProductName], "Not Found")</f>
        <v>Mate Section Gasket (tube)</v>
      </c>
      <c r="E235" s="18">
        <f>_xlfn.XLOOKUP(Inventory[[#This Row],[ProductID]], Products[ProductID], Products[Supplier], "Not Found")</f>
        <v>0</v>
      </c>
      <c r="F235" s="18">
        <f>_xlfn.XLOOKUP(Inventory[[#This Row],[ProductID]], Products[ProductID], Products[Cost/Unit], "Not Found")</f>
        <v>1</v>
      </c>
      <c r="G235" s="21">
        <f>_xlfn.XLOOKUP(Inventory[[#This Row],[ProductID]], Products[ProductID], Products[ReorderLevel], "Not Found")</f>
        <v>0</v>
      </c>
      <c r="H235">
        <f>SUMIFS(Transactions[Quantity], Transactions[ProductID], Inventory[[#This Row],[ProductID]], Transactions[Site], Inventory[[#This Row],[Site]])</f>
        <v>0</v>
      </c>
      <c r="I235" s="18">
        <f>Inventory[[#This Row],[Cost/Unit]]*Inventory[[#This Row],[QuantityOnHand]]</f>
        <v>0</v>
      </c>
      <c r="J235" t="str">
        <f>IF(Inventory[[#This Row],[QuantityOnHand]]&lt;=Inventory[[#This Row],[Reorder Level]], "Yes", "No")</f>
        <v>Yes</v>
      </c>
    </row>
    <row r="236" spans="2:10" ht="16" x14ac:dyDescent="0.2">
      <c r="B236" t="s">
        <v>247</v>
      </c>
      <c r="C236" s="32" t="s">
        <v>410</v>
      </c>
      <c r="D236" s="18" t="str">
        <f>_xlfn.XLOOKUP(Inventory[[#This Row],[ProductID]], Products[ProductID], Products[ProductName], "Not Found")</f>
        <v>Reflective Parachute Cord</v>
      </c>
      <c r="E236" s="18">
        <f>_xlfn.XLOOKUP(Inventory[[#This Row],[ProductID]], Products[ProductID], Products[Supplier], "Not Found")</f>
        <v>0</v>
      </c>
      <c r="F236" s="18">
        <f>_xlfn.XLOOKUP(Inventory[[#This Row],[ProductID]], Products[ProductID], Products[Cost/Unit], "Not Found")</f>
        <v>1</v>
      </c>
      <c r="G236" s="21">
        <f>_xlfn.XLOOKUP(Inventory[[#This Row],[ProductID]], Products[ProductID], Products[ReorderLevel], "Not Found")</f>
        <v>0</v>
      </c>
      <c r="H236">
        <f>SUMIFS(Transactions[Quantity], Transactions[ProductID], Inventory[[#This Row],[ProductID]], Transactions[Site], Inventory[[#This Row],[Site]])</f>
        <v>0</v>
      </c>
      <c r="I236" s="18">
        <f>Inventory[[#This Row],[Cost/Unit]]*Inventory[[#This Row],[QuantityOnHand]]</f>
        <v>0</v>
      </c>
      <c r="J236" t="str">
        <f>IF(Inventory[[#This Row],[QuantityOnHand]]&lt;=Inventory[[#This Row],[Reorder Level]], "Yes", "No")</f>
        <v>Yes</v>
      </c>
    </row>
    <row r="237" spans="2:10" ht="16" x14ac:dyDescent="0.2">
      <c r="B237" t="s">
        <v>785</v>
      </c>
      <c r="C237" s="32" t="s">
        <v>410</v>
      </c>
      <c r="D237" s="18" t="str">
        <f>_xlfn.XLOOKUP(Inventory[[#This Row],[ProductID]], Products[ProductID], Products[ProductName], "Not Found")</f>
        <v>Reflective Parachute Cord</v>
      </c>
      <c r="E237" s="18">
        <f>_xlfn.XLOOKUP(Inventory[[#This Row],[ProductID]], Products[ProductID], Products[Supplier], "Not Found")</f>
        <v>0</v>
      </c>
      <c r="F237" s="18">
        <f>_xlfn.XLOOKUP(Inventory[[#This Row],[ProductID]], Products[ProductID], Products[Cost/Unit], "Not Found")</f>
        <v>1</v>
      </c>
      <c r="G237" s="21">
        <f>_xlfn.XLOOKUP(Inventory[[#This Row],[ProductID]], Products[ProductID], Products[ReorderLevel], "Not Found")</f>
        <v>0</v>
      </c>
      <c r="H237">
        <f>SUMIFS(Transactions[Quantity], Transactions[ProductID], Inventory[[#This Row],[ProductID]], Transactions[Site], Inventory[[#This Row],[Site]])</f>
        <v>0</v>
      </c>
      <c r="I237" s="18">
        <f>Inventory[[#This Row],[Cost/Unit]]*Inventory[[#This Row],[QuantityOnHand]]</f>
        <v>0</v>
      </c>
      <c r="J237" t="str">
        <f>IF(Inventory[[#This Row],[QuantityOnHand]]&lt;=Inventory[[#This Row],[Reorder Level]], "Yes", "No")</f>
        <v>Yes</v>
      </c>
    </row>
    <row r="238" spans="2:10" ht="16" x14ac:dyDescent="0.2">
      <c r="B238" t="s">
        <v>246</v>
      </c>
      <c r="C238" s="32" t="s">
        <v>410</v>
      </c>
      <c r="D238" s="18" t="str">
        <f>_xlfn.XLOOKUP(Inventory[[#This Row],[ProductID]], Products[ProductID], Products[ProductName], "Not Found")</f>
        <v>Reflective Parachute Cord</v>
      </c>
      <c r="E238" s="18">
        <f>_xlfn.XLOOKUP(Inventory[[#This Row],[ProductID]], Products[ProductID], Products[Supplier], "Not Found")</f>
        <v>0</v>
      </c>
      <c r="F238" s="18">
        <f>_xlfn.XLOOKUP(Inventory[[#This Row],[ProductID]], Products[ProductID], Products[Cost/Unit], "Not Found")</f>
        <v>1</v>
      </c>
      <c r="G238" s="21">
        <f>_xlfn.XLOOKUP(Inventory[[#This Row],[ProductID]], Products[ProductID], Products[ReorderLevel], "Not Found")</f>
        <v>0</v>
      </c>
      <c r="H238">
        <f>SUMIFS(Transactions[Quantity], Transactions[ProductID], Inventory[[#This Row],[ProductID]], Transactions[Site], Inventory[[#This Row],[Site]])</f>
        <v>0</v>
      </c>
      <c r="I238" s="18">
        <f>Inventory[[#This Row],[Cost/Unit]]*Inventory[[#This Row],[QuantityOnHand]]</f>
        <v>0</v>
      </c>
      <c r="J238" t="str">
        <f>IF(Inventory[[#This Row],[QuantityOnHand]]&lt;=Inventory[[#This Row],[Reorder Level]], "Yes", "No")</f>
        <v>Yes</v>
      </c>
    </row>
    <row r="239" spans="2:10" ht="16" x14ac:dyDescent="0.2">
      <c r="B239" t="s">
        <v>247</v>
      </c>
      <c r="C239" s="32" t="s">
        <v>412</v>
      </c>
      <c r="D239" s="18" t="str">
        <f>_xlfn.XLOOKUP(Inventory[[#This Row],[ProductID]], Products[ProductID], Products[ProductName], "Not Found")</f>
        <v>Parachute Cord</v>
      </c>
      <c r="E239" s="18">
        <f>_xlfn.XLOOKUP(Inventory[[#This Row],[ProductID]], Products[ProductID], Products[Supplier], "Not Found")</f>
        <v>0</v>
      </c>
      <c r="F239" s="18">
        <f>_xlfn.XLOOKUP(Inventory[[#This Row],[ProductID]], Products[ProductID], Products[Cost/Unit], "Not Found")</f>
        <v>1</v>
      </c>
      <c r="G239" s="21">
        <f>_xlfn.XLOOKUP(Inventory[[#This Row],[ProductID]], Products[ProductID], Products[ReorderLevel], "Not Found")</f>
        <v>0</v>
      </c>
      <c r="H239">
        <f>SUMIFS(Transactions[Quantity], Transactions[ProductID], Inventory[[#This Row],[ProductID]], Transactions[Site], Inventory[[#This Row],[Site]])</f>
        <v>0</v>
      </c>
      <c r="I239" s="18">
        <f>Inventory[[#This Row],[Cost/Unit]]*Inventory[[#This Row],[QuantityOnHand]]</f>
        <v>0</v>
      </c>
      <c r="J239" t="str">
        <f>IF(Inventory[[#This Row],[QuantityOnHand]]&lt;=Inventory[[#This Row],[Reorder Level]], "Yes", "No")</f>
        <v>Yes</v>
      </c>
    </row>
    <row r="240" spans="2:10" ht="16" x14ac:dyDescent="0.2">
      <c r="B240" t="s">
        <v>785</v>
      </c>
      <c r="C240" s="32" t="s">
        <v>412</v>
      </c>
      <c r="D240" s="18" t="str">
        <f>_xlfn.XLOOKUP(Inventory[[#This Row],[ProductID]], Products[ProductID], Products[ProductName], "Not Found")</f>
        <v>Parachute Cord</v>
      </c>
      <c r="E240" s="18">
        <f>_xlfn.XLOOKUP(Inventory[[#This Row],[ProductID]], Products[ProductID], Products[Supplier], "Not Found")</f>
        <v>0</v>
      </c>
      <c r="F240" s="18">
        <f>_xlfn.XLOOKUP(Inventory[[#This Row],[ProductID]], Products[ProductID], Products[Cost/Unit], "Not Found")</f>
        <v>1</v>
      </c>
      <c r="G240" s="21">
        <f>_xlfn.XLOOKUP(Inventory[[#This Row],[ProductID]], Products[ProductID], Products[ReorderLevel], "Not Found")</f>
        <v>0</v>
      </c>
      <c r="H240">
        <f>SUMIFS(Transactions[Quantity], Transactions[ProductID], Inventory[[#This Row],[ProductID]], Transactions[Site], Inventory[[#This Row],[Site]])</f>
        <v>0</v>
      </c>
      <c r="I240" s="18">
        <f>Inventory[[#This Row],[Cost/Unit]]*Inventory[[#This Row],[QuantityOnHand]]</f>
        <v>0</v>
      </c>
      <c r="J240" t="str">
        <f>IF(Inventory[[#This Row],[QuantityOnHand]]&lt;=Inventory[[#This Row],[Reorder Level]], "Yes", "No")</f>
        <v>Yes</v>
      </c>
    </row>
    <row r="241" spans="2:10" ht="16" x14ac:dyDescent="0.2">
      <c r="B241" t="s">
        <v>246</v>
      </c>
      <c r="C241" s="32" t="s">
        <v>412</v>
      </c>
      <c r="D241" s="18" t="str">
        <f>_xlfn.XLOOKUP(Inventory[[#This Row],[ProductID]], Products[ProductID], Products[ProductName], "Not Found")</f>
        <v>Parachute Cord</v>
      </c>
      <c r="E241" s="18">
        <f>_xlfn.XLOOKUP(Inventory[[#This Row],[ProductID]], Products[ProductID], Products[Supplier], "Not Found")</f>
        <v>0</v>
      </c>
      <c r="F241" s="18">
        <f>_xlfn.XLOOKUP(Inventory[[#This Row],[ProductID]], Products[ProductID], Products[Cost/Unit], "Not Found")</f>
        <v>1</v>
      </c>
      <c r="G241" s="21">
        <f>_xlfn.XLOOKUP(Inventory[[#This Row],[ProductID]], Products[ProductID], Products[ReorderLevel], "Not Found")</f>
        <v>0</v>
      </c>
      <c r="H241">
        <f>SUMIFS(Transactions[Quantity], Transactions[ProductID], Inventory[[#This Row],[ProductID]], Transactions[Site], Inventory[[#This Row],[Site]])</f>
        <v>0</v>
      </c>
      <c r="I241" s="18">
        <f>Inventory[[#This Row],[Cost/Unit]]*Inventory[[#This Row],[QuantityOnHand]]</f>
        <v>0</v>
      </c>
      <c r="J241" t="str">
        <f>IF(Inventory[[#This Row],[QuantityOnHand]]&lt;=Inventory[[#This Row],[Reorder Level]], "Yes", "No")</f>
        <v>Yes</v>
      </c>
    </row>
    <row r="242" spans="2:10" ht="16" x14ac:dyDescent="0.2">
      <c r="B242" t="s">
        <v>247</v>
      </c>
      <c r="C242" s="32" t="s">
        <v>414</v>
      </c>
      <c r="D242" s="18" t="str">
        <f>_xlfn.XLOOKUP(Inventory[[#This Row],[ProductID]], Products[ProductID], Products[ProductName], "Not Found")</f>
        <v>Instruction Label</v>
      </c>
      <c r="E242" s="18">
        <f>_xlfn.XLOOKUP(Inventory[[#This Row],[ProductID]], Products[ProductID], Products[Supplier], "Not Found")</f>
        <v>0</v>
      </c>
      <c r="F242" s="18">
        <f>_xlfn.XLOOKUP(Inventory[[#This Row],[ProductID]], Products[ProductID], Products[Cost/Unit], "Not Found")</f>
        <v>1</v>
      </c>
      <c r="G242" s="21">
        <f>_xlfn.XLOOKUP(Inventory[[#This Row],[ProductID]], Products[ProductID], Products[ReorderLevel], "Not Found")</f>
        <v>0</v>
      </c>
      <c r="H242">
        <f>SUMIFS(Transactions[Quantity], Transactions[ProductID], Inventory[[#This Row],[ProductID]], Transactions[Site], Inventory[[#This Row],[Site]])</f>
        <v>0</v>
      </c>
      <c r="I242" s="18">
        <f>Inventory[[#This Row],[Cost/Unit]]*Inventory[[#This Row],[QuantityOnHand]]</f>
        <v>0</v>
      </c>
      <c r="J242" t="str">
        <f>IF(Inventory[[#This Row],[QuantityOnHand]]&lt;=Inventory[[#This Row],[Reorder Level]], "Yes", "No")</f>
        <v>Yes</v>
      </c>
    </row>
    <row r="243" spans="2:10" ht="16" x14ac:dyDescent="0.2">
      <c r="B243" t="s">
        <v>785</v>
      </c>
      <c r="C243" s="32" t="s">
        <v>414</v>
      </c>
      <c r="D243" s="18" t="str">
        <f>_xlfn.XLOOKUP(Inventory[[#This Row],[ProductID]], Products[ProductID], Products[ProductName], "Not Found")</f>
        <v>Instruction Label</v>
      </c>
      <c r="E243" s="18">
        <f>_xlfn.XLOOKUP(Inventory[[#This Row],[ProductID]], Products[ProductID], Products[Supplier], "Not Found")</f>
        <v>0</v>
      </c>
      <c r="F243" s="18">
        <f>_xlfn.XLOOKUP(Inventory[[#This Row],[ProductID]], Products[ProductID], Products[Cost/Unit], "Not Found")</f>
        <v>1</v>
      </c>
      <c r="G243" s="21">
        <f>_xlfn.XLOOKUP(Inventory[[#This Row],[ProductID]], Products[ProductID], Products[ReorderLevel], "Not Found")</f>
        <v>0</v>
      </c>
      <c r="H243">
        <f>SUMIFS(Transactions[Quantity], Transactions[ProductID], Inventory[[#This Row],[ProductID]], Transactions[Site], Inventory[[#This Row],[Site]])</f>
        <v>0</v>
      </c>
      <c r="I243" s="18">
        <f>Inventory[[#This Row],[Cost/Unit]]*Inventory[[#This Row],[QuantityOnHand]]</f>
        <v>0</v>
      </c>
      <c r="J243" t="str">
        <f>IF(Inventory[[#This Row],[QuantityOnHand]]&lt;=Inventory[[#This Row],[Reorder Level]], "Yes", "No")</f>
        <v>Yes</v>
      </c>
    </row>
    <row r="244" spans="2:10" ht="16" x14ac:dyDescent="0.2">
      <c r="B244" t="s">
        <v>246</v>
      </c>
      <c r="C244" s="32" t="s">
        <v>414</v>
      </c>
      <c r="D244" s="18" t="str">
        <f>_xlfn.XLOOKUP(Inventory[[#This Row],[ProductID]], Products[ProductID], Products[ProductName], "Not Found")</f>
        <v>Instruction Label</v>
      </c>
      <c r="E244" s="18">
        <f>_xlfn.XLOOKUP(Inventory[[#This Row],[ProductID]], Products[ProductID], Products[Supplier], "Not Found")</f>
        <v>0</v>
      </c>
      <c r="F244" s="18">
        <f>_xlfn.XLOOKUP(Inventory[[#This Row],[ProductID]], Products[ProductID], Products[Cost/Unit], "Not Found")</f>
        <v>1</v>
      </c>
      <c r="G244" s="21">
        <f>_xlfn.XLOOKUP(Inventory[[#This Row],[ProductID]], Products[ProductID], Products[ReorderLevel], "Not Found")</f>
        <v>0</v>
      </c>
      <c r="H244">
        <f>SUMIFS(Transactions[Quantity], Transactions[ProductID], Inventory[[#This Row],[ProductID]], Transactions[Site], Inventory[[#This Row],[Site]])</f>
        <v>0</v>
      </c>
      <c r="I244" s="18">
        <f>Inventory[[#This Row],[Cost/Unit]]*Inventory[[#This Row],[QuantityOnHand]]</f>
        <v>0</v>
      </c>
      <c r="J244" t="str">
        <f>IF(Inventory[[#This Row],[QuantityOnHand]]&lt;=Inventory[[#This Row],[Reorder Level]], "Yes", "No")</f>
        <v>Yes</v>
      </c>
    </row>
    <row r="245" spans="2:10" ht="16" x14ac:dyDescent="0.2">
      <c r="B245" t="s">
        <v>247</v>
      </c>
      <c r="C245" s="32" t="s">
        <v>415</v>
      </c>
      <c r="D245" s="18" t="str">
        <f>_xlfn.XLOOKUP(Inventory[[#This Row],[ProductID]], Products[ProductID], Products[ProductName], "Not Found")</f>
        <v>Disclaimers Label Caution Sticker</v>
      </c>
      <c r="E245" s="18">
        <f>_xlfn.XLOOKUP(Inventory[[#This Row],[ProductID]], Products[ProductID], Products[Supplier], "Not Found")</f>
        <v>0</v>
      </c>
      <c r="F245" s="18">
        <f>_xlfn.XLOOKUP(Inventory[[#This Row],[ProductID]], Products[ProductID], Products[Cost/Unit], "Not Found")</f>
        <v>1</v>
      </c>
      <c r="G245" s="21">
        <f>_xlfn.XLOOKUP(Inventory[[#This Row],[ProductID]], Products[ProductID], Products[ReorderLevel], "Not Found")</f>
        <v>0</v>
      </c>
      <c r="H245">
        <f>SUMIFS(Transactions[Quantity], Transactions[ProductID], Inventory[[#This Row],[ProductID]], Transactions[Site], Inventory[[#This Row],[Site]])</f>
        <v>0</v>
      </c>
      <c r="I245" s="18">
        <f>Inventory[[#This Row],[Cost/Unit]]*Inventory[[#This Row],[QuantityOnHand]]</f>
        <v>0</v>
      </c>
      <c r="J245" t="str">
        <f>IF(Inventory[[#This Row],[QuantityOnHand]]&lt;=Inventory[[#This Row],[Reorder Level]], "Yes", "No")</f>
        <v>Yes</v>
      </c>
    </row>
    <row r="246" spans="2:10" ht="16" x14ac:dyDescent="0.2">
      <c r="B246" t="s">
        <v>785</v>
      </c>
      <c r="C246" s="32" t="s">
        <v>415</v>
      </c>
      <c r="D246" s="18" t="str">
        <f>_xlfn.XLOOKUP(Inventory[[#This Row],[ProductID]], Products[ProductID], Products[ProductName], "Not Found")</f>
        <v>Disclaimers Label Caution Sticker</v>
      </c>
      <c r="E246" s="18">
        <f>_xlfn.XLOOKUP(Inventory[[#This Row],[ProductID]], Products[ProductID], Products[Supplier], "Not Found")</f>
        <v>0</v>
      </c>
      <c r="F246" s="18">
        <f>_xlfn.XLOOKUP(Inventory[[#This Row],[ProductID]], Products[ProductID], Products[Cost/Unit], "Not Found")</f>
        <v>1</v>
      </c>
      <c r="G246" s="21">
        <f>_xlfn.XLOOKUP(Inventory[[#This Row],[ProductID]], Products[ProductID], Products[ReorderLevel], "Not Found")</f>
        <v>0</v>
      </c>
      <c r="H246">
        <f>SUMIFS(Transactions[Quantity], Transactions[ProductID], Inventory[[#This Row],[ProductID]], Transactions[Site], Inventory[[#This Row],[Site]])</f>
        <v>0</v>
      </c>
      <c r="I246" s="18">
        <f>Inventory[[#This Row],[Cost/Unit]]*Inventory[[#This Row],[QuantityOnHand]]</f>
        <v>0</v>
      </c>
      <c r="J246" t="str">
        <f>IF(Inventory[[#This Row],[QuantityOnHand]]&lt;=Inventory[[#This Row],[Reorder Level]], "Yes", "No")</f>
        <v>Yes</v>
      </c>
    </row>
    <row r="247" spans="2:10" ht="16" x14ac:dyDescent="0.2">
      <c r="B247" t="s">
        <v>246</v>
      </c>
      <c r="C247" s="32" t="s">
        <v>415</v>
      </c>
      <c r="D247" s="18" t="str">
        <f>_xlfn.XLOOKUP(Inventory[[#This Row],[ProductID]], Products[ProductID], Products[ProductName], "Not Found")</f>
        <v>Disclaimers Label Caution Sticker</v>
      </c>
      <c r="E247" s="18">
        <f>_xlfn.XLOOKUP(Inventory[[#This Row],[ProductID]], Products[ProductID], Products[Supplier], "Not Found")</f>
        <v>0</v>
      </c>
      <c r="F247" s="18">
        <f>_xlfn.XLOOKUP(Inventory[[#This Row],[ProductID]], Products[ProductID], Products[Cost/Unit], "Not Found")</f>
        <v>1</v>
      </c>
      <c r="G247" s="21">
        <f>_xlfn.XLOOKUP(Inventory[[#This Row],[ProductID]], Products[ProductID], Products[ReorderLevel], "Not Found")</f>
        <v>0</v>
      </c>
      <c r="H247">
        <f>SUMIFS(Transactions[Quantity], Transactions[ProductID], Inventory[[#This Row],[ProductID]], Transactions[Site], Inventory[[#This Row],[Site]])</f>
        <v>0</v>
      </c>
      <c r="I247" s="18">
        <f>Inventory[[#This Row],[Cost/Unit]]*Inventory[[#This Row],[QuantityOnHand]]</f>
        <v>0</v>
      </c>
      <c r="J247" t="str">
        <f>IF(Inventory[[#This Row],[QuantityOnHand]]&lt;=Inventory[[#This Row],[Reorder Level]], "Yes", "No")</f>
        <v>Yes</v>
      </c>
    </row>
    <row r="248" spans="2:10" x14ac:dyDescent="0.2">
      <c r="B248" t="s">
        <v>620</v>
      </c>
      <c r="C248" t="s">
        <v>417</v>
      </c>
      <c r="D248" s="18" t="str">
        <f>_xlfn.XLOOKUP(Inventory[[#This Row],[ProductID]], Products[ProductID], Products[ProductName], "Not Found")</f>
        <v>Standard Bag, cone, straps</v>
      </c>
      <c r="E248" s="18">
        <f>_xlfn.XLOOKUP(Inventory[[#This Row],[ProductID]], Products[ProductID], Products[Supplier], "Not Found")</f>
        <v>0</v>
      </c>
      <c r="F248" s="18">
        <f>_xlfn.XLOOKUP(Inventory[[#This Row],[ProductID]], Products[ProductID], Products[Cost/Unit], "Not Found")</f>
        <v>1</v>
      </c>
      <c r="G248" s="21">
        <f>_xlfn.XLOOKUP(Inventory[[#This Row],[ProductID]], Products[ProductID], Products[ReorderLevel], "Not Found")</f>
        <v>0</v>
      </c>
      <c r="H248">
        <f>SUMIFS(Transactions[Quantity], Transactions[ProductID], Inventory[[#This Row],[ProductID]], Transactions[Site], Inventory[[#This Row],[Site]])</f>
        <v>0</v>
      </c>
      <c r="I248" s="18">
        <f>Inventory[[#This Row],[Cost/Unit]]*Inventory[[#This Row],[QuantityOnHand]]</f>
        <v>0</v>
      </c>
      <c r="J248" t="str">
        <f>IF(Inventory[[#This Row],[QuantityOnHand]]&lt;=Inventory[[#This Row],[Reorder Level]], "Yes", "No")</f>
        <v>Yes</v>
      </c>
    </row>
    <row r="249" spans="2:10" x14ac:dyDescent="0.2">
      <c r="B249" t="s">
        <v>247</v>
      </c>
      <c r="C249" t="s">
        <v>417</v>
      </c>
      <c r="D249" s="18" t="str">
        <f>_xlfn.XLOOKUP(Inventory[[#This Row],[ProductID]], Products[ProductID], Products[ProductName], "Not Found")</f>
        <v>Standard Bag, cone, straps</v>
      </c>
      <c r="E249" s="18">
        <f>_xlfn.XLOOKUP(Inventory[[#This Row],[ProductID]], Products[ProductID], Products[Supplier], "Not Found")</f>
        <v>0</v>
      </c>
      <c r="F249" s="18">
        <f>_xlfn.XLOOKUP(Inventory[[#This Row],[ProductID]], Products[ProductID], Products[Cost/Unit], "Not Found")</f>
        <v>1</v>
      </c>
      <c r="G249" s="21">
        <f>_xlfn.XLOOKUP(Inventory[[#This Row],[ProductID]], Products[ProductID], Products[ReorderLevel], "Not Found")</f>
        <v>0</v>
      </c>
      <c r="H249">
        <f>SUMIFS(Transactions[Quantity], Transactions[ProductID], Inventory[[#This Row],[ProductID]], Transactions[Site], Inventory[[#This Row],[Site]])</f>
        <v>0</v>
      </c>
      <c r="I249" s="18">
        <f>Inventory[[#This Row],[Cost/Unit]]*Inventory[[#This Row],[QuantityOnHand]]</f>
        <v>0</v>
      </c>
      <c r="J249" t="str">
        <f>IF(Inventory[[#This Row],[QuantityOnHand]]&lt;=Inventory[[#This Row],[Reorder Level]], "Yes", "No")</f>
        <v>Yes</v>
      </c>
    </row>
    <row r="250" spans="2:10" x14ac:dyDescent="0.2">
      <c r="B250" t="s">
        <v>785</v>
      </c>
      <c r="C250" t="s">
        <v>417</v>
      </c>
      <c r="D250" s="18" t="str">
        <f>_xlfn.XLOOKUP(Inventory[[#This Row],[ProductID]], Products[ProductID], Products[ProductName], "Not Found")</f>
        <v>Standard Bag, cone, straps</v>
      </c>
      <c r="E250" s="18">
        <f>_xlfn.XLOOKUP(Inventory[[#This Row],[ProductID]], Products[ProductID], Products[Supplier], "Not Found")</f>
        <v>0</v>
      </c>
      <c r="F250" s="18">
        <f>_xlfn.XLOOKUP(Inventory[[#This Row],[ProductID]], Products[ProductID], Products[Cost/Unit], "Not Found")</f>
        <v>1</v>
      </c>
      <c r="G250" s="21">
        <f>_xlfn.XLOOKUP(Inventory[[#This Row],[ProductID]], Products[ProductID], Products[ReorderLevel], "Not Found")</f>
        <v>0</v>
      </c>
      <c r="H250">
        <f>SUMIFS(Transactions[Quantity], Transactions[ProductID], Inventory[[#This Row],[ProductID]], Transactions[Site], Inventory[[#This Row],[Site]])</f>
        <v>0</v>
      </c>
      <c r="I250" s="18">
        <f>Inventory[[#This Row],[Cost/Unit]]*Inventory[[#This Row],[QuantityOnHand]]</f>
        <v>0</v>
      </c>
      <c r="J250" t="str">
        <f>IF(Inventory[[#This Row],[QuantityOnHand]]&lt;=Inventory[[#This Row],[Reorder Level]], "Yes", "No")</f>
        <v>Yes</v>
      </c>
    </row>
    <row r="251" spans="2:10" x14ac:dyDescent="0.2">
      <c r="B251" t="s">
        <v>246</v>
      </c>
      <c r="C251" t="s">
        <v>417</v>
      </c>
      <c r="D251" s="18" t="str">
        <f>_xlfn.XLOOKUP(Inventory[[#This Row],[ProductID]], Products[ProductID], Products[ProductName], "Not Found")</f>
        <v>Standard Bag, cone, straps</v>
      </c>
      <c r="E251" s="18">
        <f>_xlfn.XLOOKUP(Inventory[[#This Row],[ProductID]], Products[ProductID], Products[Supplier], "Not Found")</f>
        <v>0</v>
      </c>
      <c r="F251" s="18">
        <f>_xlfn.XLOOKUP(Inventory[[#This Row],[ProductID]], Products[ProductID], Products[Cost/Unit], "Not Found")</f>
        <v>1</v>
      </c>
      <c r="G251" s="21">
        <f>_xlfn.XLOOKUP(Inventory[[#This Row],[ProductID]], Products[ProductID], Products[ReorderLevel], "Not Found")</f>
        <v>0</v>
      </c>
      <c r="H251">
        <f>SUMIFS(Transactions[Quantity], Transactions[ProductID], Inventory[[#This Row],[ProductID]], Transactions[Site], Inventory[[#This Row],[Site]])</f>
        <v>0</v>
      </c>
      <c r="I251" s="18">
        <f>Inventory[[#This Row],[Cost/Unit]]*Inventory[[#This Row],[QuantityOnHand]]</f>
        <v>0</v>
      </c>
      <c r="J251" t="str">
        <f>IF(Inventory[[#This Row],[QuantityOnHand]]&lt;=Inventory[[#This Row],[Reorder Level]], "Yes", "No")</f>
        <v>Yes</v>
      </c>
    </row>
    <row r="252" spans="2:10" x14ac:dyDescent="0.2">
      <c r="B252" t="s">
        <v>620</v>
      </c>
      <c r="C252" s="31" t="s">
        <v>419</v>
      </c>
      <c r="D252" s="18" t="str">
        <f>_xlfn.XLOOKUP(Inventory[[#This Row],[ProductID]], Products[ProductID], Products[ProductName], "Not Found")</f>
        <v>Pakayak Logo Towel</v>
      </c>
      <c r="E252" s="18">
        <f>_xlfn.XLOOKUP(Inventory[[#This Row],[ProductID]], Products[ProductID], Products[Supplier], "Not Found")</f>
        <v>0</v>
      </c>
      <c r="F252" s="18">
        <f>_xlfn.XLOOKUP(Inventory[[#This Row],[ProductID]], Products[ProductID], Products[Cost/Unit], "Not Found")</f>
        <v>1</v>
      </c>
      <c r="G252" s="21">
        <f>_xlfn.XLOOKUP(Inventory[[#This Row],[ProductID]], Products[ProductID], Products[ReorderLevel], "Not Found")</f>
        <v>0</v>
      </c>
      <c r="H252">
        <f>SUMIFS(Transactions[Quantity], Transactions[ProductID], Inventory[[#This Row],[ProductID]], Transactions[Site], Inventory[[#This Row],[Site]])</f>
        <v>0</v>
      </c>
      <c r="I252" s="18">
        <f>Inventory[[#This Row],[Cost/Unit]]*Inventory[[#This Row],[QuantityOnHand]]</f>
        <v>0</v>
      </c>
      <c r="J252" t="str">
        <f>IF(Inventory[[#This Row],[QuantityOnHand]]&lt;=Inventory[[#This Row],[Reorder Level]], "Yes", "No")</f>
        <v>Yes</v>
      </c>
    </row>
    <row r="253" spans="2:10" x14ac:dyDescent="0.2">
      <c r="B253" t="s">
        <v>785</v>
      </c>
      <c r="C253" s="31" t="s">
        <v>419</v>
      </c>
      <c r="D253" s="18" t="str">
        <f>_xlfn.XLOOKUP(Inventory[[#This Row],[ProductID]], Products[ProductID], Products[ProductName], "Not Found")</f>
        <v>Pakayak Logo Towel</v>
      </c>
      <c r="E253" s="18">
        <f>_xlfn.XLOOKUP(Inventory[[#This Row],[ProductID]], Products[ProductID], Products[Supplier], "Not Found")</f>
        <v>0</v>
      </c>
      <c r="F253" s="18">
        <f>_xlfn.XLOOKUP(Inventory[[#This Row],[ProductID]], Products[ProductID], Products[Cost/Unit], "Not Found")</f>
        <v>1</v>
      </c>
      <c r="G253" s="21">
        <f>_xlfn.XLOOKUP(Inventory[[#This Row],[ProductID]], Products[ProductID], Products[ReorderLevel], "Not Found")</f>
        <v>0</v>
      </c>
      <c r="H253">
        <f>SUMIFS(Transactions[Quantity], Transactions[ProductID], Inventory[[#This Row],[ProductID]], Transactions[Site], Inventory[[#This Row],[Site]])</f>
        <v>521</v>
      </c>
      <c r="I253" s="18">
        <f>Inventory[[#This Row],[Cost/Unit]]*Inventory[[#This Row],[QuantityOnHand]]</f>
        <v>521</v>
      </c>
      <c r="J253" t="str">
        <f>IF(Inventory[[#This Row],[QuantityOnHand]]&lt;=Inventory[[#This Row],[Reorder Level]], "Yes", "No")</f>
        <v>No</v>
      </c>
    </row>
    <row r="254" spans="2:10" x14ac:dyDescent="0.2">
      <c r="B254" t="s">
        <v>247</v>
      </c>
      <c r="C254" s="31" t="s">
        <v>421</v>
      </c>
      <c r="D254" s="18" t="str">
        <f>_xlfn.XLOOKUP(Inventory[[#This Row],[ProductID]], Products[ProductID], Products[ProductName], "Not Found")</f>
        <v>Backer Blocks 1.25 x 1.25"</v>
      </c>
      <c r="E254" s="18">
        <f>_xlfn.XLOOKUP(Inventory[[#This Row],[ProductID]], Products[ProductID], Products[Supplier], "Not Found")</f>
        <v>0</v>
      </c>
      <c r="F254" s="18">
        <f>_xlfn.XLOOKUP(Inventory[[#This Row],[ProductID]], Products[ProductID], Products[Cost/Unit], "Not Found")</f>
        <v>1</v>
      </c>
      <c r="G254" s="21">
        <f>_xlfn.XLOOKUP(Inventory[[#This Row],[ProductID]], Products[ProductID], Products[ReorderLevel], "Not Found")</f>
        <v>0</v>
      </c>
      <c r="H254">
        <f>SUMIFS(Transactions[Quantity], Transactions[ProductID], Inventory[[#This Row],[ProductID]], Transactions[Site], Inventory[[#This Row],[Site]])</f>
        <v>0</v>
      </c>
      <c r="I254" s="18">
        <f>Inventory[[#This Row],[Cost/Unit]]*Inventory[[#This Row],[QuantityOnHand]]</f>
        <v>0</v>
      </c>
      <c r="J254" t="str">
        <f>IF(Inventory[[#This Row],[QuantityOnHand]]&lt;=Inventory[[#This Row],[Reorder Level]], "Yes", "No")</f>
        <v>Yes</v>
      </c>
    </row>
    <row r="255" spans="2:10" x14ac:dyDescent="0.2">
      <c r="B255" t="s">
        <v>785</v>
      </c>
      <c r="C255" s="31" t="s">
        <v>421</v>
      </c>
      <c r="D255" s="18" t="str">
        <f>_xlfn.XLOOKUP(Inventory[[#This Row],[ProductID]], Products[ProductID], Products[ProductName], "Not Found")</f>
        <v>Backer Blocks 1.25 x 1.25"</v>
      </c>
      <c r="E255" s="18">
        <f>_xlfn.XLOOKUP(Inventory[[#This Row],[ProductID]], Products[ProductID], Products[Supplier], "Not Found")</f>
        <v>0</v>
      </c>
      <c r="F255" s="18">
        <f>_xlfn.XLOOKUP(Inventory[[#This Row],[ProductID]], Products[ProductID], Products[Cost/Unit], "Not Found")</f>
        <v>1</v>
      </c>
      <c r="G255" s="21">
        <f>_xlfn.XLOOKUP(Inventory[[#This Row],[ProductID]], Products[ProductID], Products[ReorderLevel], "Not Found")</f>
        <v>0</v>
      </c>
      <c r="H255">
        <f>SUMIFS(Transactions[Quantity], Transactions[ProductID], Inventory[[#This Row],[ProductID]], Transactions[Site], Inventory[[#This Row],[Site]])</f>
        <v>0</v>
      </c>
      <c r="I255" s="18">
        <f>Inventory[[#This Row],[Cost/Unit]]*Inventory[[#This Row],[QuantityOnHand]]</f>
        <v>0</v>
      </c>
      <c r="J255" t="str">
        <f>IF(Inventory[[#This Row],[QuantityOnHand]]&lt;=Inventory[[#This Row],[Reorder Level]], "Yes", "No")</f>
        <v>Yes</v>
      </c>
    </row>
    <row r="256" spans="2:10" x14ac:dyDescent="0.2">
      <c r="B256" t="s">
        <v>246</v>
      </c>
      <c r="C256" s="31" t="s">
        <v>421</v>
      </c>
      <c r="D256" s="18" t="str">
        <f>_xlfn.XLOOKUP(Inventory[[#This Row],[ProductID]], Products[ProductID], Products[ProductName], "Not Found")</f>
        <v>Backer Blocks 1.25 x 1.25"</v>
      </c>
      <c r="E256" s="18">
        <f>_xlfn.XLOOKUP(Inventory[[#This Row],[ProductID]], Products[ProductID], Products[Supplier], "Not Found")</f>
        <v>0</v>
      </c>
      <c r="F256" s="18">
        <f>_xlfn.XLOOKUP(Inventory[[#This Row],[ProductID]], Products[ProductID], Products[Cost/Unit], "Not Found")</f>
        <v>1</v>
      </c>
      <c r="G256" s="21">
        <f>_xlfn.XLOOKUP(Inventory[[#This Row],[ProductID]], Products[ProductID], Products[ReorderLevel], "Not Found")</f>
        <v>0</v>
      </c>
      <c r="H256">
        <f>SUMIFS(Transactions[Quantity], Transactions[ProductID], Inventory[[#This Row],[ProductID]], Transactions[Site], Inventory[[#This Row],[Site]])</f>
        <v>0</v>
      </c>
      <c r="I256" s="18">
        <f>Inventory[[#This Row],[Cost/Unit]]*Inventory[[#This Row],[QuantityOnHand]]</f>
        <v>0</v>
      </c>
      <c r="J256" t="str">
        <f>IF(Inventory[[#This Row],[QuantityOnHand]]&lt;=Inventory[[#This Row],[Reorder Level]], "Yes", "No")</f>
        <v>Yes</v>
      </c>
    </row>
    <row r="257" spans="2:10" x14ac:dyDescent="0.2">
      <c r="B257" t="s">
        <v>247</v>
      </c>
      <c r="C257" s="31" t="s">
        <v>423</v>
      </c>
      <c r="D257" s="18" t="str">
        <f>_xlfn.XLOOKUP(Inventory[[#This Row],[ProductID]], Products[ProductID], Products[ProductName], "Not Found")</f>
        <v>#10-32 X 1" Phillips Flat Machine Screw</v>
      </c>
      <c r="E257" s="18">
        <f>_xlfn.XLOOKUP(Inventory[[#This Row],[ProductID]], Products[ProductID], Products[Supplier], "Not Found")</f>
        <v>0</v>
      </c>
      <c r="F257" s="18">
        <f>_xlfn.XLOOKUP(Inventory[[#This Row],[ProductID]], Products[ProductID], Products[Cost/Unit], "Not Found")</f>
        <v>1</v>
      </c>
      <c r="G257" s="21">
        <f>_xlfn.XLOOKUP(Inventory[[#This Row],[ProductID]], Products[ProductID], Products[ReorderLevel], "Not Found")</f>
        <v>0</v>
      </c>
      <c r="H257">
        <f>SUMIFS(Transactions[Quantity], Transactions[ProductID], Inventory[[#This Row],[ProductID]], Transactions[Site], Inventory[[#This Row],[Site]])</f>
        <v>0</v>
      </c>
      <c r="I257" s="18">
        <f>Inventory[[#This Row],[Cost/Unit]]*Inventory[[#This Row],[QuantityOnHand]]</f>
        <v>0</v>
      </c>
      <c r="J257" t="str">
        <f>IF(Inventory[[#This Row],[QuantityOnHand]]&lt;=Inventory[[#This Row],[Reorder Level]], "Yes", "No")</f>
        <v>Yes</v>
      </c>
    </row>
    <row r="258" spans="2:10" x14ac:dyDescent="0.2">
      <c r="B258" t="s">
        <v>785</v>
      </c>
      <c r="C258" s="31" t="s">
        <v>423</v>
      </c>
      <c r="D258" s="18" t="str">
        <f>_xlfn.XLOOKUP(Inventory[[#This Row],[ProductID]], Products[ProductID], Products[ProductName], "Not Found")</f>
        <v>#10-32 X 1" Phillips Flat Machine Screw</v>
      </c>
      <c r="E258" s="18">
        <f>_xlfn.XLOOKUP(Inventory[[#This Row],[ProductID]], Products[ProductID], Products[Supplier], "Not Found")</f>
        <v>0</v>
      </c>
      <c r="F258" s="18">
        <f>_xlfn.XLOOKUP(Inventory[[#This Row],[ProductID]], Products[ProductID], Products[Cost/Unit], "Not Found")</f>
        <v>1</v>
      </c>
      <c r="G258" s="21">
        <f>_xlfn.XLOOKUP(Inventory[[#This Row],[ProductID]], Products[ProductID], Products[ReorderLevel], "Not Found")</f>
        <v>0</v>
      </c>
      <c r="H258">
        <f>SUMIFS(Transactions[Quantity], Transactions[ProductID], Inventory[[#This Row],[ProductID]], Transactions[Site], Inventory[[#This Row],[Site]])</f>
        <v>0</v>
      </c>
      <c r="I258" s="18">
        <f>Inventory[[#This Row],[Cost/Unit]]*Inventory[[#This Row],[QuantityOnHand]]</f>
        <v>0</v>
      </c>
      <c r="J258" t="str">
        <f>IF(Inventory[[#This Row],[QuantityOnHand]]&lt;=Inventory[[#This Row],[Reorder Level]], "Yes", "No")</f>
        <v>Yes</v>
      </c>
    </row>
    <row r="259" spans="2:10" x14ac:dyDescent="0.2">
      <c r="B259" t="s">
        <v>246</v>
      </c>
      <c r="C259" s="31" t="s">
        <v>423</v>
      </c>
      <c r="D259" s="18" t="str">
        <f>_xlfn.XLOOKUP(Inventory[[#This Row],[ProductID]], Products[ProductID], Products[ProductName], "Not Found")</f>
        <v>#10-32 X 1" Phillips Flat Machine Screw</v>
      </c>
      <c r="E259" s="18">
        <f>_xlfn.XLOOKUP(Inventory[[#This Row],[ProductID]], Products[ProductID], Products[Supplier], "Not Found")</f>
        <v>0</v>
      </c>
      <c r="F259" s="18">
        <f>_xlfn.XLOOKUP(Inventory[[#This Row],[ProductID]], Products[ProductID], Products[Cost/Unit], "Not Found")</f>
        <v>1</v>
      </c>
      <c r="G259" s="21">
        <f>_xlfn.XLOOKUP(Inventory[[#This Row],[ProductID]], Products[ProductID], Products[ReorderLevel], "Not Found")</f>
        <v>0</v>
      </c>
      <c r="H259">
        <f>SUMIFS(Transactions[Quantity], Transactions[ProductID], Inventory[[#This Row],[ProductID]], Transactions[Site], Inventory[[#This Row],[Site]])</f>
        <v>0</v>
      </c>
      <c r="I259" s="18">
        <f>Inventory[[#This Row],[Cost/Unit]]*Inventory[[#This Row],[QuantityOnHand]]</f>
        <v>0</v>
      </c>
      <c r="J259" t="str">
        <f>IF(Inventory[[#This Row],[QuantityOnHand]]&lt;=Inventory[[#This Row],[Reorder Level]], "Yes", "No")</f>
        <v>Yes</v>
      </c>
    </row>
    <row r="260" spans="2:10" x14ac:dyDescent="0.2">
      <c r="B260" t="s">
        <v>247</v>
      </c>
      <c r="C260" s="31" t="s">
        <v>425</v>
      </c>
      <c r="D260" s="18" t="str">
        <f>_xlfn.XLOOKUP(Inventory[[#This Row],[ProductID]], Products[ProductID], Products[ProductName], "Not Found")</f>
        <v>Pakayak Sticker 3" Round</v>
      </c>
      <c r="E260" s="18">
        <f>_xlfn.XLOOKUP(Inventory[[#This Row],[ProductID]], Products[ProductID], Products[Supplier], "Not Found")</f>
        <v>0</v>
      </c>
      <c r="F260" s="18">
        <f>_xlfn.XLOOKUP(Inventory[[#This Row],[ProductID]], Products[ProductID], Products[Cost/Unit], "Not Found")</f>
        <v>1</v>
      </c>
      <c r="G260" s="21">
        <f>_xlfn.XLOOKUP(Inventory[[#This Row],[ProductID]], Products[ProductID], Products[ReorderLevel], "Not Found")</f>
        <v>0</v>
      </c>
      <c r="H260">
        <f>SUMIFS(Transactions[Quantity], Transactions[ProductID], Inventory[[#This Row],[ProductID]], Transactions[Site], Inventory[[#This Row],[Site]])</f>
        <v>0</v>
      </c>
      <c r="I260" s="18">
        <f>Inventory[[#This Row],[Cost/Unit]]*Inventory[[#This Row],[QuantityOnHand]]</f>
        <v>0</v>
      </c>
      <c r="J260" t="str">
        <f>IF(Inventory[[#This Row],[QuantityOnHand]]&lt;=Inventory[[#This Row],[Reorder Level]], "Yes", "No")</f>
        <v>Yes</v>
      </c>
    </row>
    <row r="261" spans="2:10" x14ac:dyDescent="0.2">
      <c r="B261" t="s">
        <v>785</v>
      </c>
      <c r="C261" s="31" t="s">
        <v>425</v>
      </c>
      <c r="D261" s="18" t="str">
        <f>_xlfn.XLOOKUP(Inventory[[#This Row],[ProductID]], Products[ProductID], Products[ProductName], "Not Found")</f>
        <v>Pakayak Sticker 3" Round</v>
      </c>
      <c r="E261" s="18">
        <f>_xlfn.XLOOKUP(Inventory[[#This Row],[ProductID]], Products[ProductID], Products[Supplier], "Not Found")</f>
        <v>0</v>
      </c>
      <c r="F261" s="18">
        <f>_xlfn.XLOOKUP(Inventory[[#This Row],[ProductID]], Products[ProductID], Products[Cost/Unit], "Not Found")</f>
        <v>1</v>
      </c>
      <c r="G261" s="21">
        <f>_xlfn.XLOOKUP(Inventory[[#This Row],[ProductID]], Products[ProductID], Products[ReorderLevel], "Not Found")</f>
        <v>0</v>
      </c>
      <c r="H261">
        <f>SUMIFS(Transactions[Quantity], Transactions[ProductID], Inventory[[#This Row],[ProductID]], Transactions[Site], Inventory[[#This Row],[Site]])</f>
        <v>0</v>
      </c>
      <c r="I261" s="18">
        <f>Inventory[[#This Row],[Cost/Unit]]*Inventory[[#This Row],[QuantityOnHand]]</f>
        <v>0</v>
      </c>
      <c r="J261" t="str">
        <f>IF(Inventory[[#This Row],[QuantityOnHand]]&lt;=Inventory[[#This Row],[Reorder Level]], "Yes", "No")</f>
        <v>Yes</v>
      </c>
    </row>
    <row r="262" spans="2:10" x14ac:dyDescent="0.2">
      <c r="B262" t="s">
        <v>246</v>
      </c>
      <c r="C262" s="31" t="s">
        <v>425</v>
      </c>
      <c r="D262" s="18" t="str">
        <f>_xlfn.XLOOKUP(Inventory[[#This Row],[ProductID]], Products[ProductID], Products[ProductName], "Not Found")</f>
        <v>Pakayak Sticker 3" Round</v>
      </c>
      <c r="E262" s="18">
        <f>_xlfn.XLOOKUP(Inventory[[#This Row],[ProductID]], Products[ProductID], Products[Supplier], "Not Found")</f>
        <v>0</v>
      </c>
      <c r="F262" s="18">
        <f>_xlfn.XLOOKUP(Inventory[[#This Row],[ProductID]], Products[ProductID], Products[Cost/Unit], "Not Found")</f>
        <v>1</v>
      </c>
      <c r="G262" s="21">
        <f>_xlfn.XLOOKUP(Inventory[[#This Row],[ProductID]], Products[ProductID], Products[ReorderLevel], "Not Found")</f>
        <v>0</v>
      </c>
      <c r="H262">
        <f>SUMIFS(Transactions[Quantity], Transactions[ProductID], Inventory[[#This Row],[ProductID]], Transactions[Site], Inventory[[#This Row],[Site]])</f>
        <v>0</v>
      </c>
      <c r="I262" s="18">
        <f>Inventory[[#This Row],[Cost/Unit]]*Inventory[[#This Row],[QuantityOnHand]]</f>
        <v>0</v>
      </c>
      <c r="J262" t="str">
        <f>IF(Inventory[[#This Row],[QuantityOnHand]]&lt;=Inventory[[#This Row],[Reorder Level]], "Yes", "No")</f>
        <v>Yes</v>
      </c>
    </row>
    <row r="263" spans="2:10" x14ac:dyDescent="0.2">
      <c r="B263" t="s">
        <v>247</v>
      </c>
      <c r="C263" s="31" t="s">
        <v>427</v>
      </c>
      <c r="D263" s="18" t="str">
        <f>_xlfn.XLOOKUP(Inventory[[#This Row],[ProductID]], Products[ProductID], Products[ProductName], "Not Found")</f>
        <v>Share Me Business Cards</v>
      </c>
      <c r="E263" s="18">
        <f>_xlfn.XLOOKUP(Inventory[[#This Row],[ProductID]], Products[ProductID], Products[Supplier], "Not Found")</f>
        <v>0</v>
      </c>
      <c r="F263" s="18">
        <f>_xlfn.XLOOKUP(Inventory[[#This Row],[ProductID]], Products[ProductID], Products[Cost/Unit], "Not Found")</f>
        <v>1</v>
      </c>
      <c r="G263" s="21">
        <f>_xlfn.XLOOKUP(Inventory[[#This Row],[ProductID]], Products[ProductID], Products[ReorderLevel], "Not Found")</f>
        <v>0</v>
      </c>
      <c r="H263">
        <f>SUMIFS(Transactions[Quantity], Transactions[ProductID], Inventory[[#This Row],[ProductID]], Transactions[Site], Inventory[[#This Row],[Site]])</f>
        <v>0</v>
      </c>
      <c r="I263" s="18">
        <f>Inventory[[#This Row],[Cost/Unit]]*Inventory[[#This Row],[QuantityOnHand]]</f>
        <v>0</v>
      </c>
      <c r="J263" t="str">
        <f>IF(Inventory[[#This Row],[QuantityOnHand]]&lt;=Inventory[[#This Row],[Reorder Level]], "Yes", "No")</f>
        <v>Yes</v>
      </c>
    </row>
    <row r="264" spans="2:10" x14ac:dyDescent="0.2">
      <c r="B264" t="s">
        <v>785</v>
      </c>
      <c r="C264" s="31" t="s">
        <v>427</v>
      </c>
      <c r="D264" s="18" t="str">
        <f>_xlfn.XLOOKUP(Inventory[[#This Row],[ProductID]], Products[ProductID], Products[ProductName], "Not Found")</f>
        <v>Share Me Business Cards</v>
      </c>
      <c r="E264" s="18">
        <f>_xlfn.XLOOKUP(Inventory[[#This Row],[ProductID]], Products[ProductID], Products[Supplier], "Not Found")</f>
        <v>0</v>
      </c>
      <c r="F264" s="18">
        <f>_xlfn.XLOOKUP(Inventory[[#This Row],[ProductID]], Products[ProductID], Products[Cost/Unit], "Not Found")</f>
        <v>1</v>
      </c>
      <c r="G264" s="21">
        <f>_xlfn.XLOOKUP(Inventory[[#This Row],[ProductID]], Products[ProductID], Products[ReorderLevel], "Not Found")</f>
        <v>0</v>
      </c>
      <c r="H264">
        <f>SUMIFS(Transactions[Quantity], Transactions[ProductID], Inventory[[#This Row],[ProductID]], Transactions[Site], Inventory[[#This Row],[Site]])</f>
        <v>0</v>
      </c>
      <c r="I264" s="18">
        <f>Inventory[[#This Row],[Cost/Unit]]*Inventory[[#This Row],[QuantityOnHand]]</f>
        <v>0</v>
      </c>
      <c r="J264" t="str">
        <f>IF(Inventory[[#This Row],[QuantityOnHand]]&lt;=Inventory[[#This Row],[Reorder Level]], "Yes", "No")</f>
        <v>Yes</v>
      </c>
    </row>
    <row r="265" spans="2:10" x14ac:dyDescent="0.2">
      <c r="B265" t="s">
        <v>246</v>
      </c>
      <c r="C265" s="31" t="s">
        <v>427</v>
      </c>
      <c r="D265" s="18" t="str">
        <f>_xlfn.XLOOKUP(Inventory[[#This Row],[ProductID]], Products[ProductID], Products[ProductName], "Not Found")</f>
        <v>Share Me Business Cards</v>
      </c>
      <c r="E265" s="18">
        <f>_xlfn.XLOOKUP(Inventory[[#This Row],[ProductID]], Products[ProductID], Products[Supplier], "Not Found")</f>
        <v>0</v>
      </c>
      <c r="F265" s="18">
        <f>_xlfn.XLOOKUP(Inventory[[#This Row],[ProductID]], Products[ProductID], Products[Cost/Unit], "Not Found")</f>
        <v>1</v>
      </c>
      <c r="G265" s="21">
        <f>_xlfn.XLOOKUP(Inventory[[#This Row],[ProductID]], Products[ProductID], Products[ReorderLevel], "Not Found")</f>
        <v>0</v>
      </c>
      <c r="H265">
        <f>SUMIFS(Transactions[Quantity], Transactions[ProductID], Inventory[[#This Row],[ProductID]], Transactions[Site], Inventory[[#This Row],[Site]])</f>
        <v>0</v>
      </c>
      <c r="I265" s="18">
        <f>Inventory[[#This Row],[Cost/Unit]]*Inventory[[#This Row],[QuantityOnHand]]</f>
        <v>0</v>
      </c>
      <c r="J265" t="str">
        <f>IF(Inventory[[#This Row],[QuantityOnHand]]&lt;=Inventory[[#This Row],[Reorder Level]], "Yes", "No")</f>
        <v>Yes</v>
      </c>
    </row>
    <row r="266" spans="2:10" x14ac:dyDescent="0.2">
      <c r="B266" t="s">
        <v>247</v>
      </c>
      <c r="C266" s="31" t="s">
        <v>429</v>
      </c>
      <c r="D266" s="18" t="str">
        <f>_xlfn.XLOOKUP(Inventory[[#This Row],[ProductID]], Products[ProductID], Products[ProductName], "Not Found")</f>
        <v>Clamp Covers, non-phthalate</v>
      </c>
      <c r="E266" s="18">
        <f>_xlfn.XLOOKUP(Inventory[[#This Row],[ProductID]], Products[ProductID], Products[Supplier], "Not Found")</f>
        <v>0</v>
      </c>
      <c r="F266" s="18">
        <f>_xlfn.XLOOKUP(Inventory[[#This Row],[ProductID]], Products[ProductID], Products[Cost/Unit], "Not Found")</f>
        <v>1</v>
      </c>
      <c r="G266" s="21">
        <f>_xlfn.XLOOKUP(Inventory[[#This Row],[ProductID]], Products[ProductID], Products[ReorderLevel], "Not Found")</f>
        <v>0</v>
      </c>
      <c r="H266">
        <f>SUMIFS(Transactions[Quantity], Transactions[ProductID], Inventory[[#This Row],[ProductID]], Transactions[Site], Inventory[[#This Row],[Site]])</f>
        <v>7014</v>
      </c>
      <c r="I266" s="18">
        <f>Inventory[[#This Row],[Cost/Unit]]*Inventory[[#This Row],[QuantityOnHand]]</f>
        <v>7014</v>
      </c>
      <c r="J266" t="str">
        <f>IF(Inventory[[#This Row],[QuantityOnHand]]&lt;=Inventory[[#This Row],[Reorder Level]], "Yes", "No")</f>
        <v>No</v>
      </c>
    </row>
    <row r="267" spans="2:10" x14ac:dyDescent="0.2">
      <c r="B267" t="s">
        <v>785</v>
      </c>
      <c r="C267" s="31" t="s">
        <v>429</v>
      </c>
      <c r="D267" s="18" t="str">
        <f>_xlfn.XLOOKUP(Inventory[[#This Row],[ProductID]], Products[ProductID], Products[ProductName], "Not Found")</f>
        <v>Clamp Covers, non-phthalate</v>
      </c>
      <c r="E267" s="18">
        <f>_xlfn.XLOOKUP(Inventory[[#This Row],[ProductID]], Products[ProductID], Products[Supplier], "Not Found")</f>
        <v>0</v>
      </c>
      <c r="F267" s="18">
        <f>_xlfn.XLOOKUP(Inventory[[#This Row],[ProductID]], Products[ProductID], Products[Cost/Unit], "Not Found")</f>
        <v>1</v>
      </c>
      <c r="G267" s="21">
        <f>_xlfn.XLOOKUP(Inventory[[#This Row],[ProductID]], Products[ProductID], Products[ReorderLevel], "Not Found")</f>
        <v>0</v>
      </c>
      <c r="H267">
        <f>SUMIFS(Transactions[Quantity], Transactions[ProductID], Inventory[[#This Row],[ProductID]], Transactions[Site], Inventory[[#This Row],[Site]])</f>
        <v>0</v>
      </c>
      <c r="I267" s="18">
        <f>Inventory[[#This Row],[Cost/Unit]]*Inventory[[#This Row],[QuantityOnHand]]</f>
        <v>0</v>
      </c>
      <c r="J267" t="str">
        <f>IF(Inventory[[#This Row],[QuantityOnHand]]&lt;=Inventory[[#This Row],[Reorder Level]], "Yes", "No")</f>
        <v>Yes</v>
      </c>
    </row>
    <row r="268" spans="2:10" x14ac:dyDescent="0.2">
      <c r="B268" t="s">
        <v>246</v>
      </c>
      <c r="C268" s="31" t="s">
        <v>429</v>
      </c>
      <c r="D268" s="18" t="str">
        <f>_xlfn.XLOOKUP(Inventory[[#This Row],[ProductID]], Products[ProductID], Products[ProductName], "Not Found")</f>
        <v>Clamp Covers, non-phthalate</v>
      </c>
      <c r="E268" s="18">
        <f>_xlfn.XLOOKUP(Inventory[[#This Row],[ProductID]], Products[ProductID], Products[Supplier], "Not Found")</f>
        <v>0</v>
      </c>
      <c r="F268" s="18">
        <f>_xlfn.XLOOKUP(Inventory[[#This Row],[ProductID]], Products[ProductID], Products[Cost/Unit], "Not Found")</f>
        <v>1</v>
      </c>
      <c r="G268" s="21">
        <f>_xlfn.XLOOKUP(Inventory[[#This Row],[ProductID]], Products[ProductID], Products[ReorderLevel], "Not Found")</f>
        <v>0</v>
      </c>
      <c r="H268">
        <f>SUMIFS(Transactions[Quantity], Transactions[ProductID], Inventory[[#This Row],[ProductID]], Transactions[Site], Inventory[[#This Row],[Site]])</f>
        <v>0</v>
      </c>
      <c r="I268" s="18">
        <f>Inventory[[#This Row],[Cost/Unit]]*Inventory[[#This Row],[QuantityOnHand]]</f>
        <v>0</v>
      </c>
      <c r="J268" t="str">
        <f>IF(Inventory[[#This Row],[QuantityOnHand]]&lt;=Inventory[[#This Row],[Reorder Level]], "Yes", "No")</f>
        <v>Yes</v>
      </c>
    </row>
    <row r="269" spans="2:10" x14ac:dyDescent="0.2">
      <c r="B269" t="s">
        <v>247</v>
      </c>
      <c r="C269" s="31" t="s">
        <v>431</v>
      </c>
      <c r="D269" s="18" t="str">
        <f>_xlfn.XLOOKUP(Inventory[[#This Row],[ProductID]], Products[ProductID], Products[ProductName], "Not Found")</f>
        <v>1/4 -20 x 1/2 nylon pan head (spare)</v>
      </c>
      <c r="E269" s="18">
        <f>_xlfn.XLOOKUP(Inventory[[#This Row],[ProductID]], Products[ProductID], Products[Supplier], "Not Found")</f>
        <v>0</v>
      </c>
      <c r="F269" s="18">
        <f>_xlfn.XLOOKUP(Inventory[[#This Row],[ProductID]], Products[ProductID], Products[Cost/Unit], "Not Found")</f>
        <v>1</v>
      </c>
      <c r="G269" s="21">
        <f>_xlfn.XLOOKUP(Inventory[[#This Row],[ProductID]], Products[ProductID], Products[ReorderLevel], "Not Found")</f>
        <v>0</v>
      </c>
      <c r="H269">
        <f>SUMIFS(Transactions[Quantity], Transactions[ProductID], Inventory[[#This Row],[ProductID]], Transactions[Site], Inventory[[#This Row],[Site]])</f>
        <v>6925</v>
      </c>
      <c r="I269" s="18">
        <f>Inventory[[#This Row],[Cost/Unit]]*Inventory[[#This Row],[QuantityOnHand]]</f>
        <v>6925</v>
      </c>
      <c r="J269" t="str">
        <f>IF(Inventory[[#This Row],[QuantityOnHand]]&lt;=Inventory[[#This Row],[Reorder Level]], "Yes", "No")</f>
        <v>No</v>
      </c>
    </row>
    <row r="270" spans="2:10" x14ac:dyDescent="0.2">
      <c r="B270" t="s">
        <v>785</v>
      </c>
      <c r="C270" s="31" t="s">
        <v>431</v>
      </c>
      <c r="D270" s="18" t="str">
        <f>_xlfn.XLOOKUP(Inventory[[#This Row],[ProductID]], Products[ProductID], Products[ProductName], "Not Found")</f>
        <v>1/4 -20 x 1/2 nylon pan head (spare)</v>
      </c>
      <c r="E270" s="18">
        <f>_xlfn.XLOOKUP(Inventory[[#This Row],[ProductID]], Products[ProductID], Products[Supplier], "Not Found")</f>
        <v>0</v>
      </c>
      <c r="F270" s="18">
        <f>_xlfn.XLOOKUP(Inventory[[#This Row],[ProductID]], Products[ProductID], Products[Cost/Unit], "Not Found")</f>
        <v>1</v>
      </c>
      <c r="G270" s="21">
        <f>_xlfn.XLOOKUP(Inventory[[#This Row],[ProductID]], Products[ProductID], Products[ReorderLevel], "Not Found")</f>
        <v>0</v>
      </c>
      <c r="H270">
        <f>SUMIFS(Transactions[Quantity], Transactions[ProductID], Inventory[[#This Row],[ProductID]], Transactions[Site], Inventory[[#This Row],[Site]])</f>
        <v>0</v>
      </c>
      <c r="I270" s="18">
        <f>Inventory[[#This Row],[Cost/Unit]]*Inventory[[#This Row],[QuantityOnHand]]</f>
        <v>0</v>
      </c>
      <c r="J270" t="str">
        <f>IF(Inventory[[#This Row],[QuantityOnHand]]&lt;=Inventory[[#This Row],[Reorder Level]], "Yes", "No")</f>
        <v>Yes</v>
      </c>
    </row>
    <row r="271" spans="2:10" x14ac:dyDescent="0.2">
      <c r="B271" t="s">
        <v>620</v>
      </c>
      <c r="C271" t="s">
        <v>431</v>
      </c>
      <c r="D271" s="18" t="str">
        <f>_xlfn.XLOOKUP(Inventory[[#This Row],[ProductID]], Products[ProductID], Products[ProductName], "Not Found")</f>
        <v>1/4 -20 x 1/2 nylon pan head (spare)</v>
      </c>
      <c r="E271" s="18">
        <f>_xlfn.XLOOKUP(Inventory[[#This Row],[ProductID]], Products[ProductID], Products[Supplier], "Not Found")</f>
        <v>0</v>
      </c>
      <c r="F271" s="18">
        <f>_xlfn.XLOOKUP(Inventory[[#This Row],[ProductID]], Products[ProductID], Products[Cost/Unit], "Not Found")</f>
        <v>1</v>
      </c>
      <c r="G271" s="21">
        <f>_xlfn.XLOOKUP(Inventory[[#This Row],[ProductID]], Products[ProductID], Products[ReorderLevel], "Not Found")</f>
        <v>0</v>
      </c>
      <c r="H271">
        <f>SUMIFS(Transactions[Quantity], Transactions[ProductID], Inventory[[#This Row],[ProductID]], Transactions[Site], Inventory[[#This Row],[Site]])</f>
        <v>360</v>
      </c>
      <c r="I271" s="18">
        <f>Inventory[[#This Row],[Cost/Unit]]*Inventory[[#This Row],[QuantityOnHand]]</f>
        <v>360</v>
      </c>
      <c r="J271" t="str">
        <f>IF(Inventory[[#This Row],[QuantityOnHand]]&lt;=Inventory[[#This Row],[Reorder Level]], "Yes", "No")</f>
        <v>No</v>
      </c>
    </row>
    <row r="272" spans="2:10" x14ac:dyDescent="0.2">
      <c r="B272" t="s">
        <v>247</v>
      </c>
      <c r="C272" t="s">
        <v>433</v>
      </c>
      <c r="D272" s="18" t="str">
        <f>_xlfn.XLOOKUP(Inventory[[#This Row],[ProductID]], Products[ProductID], Products[ProductName], "Not Found")</f>
        <v>#10 X 3/4 316SS Square Pan SM 12/ Screw</v>
      </c>
      <c r="E272" s="18">
        <f>_xlfn.XLOOKUP(Inventory[[#This Row],[ProductID]], Products[ProductID], Products[Supplier], "Not Found")</f>
        <v>0</v>
      </c>
      <c r="F272" s="18">
        <f>_xlfn.XLOOKUP(Inventory[[#This Row],[ProductID]], Products[ProductID], Products[Cost/Unit], "Not Found")</f>
        <v>1</v>
      </c>
      <c r="G272" s="21">
        <f>_xlfn.XLOOKUP(Inventory[[#This Row],[ProductID]], Products[ProductID], Products[ReorderLevel], "Not Found")</f>
        <v>0</v>
      </c>
      <c r="H272">
        <f>SUMIFS(Transactions[Quantity], Transactions[ProductID], Inventory[[#This Row],[ProductID]], Transactions[Site], Inventory[[#This Row],[Site]])</f>
        <v>122</v>
      </c>
      <c r="I272" s="18">
        <f>Inventory[[#This Row],[Cost/Unit]]*Inventory[[#This Row],[QuantityOnHand]]</f>
        <v>122</v>
      </c>
      <c r="J272" t="str">
        <f>IF(Inventory[[#This Row],[QuantityOnHand]]&lt;=Inventory[[#This Row],[Reorder Level]], "Yes", "No")</f>
        <v>No</v>
      </c>
    </row>
    <row r="273" spans="2:10" x14ac:dyDescent="0.2">
      <c r="B273" t="s">
        <v>785</v>
      </c>
      <c r="C273" t="s">
        <v>433</v>
      </c>
      <c r="D273" s="18" t="str">
        <f>_xlfn.XLOOKUP(Inventory[[#This Row],[ProductID]], Products[ProductID], Products[ProductName], "Not Found")</f>
        <v>#10 X 3/4 316SS Square Pan SM 12/ Screw</v>
      </c>
      <c r="E273" s="18">
        <f>_xlfn.XLOOKUP(Inventory[[#This Row],[ProductID]], Products[ProductID], Products[Supplier], "Not Found")</f>
        <v>0</v>
      </c>
      <c r="F273" s="18">
        <f>_xlfn.XLOOKUP(Inventory[[#This Row],[ProductID]], Products[ProductID], Products[Cost/Unit], "Not Found")</f>
        <v>1</v>
      </c>
      <c r="G273" s="21">
        <f>_xlfn.XLOOKUP(Inventory[[#This Row],[ProductID]], Products[ProductID], Products[ReorderLevel], "Not Found")</f>
        <v>0</v>
      </c>
      <c r="H273">
        <f>SUMIFS(Transactions[Quantity], Transactions[ProductID], Inventory[[#This Row],[ProductID]], Transactions[Site], Inventory[[#This Row],[Site]])</f>
        <v>0</v>
      </c>
      <c r="I273" s="18">
        <f>Inventory[[#This Row],[Cost/Unit]]*Inventory[[#This Row],[QuantityOnHand]]</f>
        <v>0</v>
      </c>
      <c r="J273" t="str">
        <f>IF(Inventory[[#This Row],[QuantityOnHand]]&lt;=Inventory[[#This Row],[Reorder Level]], "Yes", "No")</f>
        <v>Yes</v>
      </c>
    </row>
    <row r="274" spans="2:10" x14ac:dyDescent="0.2">
      <c r="B274" t="s">
        <v>620</v>
      </c>
      <c r="C274" t="s">
        <v>433</v>
      </c>
      <c r="D274" s="18" t="str">
        <f>_xlfn.XLOOKUP(Inventory[[#This Row],[ProductID]], Products[ProductID], Products[ProductName], "Not Found")</f>
        <v>#10 X 3/4 316SS Square Pan SM 12/ Screw</v>
      </c>
      <c r="E274" s="18">
        <f>_xlfn.XLOOKUP(Inventory[[#This Row],[ProductID]], Products[ProductID], Products[Supplier], "Not Found")</f>
        <v>0</v>
      </c>
      <c r="F274" s="18">
        <f>_xlfn.XLOOKUP(Inventory[[#This Row],[ProductID]], Products[ProductID], Products[Cost/Unit], "Not Found")</f>
        <v>1</v>
      </c>
      <c r="G274" s="21">
        <f>_xlfn.XLOOKUP(Inventory[[#This Row],[ProductID]], Products[ProductID], Products[ReorderLevel], "Not Found")</f>
        <v>0</v>
      </c>
      <c r="H274">
        <f>SUMIFS(Transactions[Quantity], Transactions[ProductID], Inventory[[#This Row],[ProductID]], Transactions[Site], Inventory[[#This Row],[Site]])</f>
        <v>0</v>
      </c>
      <c r="I274" s="18">
        <f>Inventory[[#This Row],[Cost/Unit]]*Inventory[[#This Row],[QuantityOnHand]]</f>
        <v>0</v>
      </c>
      <c r="J274" t="str">
        <f>IF(Inventory[[#This Row],[QuantityOnHand]]&lt;=Inventory[[#This Row],[Reorder Level]], "Yes", "No")</f>
        <v>Yes</v>
      </c>
    </row>
    <row r="275" spans="2:10" x14ac:dyDescent="0.2">
      <c r="B275" t="s">
        <v>247</v>
      </c>
      <c r="C275" t="s">
        <v>435</v>
      </c>
      <c r="D275" s="18" t="str">
        <f>_xlfn.XLOOKUP(Inventory[[#This Row],[ProductID]], Products[ProductID], Products[ProductName], "Not Found")</f>
        <v>#10 X 3/4 316SS Philips Pan SM 12/ Screw</v>
      </c>
      <c r="E275" s="18">
        <f>_xlfn.XLOOKUP(Inventory[[#This Row],[ProductID]], Products[ProductID], Products[Supplier], "Not Found")</f>
        <v>0</v>
      </c>
      <c r="F275" s="18">
        <f>_xlfn.XLOOKUP(Inventory[[#This Row],[ProductID]], Products[ProductID], Products[Cost/Unit], "Not Found")</f>
        <v>1</v>
      </c>
      <c r="G275" s="21">
        <f>_xlfn.XLOOKUP(Inventory[[#This Row],[ProductID]], Products[ProductID], Products[ReorderLevel], "Not Found")</f>
        <v>0</v>
      </c>
      <c r="H275">
        <f>SUMIFS(Transactions[Quantity], Transactions[ProductID], Inventory[[#This Row],[ProductID]], Transactions[Site], Inventory[[#This Row],[Site]])</f>
        <v>2162</v>
      </c>
      <c r="I275" s="18">
        <f>Inventory[[#This Row],[Cost/Unit]]*Inventory[[#This Row],[QuantityOnHand]]</f>
        <v>2162</v>
      </c>
      <c r="J275" t="str">
        <f>IF(Inventory[[#This Row],[QuantityOnHand]]&lt;=Inventory[[#This Row],[Reorder Level]], "Yes", "No")</f>
        <v>No</v>
      </c>
    </row>
    <row r="276" spans="2:10" x14ac:dyDescent="0.2">
      <c r="B276" t="s">
        <v>246</v>
      </c>
      <c r="C276" t="s">
        <v>435</v>
      </c>
      <c r="D276" s="18" t="str">
        <f>_xlfn.XLOOKUP(Inventory[[#This Row],[ProductID]], Products[ProductID], Products[ProductName], "Not Found")</f>
        <v>#10 X 3/4 316SS Philips Pan SM 12/ Screw</v>
      </c>
      <c r="E276" s="18">
        <f>_xlfn.XLOOKUP(Inventory[[#This Row],[ProductID]], Products[ProductID], Products[Supplier], "Not Found")</f>
        <v>0</v>
      </c>
      <c r="F276" s="18">
        <f>_xlfn.XLOOKUP(Inventory[[#This Row],[ProductID]], Products[ProductID], Products[Cost/Unit], "Not Found")</f>
        <v>1</v>
      </c>
      <c r="G276" s="21">
        <f>_xlfn.XLOOKUP(Inventory[[#This Row],[ProductID]], Products[ProductID], Products[ReorderLevel], "Not Found")</f>
        <v>0</v>
      </c>
      <c r="H276">
        <f>SUMIFS(Transactions[Quantity], Transactions[ProductID], Inventory[[#This Row],[ProductID]], Transactions[Site], Inventory[[#This Row],[Site]])</f>
        <v>0</v>
      </c>
      <c r="I276" s="18">
        <f>Inventory[[#This Row],[Cost/Unit]]*Inventory[[#This Row],[QuantityOnHand]]</f>
        <v>0</v>
      </c>
      <c r="J276" t="str">
        <f>IF(Inventory[[#This Row],[QuantityOnHand]]&lt;=Inventory[[#This Row],[Reorder Level]], "Yes", "No")</f>
        <v>Yes</v>
      </c>
    </row>
    <row r="277" spans="2:10" x14ac:dyDescent="0.2">
      <c r="B277" t="s">
        <v>246</v>
      </c>
      <c r="C277" s="30" t="s">
        <v>437</v>
      </c>
      <c r="D277" s="18" t="str">
        <f>_xlfn.XLOOKUP(Inventory[[#This Row],[ProductID]], Products[ProductID], Products[ProductName], "Not Found")</f>
        <v>Pakayak HIN</v>
      </c>
      <c r="E277" s="18">
        <f>_xlfn.XLOOKUP(Inventory[[#This Row],[ProductID]], Products[ProductID], Products[Supplier], "Not Found")</f>
        <v>0</v>
      </c>
      <c r="F277" s="18">
        <f>_xlfn.XLOOKUP(Inventory[[#This Row],[ProductID]], Products[ProductID], Products[Cost/Unit], "Not Found")</f>
        <v>1</v>
      </c>
      <c r="G277" s="21">
        <f>_xlfn.XLOOKUP(Inventory[[#This Row],[ProductID]], Products[ProductID], Products[ReorderLevel], "Not Found")</f>
        <v>0</v>
      </c>
      <c r="H277">
        <f>SUMIFS(Transactions[Quantity], Transactions[ProductID], Inventory[[#This Row],[ProductID]], Transactions[Site], Inventory[[#This Row],[Site]])</f>
        <v>0</v>
      </c>
      <c r="I277" s="18">
        <f>Inventory[[#This Row],[Cost/Unit]]*Inventory[[#This Row],[QuantityOnHand]]</f>
        <v>0</v>
      </c>
      <c r="J277" t="str">
        <f>IF(Inventory[[#This Row],[QuantityOnHand]]&lt;=Inventory[[#This Row],[Reorder Level]], "Yes", "No")</f>
        <v>Yes</v>
      </c>
    </row>
    <row r="278" spans="2:10" ht="16" x14ac:dyDescent="0.2">
      <c r="B278" t="s">
        <v>246</v>
      </c>
      <c r="C278" s="32" t="s">
        <v>439</v>
      </c>
      <c r="D278" s="18" t="str">
        <f>_xlfn.XLOOKUP(Inventory[[#This Row],[ProductID]], Products[ProductID], Products[ProductName], "Not Found")</f>
        <v>Quick Start</v>
      </c>
      <c r="E278" s="18">
        <f>_xlfn.XLOOKUP(Inventory[[#This Row],[ProductID]], Products[ProductID], Products[Supplier], "Not Found")</f>
        <v>0</v>
      </c>
      <c r="F278" s="18">
        <f>_xlfn.XLOOKUP(Inventory[[#This Row],[ProductID]], Products[ProductID], Products[Cost/Unit], "Not Found")</f>
        <v>1</v>
      </c>
      <c r="G278" s="21">
        <f>_xlfn.XLOOKUP(Inventory[[#This Row],[ProductID]], Products[ProductID], Products[ReorderLevel], "Not Found")</f>
        <v>0</v>
      </c>
      <c r="H278">
        <f>SUMIFS(Transactions[Quantity], Transactions[ProductID], Inventory[[#This Row],[ProductID]], Transactions[Site], Inventory[[#This Row],[Site]])</f>
        <v>0</v>
      </c>
      <c r="I278" s="18">
        <f>Inventory[[#This Row],[Cost/Unit]]*Inventory[[#This Row],[QuantityOnHand]]</f>
        <v>0</v>
      </c>
      <c r="J278" t="str">
        <f>IF(Inventory[[#This Row],[QuantityOnHand]]&lt;=Inventory[[#This Row],[Reorder Level]], "Yes", "No")</f>
        <v>Yes</v>
      </c>
    </row>
    <row r="279" spans="2:10" ht="16" x14ac:dyDescent="0.2">
      <c r="B279" t="s">
        <v>246</v>
      </c>
      <c r="C279" s="32" t="s">
        <v>441</v>
      </c>
      <c r="D279" s="18" t="str">
        <f>_xlfn.XLOOKUP(Inventory[[#This Row],[ProductID]], Products[ProductID], Products[ProductName], "Not Found")</f>
        <v>Made in USA sticker</v>
      </c>
      <c r="E279" s="18">
        <f>_xlfn.XLOOKUP(Inventory[[#This Row],[ProductID]], Products[ProductID], Products[Supplier], "Not Found")</f>
        <v>0</v>
      </c>
      <c r="F279" s="18">
        <f>_xlfn.XLOOKUP(Inventory[[#This Row],[ProductID]], Products[ProductID], Products[Cost/Unit], "Not Found")</f>
        <v>1</v>
      </c>
      <c r="G279" s="21">
        <f>_xlfn.XLOOKUP(Inventory[[#This Row],[ProductID]], Products[ProductID], Products[ReorderLevel], "Not Found")</f>
        <v>0</v>
      </c>
      <c r="H279">
        <f>SUMIFS(Transactions[Quantity], Transactions[ProductID], Inventory[[#This Row],[ProductID]], Transactions[Site], Inventory[[#This Row],[Site]])</f>
        <v>0</v>
      </c>
      <c r="I279" s="18">
        <f>Inventory[[#This Row],[Cost/Unit]]*Inventory[[#This Row],[QuantityOnHand]]</f>
        <v>0</v>
      </c>
      <c r="J279" t="str">
        <f>IF(Inventory[[#This Row],[QuantityOnHand]]&lt;=Inventory[[#This Row],[Reorder Level]], "Yes", "No")</f>
        <v>Yes</v>
      </c>
    </row>
    <row r="280" spans="2:10" ht="16" x14ac:dyDescent="0.2">
      <c r="B280" t="s">
        <v>620</v>
      </c>
      <c r="C280" s="33" t="s">
        <v>443</v>
      </c>
      <c r="D280" s="18" t="str">
        <f>_xlfn.XLOOKUP(Inventory[[#This Row],[ProductID]], Products[ProductID], Products[ProductName], "Not Found")</f>
        <v>Male Seat Pan Straps, see 180-0029</v>
      </c>
      <c r="E280" s="18">
        <f>_xlfn.XLOOKUP(Inventory[[#This Row],[ProductID]], Products[ProductID], Products[Supplier], "Not Found")</f>
        <v>0</v>
      </c>
      <c r="F280" s="18">
        <f>_xlfn.XLOOKUP(Inventory[[#This Row],[ProductID]], Products[ProductID], Products[Cost/Unit], "Not Found")</f>
        <v>1</v>
      </c>
      <c r="G280" s="21">
        <f>_xlfn.XLOOKUP(Inventory[[#This Row],[ProductID]], Products[ProductID], Products[ReorderLevel], "Not Found")</f>
        <v>0</v>
      </c>
      <c r="H280">
        <f>SUMIFS(Transactions[Quantity], Transactions[ProductID], Inventory[[#This Row],[ProductID]], Transactions[Site], Inventory[[#This Row],[Site]])</f>
        <v>0</v>
      </c>
      <c r="I280" s="18">
        <f>Inventory[[#This Row],[Cost/Unit]]*Inventory[[#This Row],[QuantityOnHand]]</f>
        <v>0</v>
      </c>
      <c r="J280" t="str">
        <f>IF(Inventory[[#This Row],[QuantityOnHand]]&lt;=Inventory[[#This Row],[Reorder Level]], "Yes", "No")</f>
        <v>Yes</v>
      </c>
    </row>
    <row r="281" spans="2:10" ht="16" x14ac:dyDescent="0.2">
      <c r="B281" t="s">
        <v>247</v>
      </c>
      <c r="C281" s="33" t="s">
        <v>443</v>
      </c>
      <c r="D281" s="18" t="str">
        <f>_xlfn.XLOOKUP(Inventory[[#This Row],[ProductID]], Products[ProductID], Products[ProductName], "Not Found")</f>
        <v>Male Seat Pan Straps, see 180-0029</v>
      </c>
      <c r="E281" s="18">
        <f>_xlfn.XLOOKUP(Inventory[[#This Row],[ProductID]], Products[ProductID], Products[Supplier], "Not Found")</f>
        <v>0</v>
      </c>
      <c r="F281" s="18">
        <f>_xlfn.XLOOKUP(Inventory[[#This Row],[ProductID]], Products[ProductID], Products[Cost/Unit], "Not Found")</f>
        <v>1</v>
      </c>
      <c r="G281" s="21">
        <f>_xlfn.XLOOKUP(Inventory[[#This Row],[ProductID]], Products[ProductID], Products[ReorderLevel], "Not Found")</f>
        <v>0</v>
      </c>
      <c r="H281">
        <f>SUMIFS(Transactions[Quantity], Transactions[ProductID], Inventory[[#This Row],[ProductID]], Transactions[Site], Inventory[[#This Row],[Site]])</f>
        <v>0</v>
      </c>
      <c r="I281" s="18">
        <f>Inventory[[#This Row],[Cost/Unit]]*Inventory[[#This Row],[QuantityOnHand]]</f>
        <v>0</v>
      </c>
      <c r="J281" t="str">
        <f>IF(Inventory[[#This Row],[QuantityOnHand]]&lt;=Inventory[[#This Row],[Reorder Level]], "Yes", "No")</f>
        <v>Yes</v>
      </c>
    </row>
    <row r="282" spans="2:10" ht="16" x14ac:dyDescent="0.2">
      <c r="B282" t="s">
        <v>785</v>
      </c>
      <c r="C282" s="33" t="s">
        <v>443</v>
      </c>
      <c r="D282" s="18" t="str">
        <f>_xlfn.XLOOKUP(Inventory[[#This Row],[ProductID]], Products[ProductID], Products[ProductName], "Not Found")</f>
        <v>Male Seat Pan Straps, see 180-0029</v>
      </c>
      <c r="E282" s="18">
        <f>_xlfn.XLOOKUP(Inventory[[#This Row],[ProductID]], Products[ProductID], Products[Supplier], "Not Found")</f>
        <v>0</v>
      </c>
      <c r="F282" s="18">
        <f>_xlfn.XLOOKUP(Inventory[[#This Row],[ProductID]], Products[ProductID], Products[Cost/Unit], "Not Found")</f>
        <v>1</v>
      </c>
      <c r="G282" s="21">
        <f>_xlfn.XLOOKUP(Inventory[[#This Row],[ProductID]], Products[ProductID], Products[ReorderLevel], "Not Found")</f>
        <v>0</v>
      </c>
      <c r="H282">
        <f>SUMIFS(Transactions[Quantity], Transactions[ProductID], Inventory[[#This Row],[ProductID]], Transactions[Site], Inventory[[#This Row],[Site]])</f>
        <v>0</v>
      </c>
      <c r="I282" s="18">
        <f>Inventory[[#This Row],[Cost/Unit]]*Inventory[[#This Row],[QuantityOnHand]]</f>
        <v>0</v>
      </c>
      <c r="J282" t="str">
        <f>IF(Inventory[[#This Row],[QuantityOnHand]]&lt;=Inventory[[#This Row],[Reorder Level]], "Yes", "No")</f>
        <v>Yes</v>
      </c>
    </row>
    <row r="283" spans="2:10" ht="16" x14ac:dyDescent="0.2">
      <c r="B283" t="s">
        <v>246</v>
      </c>
      <c r="C283" s="33" t="s">
        <v>443</v>
      </c>
      <c r="D283" s="18" t="str">
        <f>_xlfn.XLOOKUP(Inventory[[#This Row],[ProductID]], Products[ProductID], Products[ProductName], "Not Found")</f>
        <v>Male Seat Pan Straps, see 180-0029</v>
      </c>
      <c r="E283" s="18">
        <f>_xlfn.XLOOKUP(Inventory[[#This Row],[ProductID]], Products[ProductID], Products[Supplier], "Not Found")</f>
        <v>0</v>
      </c>
      <c r="F283" s="18">
        <f>_xlfn.XLOOKUP(Inventory[[#This Row],[ProductID]], Products[ProductID], Products[Cost/Unit], "Not Found")</f>
        <v>1</v>
      </c>
      <c r="G283" s="21">
        <f>_xlfn.XLOOKUP(Inventory[[#This Row],[ProductID]], Products[ProductID], Products[ReorderLevel], "Not Found")</f>
        <v>0</v>
      </c>
      <c r="H283">
        <f>SUMIFS(Transactions[Quantity], Transactions[ProductID], Inventory[[#This Row],[ProductID]], Transactions[Site], Inventory[[#This Row],[Site]])</f>
        <v>0</v>
      </c>
      <c r="I283" s="18">
        <f>Inventory[[#This Row],[Cost/Unit]]*Inventory[[#This Row],[QuantityOnHand]]</f>
        <v>0</v>
      </c>
      <c r="J283" t="str">
        <f>IF(Inventory[[#This Row],[QuantityOnHand]]&lt;=Inventory[[#This Row],[Reorder Level]], "Yes", "No")</f>
        <v>Yes</v>
      </c>
    </row>
    <row r="284" spans="2:10" x14ac:dyDescent="0.2">
      <c r="B284" t="s">
        <v>247</v>
      </c>
      <c r="C284" s="30" t="s">
        <v>445</v>
      </c>
      <c r="D284" s="18" t="str">
        <f>_xlfn.XLOOKUP(Inventory[[#This Row],[ProductID]], Products[ProductID], Products[ProductName], "Not Found")</f>
        <v>10/32 5/8" Phil oval</v>
      </c>
      <c r="E284" s="18">
        <f>_xlfn.XLOOKUP(Inventory[[#This Row],[ProductID]], Products[ProductID], Products[Supplier], "Not Found")</f>
        <v>0</v>
      </c>
      <c r="F284" s="18">
        <f>_xlfn.XLOOKUP(Inventory[[#This Row],[ProductID]], Products[ProductID], Products[Cost/Unit], "Not Found")</f>
        <v>1</v>
      </c>
      <c r="G284" s="21">
        <f>_xlfn.XLOOKUP(Inventory[[#This Row],[ProductID]], Products[ProductID], Products[ReorderLevel], "Not Found")</f>
        <v>0</v>
      </c>
      <c r="H284">
        <f>SUMIFS(Transactions[Quantity], Transactions[ProductID], Inventory[[#This Row],[ProductID]], Transactions[Site], Inventory[[#This Row],[Site]])</f>
        <v>6156</v>
      </c>
      <c r="I284" s="18">
        <f>Inventory[[#This Row],[Cost/Unit]]*Inventory[[#This Row],[QuantityOnHand]]</f>
        <v>6156</v>
      </c>
      <c r="J284" t="str">
        <f>IF(Inventory[[#This Row],[QuantityOnHand]]&lt;=Inventory[[#This Row],[Reorder Level]], "Yes", "No")</f>
        <v>No</v>
      </c>
    </row>
    <row r="285" spans="2:10" x14ac:dyDescent="0.2">
      <c r="B285" t="s">
        <v>246</v>
      </c>
      <c r="C285" s="30" t="s">
        <v>445</v>
      </c>
      <c r="D285" s="18" t="str">
        <f>_xlfn.XLOOKUP(Inventory[[#This Row],[ProductID]], Products[ProductID], Products[ProductName], "Not Found")</f>
        <v>10/32 5/8" Phil oval</v>
      </c>
      <c r="E285" s="18">
        <f>_xlfn.XLOOKUP(Inventory[[#This Row],[ProductID]], Products[ProductID], Products[Supplier], "Not Found")</f>
        <v>0</v>
      </c>
      <c r="F285" s="18">
        <f>_xlfn.XLOOKUP(Inventory[[#This Row],[ProductID]], Products[ProductID], Products[Cost/Unit], "Not Found")</f>
        <v>1</v>
      </c>
      <c r="G285" s="21">
        <f>_xlfn.XLOOKUP(Inventory[[#This Row],[ProductID]], Products[ProductID], Products[ReorderLevel], "Not Found")</f>
        <v>0</v>
      </c>
      <c r="H285">
        <f>SUMIFS(Transactions[Quantity], Transactions[ProductID], Inventory[[#This Row],[ProductID]], Transactions[Site], Inventory[[#This Row],[Site]])</f>
        <v>0</v>
      </c>
      <c r="I285" s="18">
        <f>Inventory[[#This Row],[Cost/Unit]]*Inventory[[#This Row],[QuantityOnHand]]</f>
        <v>0</v>
      </c>
      <c r="J285" t="str">
        <f>IF(Inventory[[#This Row],[QuantityOnHand]]&lt;=Inventory[[#This Row],[Reorder Level]], "Yes", "No")</f>
        <v>Yes</v>
      </c>
    </row>
    <row r="286" spans="2:10" ht="16" x14ac:dyDescent="0.2">
      <c r="B286" t="s">
        <v>246</v>
      </c>
      <c r="C286" s="32" t="s">
        <v>447</v>
      </c>
      <c r="D286" s="18" t="str">
        <f>_xlfn.XLOOKUP(Inventory[[#This Row],[ProductID]], Products[ProductID], Products[ProductName], "Not Found")</f>
        <v>Pakayak logo decals</v>
      </c>
      <c r="E286" s="18">
        <f>_xlfn.XLOOKUP(Inventory[[#This Row],[ProductID]], Products[ProductID], Products[Supplier], "Not Found")</f>
        <v>0</v>
      </c>
      <c r="F286" s="18">
        <f>_xlfn.XLOOKUP(Inventory[[#This Row],[ProductID]], Products[ProductID], Products[Cost/Unit], "Not Found")</f>
        <v>1</v>
      </c>
      <c r="G286" s="21">
        <f>_xlfn.XLOOKUP(Inventory[[#This Row],[ProductID]], Products[ProductID], Products[ReorderLevel], "Not Found")</f>
        <v>0</v>
      </c>
      <c r="H286">
        <f>SUMIFS(Transactions[Quantity], Transactions[ProductID], Inventory[[#This Row],[ProductID]], Transactions[Site], Inventory[[#This Row],[Site]])</f>
        <v>0</v>
      </c>
      <c r="I286" s="18">
        <f>Inventory[[#This Row],[Cost/Unit]]*Inventory[[#This Row],[QuantityOnHand]]</f>
        <v>0</v>
      </c>
      <c r="J286" t="str">
        <f>IF(Inventory[[#This Row],[QuantityOnHand]]&lt;=Inventory[[#This Row],[Reorder Level]], "Yes", "No")</f>
        <v>Yes</v>
      </c>
    </row>
    <row r="287" spans="2:10" ht="16" x14ac:dyDescent="0.2">
      <c r="B287" t="s">
        <v>246</v>
      </c>
      <c r="C287" s="32" t="s">
        <v>449</v>
      </c>
      <c r="D287" s="18" t="str">
        <f>_xlfn.XLOOKUP(Inventory[[#This Row],[ProductID]], Products[ProductID], Products[ProductName], "Not Found")</f>
        <v>close end rivets 3/16</v>
      </c>
      <c r="E287" s="18">
        <f>_xlfn.XLOOKUP(Inventory[[#This Row],[ProductID]], Products[ProductID], Products[Supplier], "Not Found")</f>
        <v>0</v>
      </c>
      <c r="F287" s="18">
        <f>_xlfn.XLOOKUP(Inventory[[#This Row],[ProductID]], Products[ProductID], Products[Cost/Unit], "Not Found")</f>
        <v>1</v>
      </c>
      <c r="G287" s="21">
        <f>_xlfn.XLOOKUP(Inventory[[#This Row],[ProductID]], Products[ProductID], Products[ReorderLevel], "Not Found")</f>
        <v>0</v>
      </c>
      <c r="H287">
        <f>SUMIFS(Transactions[Quantity], Transactions[ProductID], Inventory[[#This Row],[ProductID]], Transactions[Site], Inventory[[#This Row],[Site]])</f>
        <v>0</v>
      </c>
      <c r="I287" s="18">
        <f>Inventory[[#This Row],[Cost/Unit]]*Inventory[[#This Row],[QuantityOnHand]]</f>
        <v>0</v>
      </c>
      <c r="J287" t="str">
        <f>IF(Inventory[[#This Row],[QuantityOnHand]]&lt;=Inventory[[#This Row],[Reorder Level]], "Yes", "No")</f>
        <v>Yes</v>
      </c>
    </row>
    <row r="288" spans="2:10" ht="16" x14ac:dyDescent="0.2">
      <c r="B288" t="s">
        <v>247</v>
      </c>
      <c r="C288" s="32" t="s">
        <v>451</v>
      </c>
      <c r="D288" s="18" t="str">
        <f>_xlfn.XLOOKUP(Inventory[[#This Row],[ProductID]], Products[ProductID], Products[ProductName], "Not Found")</f>
        <v>blind rivets 3/16</v>
      </c>
      <c r="E288" s="18">
        <f>_xlfn.XLOOKUP(Inventory[[#This Row],[ProductID]], Products[ProductID], Products[Supplier], "Not Found")</f>
        <v>0</v>
      </c>
      <c r="F288" s="18">
        <f>_xlfn.XLOOKUP(Inventory[[#This Row],[ProductID]], Products[ProductID], Products[Cost/Unit], "Not Found")</f>
        <v>1</v>
      </c>
      <c r="G288" s="21">
        <f>_xlfn.XLOOKUP(Inventory[[#This Row],[ProductID]], Products[ProductID], Products[ReorderLevel], "Not Found")</f>
        <v>0</v>
      </c>
      <c r="H288">
        <f>SUMIFS(Transactions[Quantity], Transactions[ProductID], Inventory[[#This Row],[ProductID]], Transactions[Site], Inventory[[#This Row],[Site]])</f>
        <v>511</v>
      </c>
      <c r="I288" s="18">
        <f>Inventory[[#This Row],[Cost/Unit]]*Inventory[[#This Row],[QuantityOnHand]]</f>
        <v>511</v>
      </c>
      <c r="J288" t="str">
        <f>IF(Inventory[[#This Row],[QuantityOnHand]]&lt;=Inventory[[#This Row],[Reorder Level]], "Yes", "No")</f>
        <v>No</v>
      </c>
    </row>
    <row r="289" spans="2:10" ht="16" x14ac:dyDescent="0.2">
      <c r="B289" t="s">
        <v>246</v>
      </c>
      <c r="C289" s="32" t="s">
        <v>451</v>
      </c>
      <c r="D289" s="18" t="str">
        <f>_xlfn.XLOOKUP(Inventory[[#This Row],[ProductID]], Products[ProductID], Products[ProductName], "Not Found")</f>
        <v>blind rivets 3/16</v>
      </c>
      <c r="E289" s="18">
        <f>_xlfn.XLOOKUP(Inventory[[#This Row],[ProductID]], Products[ProductID], Products[Supplier], "Not Found")</f>
        <v>0</v>
      </c>
      <c r="F289" s="18">
        <f>_xlfn.XLOOKUP(Inventory[[#This Row],[ProductID]], Products[ProductID], Products[Cost/Unit], "Not Found")</f>
        <v>1</v>
      </c>
      <c r="G289" s="21">
        <f>_xlfn.XLOOKUP(Inventory[[#This Row],[ProductID]], Products[ProductID], Products[ReorderLevel], "Not Found")</f>
        <v>0</v>
      </c>
      <c r="H289">
        <f>SUMIFS(Transactions[Quantity], Transactions[ProductID], Inventory[[#This Row],[ProductID]], Transactions[Site], Inventory[[#This Row],[Site]])</f>
        <v>0</v>
      </c>
      <c r="I289" s="18">
        <f>Inventory[[#This Row],[Cost/Unit]]*Inventory[[#This Row],[QuantityOnHand]]</f>
        <v>0</v>
      </c>
      <c r="J289" t="str">
        <f>IF(Inventory[[#This Row],[QuantityOnHand]]&lt;=Inventory[[#This Row],[Reorder Level]], "Yes", "No")</f>
        <v>Yes</v>
      </c>
    </row>
    <row r="290" spans="2:10" ht="16" x14ac:dyDescent="0.2">
      <c r="B290" t="s">
        <v>247</v>
      </c>
      <c r="C290" s="32" t="s">
        <v>453</v>
      </c>
      <c r="D290" s="18" t="str">
        <f>_xlfn.XLOOKUP(Inventory[[#This Row],[ProductID]], Products[ProductID], Products[ProductName], "Not Found")</f>
        <v>1/4-20 X 1 3/8 Truss Phillips screw (foot)</v>
      </c>
      <c r="E290" s="18">
        <f>_xlfn.XLOOKUP(Inventory[[#This Row],[ProductID]], Products[ProductID], Products[Supplier], "Not Found")</f>
        <v>0</v>
      </c>
      <c r="F290" s="18">
        <f>_xlfn.XLOOKUP(Inventory[[#This Row],[ProductID]], Products[ProductID], Products[Cost/Unit], "Not Found")</f>
        <v>1</v>
      </c>
      <c r="G290" s="21">
        <f>_xlfn.XLOOKUP(Inventory[[#This Row],[ProductID]], Products[ProductID], Products[ReorderLevel], "Not Found")</f>
        <v>0</v>
      </c>
      <c r="H290">
        <f>SUMIFS(Transactions[Quantity], Transactions[ProductID], Inventory[[#This Row],[ProductID]], Transactions[Site], Inventory[[#This Row],[Site]])</f>
        <v>2</v>
      </c>
      <c r="I290" s="18">
        <f>Inventory[[#This Row],[Cost/Unit]]*Inventory[[#This Row],[QuantityOnHand]]</f>
        <v>2</v>
      </c>
      <c r="J290" t="str">
        <f>IF(Inventory[[#This Row],[QuantityOnHand]]&lt;=Inventory[[#This Row],[Reorder Level]], "Yes", "No")</f>
        <v>No</v>
      </c>
    </row>
    <row r="291" spans="2:10" ht="16" x14ac:dyDescent="0.2">
      <c r="B291" t="s">
        <v>246</v>
      </c>
      <c r="C291" s="32" t="s">
        <v>453</v>
      </c>
      <c r="D291" s="18" t="str">
        <f>_xlfn.XLOOKUP(Inventory[[#This Row],[ProductID]], Products[ProductID], Products[ProductName], "Not Found")</f>
        <v>1/4-20 X 1 3/8 Truss Phillips screw (foot)</v>
      </c>
      <c r="E291" s="18">
        <f>_xlfn.XLOOKUP(Inventory[[#This Row],[ProductID]], Products[ProductID], Products[Supplier], "Not Found")</f>
        <v>0</v>
      </c>
      <c r="F291" s="18">
        <f>_xlfn.XLOOKUP(Inventory[[#This Row],[ProductID]], Products[ProductID], Products[Cost/Unit], "Not Found")</f>
        <v>1</v>
      </c>
      <c r="G291" s="21">
        <f>_xlfn.XLOOKUP(Inventory[[#This Row],[ProductID]], Products[ProductID], Products[ReorderLevel], "Not Found")</f>
        <v>0</v>
      </c>
      <c r="H291">
        <f>SUMIFS(Transactions[Quantity], Transactions[ProductID], Inventory[[#This Row],[ProductID]], Transactions[Site], Inventory[[#This Row],[Site]])</f>
        <v>0</v>
      </c>
      <c r="I291" s="18">
        <f>Inventory[[#This Row],[Cost/Unit]]*Inventory[[#This Row],[QuantityOnHand]]</f>
        <v>0</v>
      </c>
      <c r="J291" t="str">
        <f>IF(Inventory[[#This Row],[QuantityOnHand]]&lt;=Inventory[[#This Row],[Reorder Level]], "Yes", "No")</f>
        <v>Yes</v>
      </c>
    </row>
    <row r="292" spans="2:10" ht="16" x14ac:dyDescent="0.2">
      <c r="B292" t="s">
        <v>246</v>
      </c>
      <c r="C292" s="32" t="s">
        <v>455</v>
      </c>
      <c r="D292" s="18" t="str">
        <f>_xlfn.XLOOKUP(Inventory[[#This Row],[ProductID]], Products[ProductID], Products[ProductName], "Not Found")</f>
        <v>Bluefin decals</v>
      </c>
      <c r="E292" s="18">
        <f>_xlfn.XLOOKUP(Inventory[[#This Row],[ProductID]], Products[ProductID], Products[Supplier], "Not Found")</f>
        <v>0</v>
      </c>
      <c r="F292" s="18">
        <f>_xlfn.XLOOKUP(Inventory[[#This Row],[ProductID]], Products[ProductID], Products[Cost/Unit], "Not Found")</f>
        <v>1</v>
      </c>
      <c r="G292" s="21">
        <f>_xlfn.XLOOKUP(Inventory[[#This Row],[ProductID]], Products[ProductID], Products[ReorderLevel], "Not Found")</f>
        <v>0</v>
      </c>
      <c r="H292">
        <f>SUMIFS(Transactions[Quantity], Transactions[ProductID], Inventory[[#This Row],[ProductID]], Transactions[Site], Inventory[[#This Row],[Site]])</f>
        <v>0</v>
      </c>
      <c r="I292" s="18">
        <f>Inventory[[#This Row],[Cost/Unit]]*Inventory[[#This Row],[QuantityOnHand]]</f>
        <v>0</v>
      </c>
      <c r="J292" t="str">
        <f>IF(Inventory[[#This Row],[QuantityOnHand]]&lt;=Inventory[[#This Row],[Reorder Level]], "Yes", "No")</f>
        <v>Yes</v>
      </c>
    </row>
    <row r="293" spans="2:10" x14ac:dyDescent="0.2">
      <c r="B293" t="s">
        <v>620</v>
      </c>
      <c r="C293" t="s">
        <v>457</v>
      </c>
      <c r="D293" s="18" t="str">
        <f>_xlfn.XLOOKUP(Inventory[[#This Row],[ProductID]], Products[ProductID], Products[ProductName], "Not Found")</f>
        <v>Bluefin box</v>
      </c>
      <c r="E293" s="18">
        <f>_xlfn.XLOOKUP(Inventory[[#This Row],[ProductID]], Products[ProductID], Products[Supplier], "Not Found")</f>
        <v>0</v>
      </c>
      <c r="F293" s="18">
        <f>_xlfn.XLOOKUP(Inventory[[#This Row],[ProductID]], Products[ProductID], Products[Cost/Unit], "Not Found")</f>
        <v>1</v>
      </c>
      <c r="G293" s="21">
        <f>_xlfn.XLOOKUP(Inventory[[#This Row],[ProductID]], Products[ProductID], Products[ReorderLevel], "Not Found")</f>
        <v>0</v>
      </c>
      <c r="H293">
        <f>SUMIFS(Transactions[Quantity], Transactions[ProductID], Inventory[[#This Row],[ProductID]], Transactions[Site], Inventory[[#This Row],[Site]])</f>
        <v>133</v>
      </c>
      <c r="I293" s="18">
        <f>Inventory[[#This Row],[Cost/Unit]]*Inventory[[#This Row],[QuantityOnHand]]</f>
        <v>133</v>
      </c>
      <c r="J293" t="str">
        <f>IF(Inventory[[#This Row],[QuantityOnHand]]&lt;=Inventory[[#This Row],[Reorder Level]], "Yes", "No")</f>
        <v>No</v>
      </c>
    </row>
    <row r="294" spans="2:10" x14ac:dyDescent="0.2">
      <c r="B294" t="s">
        <v>785</v>
      </c>
      <c r="C294" t="s">
        <v>457</v>
      </c>
      <c r="D294" s="18" t="str">
        <f>_xlfn.XLOOKUP(Inventory[[#This Row],[ProductID]], Products[ProductID], Products[ProductName], "Not Found")</f>
        <v>Bluefin box</v>
      </c>
      <c r="E294" s="18">
        <f>_xlfn.XLOOKUP(Inventory[[#This Row],[ProductID]], Products[ProductID], Products[Supplier], "Not Found")</f>
        <v>0</v>
      </c>
      <c r="F294" s="18">
        <f>_xlfn.XLOOKUP(Inventory[[#This Row],[ProductID]], Products[ProductID], Products[Cost/Unit], "Not Found")</f>
        <v>1</v>
      </c>
      <c r="G294" s="21">
        <f>_xlfn.XLOOKUP(Inventory[[#This Row],[ProductID]], Products[ProductID], Products[ReorderLevel], "Not Found")</f>
        <v>0</v>
      </c>
      <c r="H294">
        <f>SUMIFS(Transactions[Quantity], Transactions[ProductID], Inventory[[#This Row],[ProductID]], Transactions[Site], Inventory[[#This Row],[Site]])</f>
        <v>0</v>
      </c>
      <c r="I294" s="18">
        <f>Inventory[[#This Row],[Cost/Unit]]*Inventory[[#This Row],[QuantityOnHand]]</f>
        <v>0</v>
      </c>
      <c r="J294" t="str">
        <f>IF(Inventory[[#This Row],[QuantityOnHand]]&lt;=Inventory[[#This Row],[Reorder Level]], "Yes", "No")</f>
        <v>Yes</v>
      </c>
    </row>
    <row r="295" spans="2:10" x14ac:dyDescent="0.2">
      <c r="B295" t="s">
        <v>246</v>
      </c>
      <c r="C295" t="s">
        <v>457</v>
      </c>
      <c r="D295" s="18" t="str">
        <f>_xlfn.XLOOKUP(Inventory[[#This Row],[ProductID]], Products[ProductID], Products[ProductName], "Not Found")</f>
        <v>Bluefin box</v>
      </c>
      <c r="E295" s="18">
        <f>_xlfn.XLOOKUP(Inventory[[#This Row],[ProductID]], Products[ProductID], Products[Supplier], "Not Found")</f>
        <v>0</v>
      </c>
      <c r="F295" s="18">
        <f>_xlfn.XLOOKUP(Inventory[[#This Row],[ProductID]], Products[ProductID], Products[Cost/Unit], "Not Found")</f>
        <v>1</v>
      </c>
      <c r="G295" s="21">
        <f>_xlfn.XLOOKUP(Inventory[[#This Row],[ProductID]], Products[ProductID], Products[ReorderLevel], "Not Found")</f>
        <v>0</v>
      </c>
      <c r="H295">
        <f>SUMIFS(Transactions[Quantity], Transactions[ProductID], Inventory[[#This Row],[ProductID]], Transactions[Site], Inventory[[#This Row],[Site]])</f>
        <v>0</v>
      </c>
      <c r="I295" s="18">
        <f>Inventory[[#This Row],[Cost/Unit]]*Inventory[[#This Row],[QuantityOnHand]]</f>
        <v>0</v>
      </c>
      <c r="J295" t="str">
        <f>IF(Inventory[[#This Row],[QuantityOnHand]]&lt;=Inventory[[#This Row],[Reorder Level]], "Yes", "No")</f>
        <v>Yes</v>
      </c>
    </row>
    <row r="296" spans="2:10" x14ac:dyDescent="0.2">
      <c r="B296" t="s">
        <v>620</v>
      </c>
      <c r="C296" t="s">
        <v>459</v>
      </c>
      <c r="D296" s="18" t="str">
        <f>_xlfn.XLOOKUP(Inventory[[#This Row],[ProductID]], Products[ProductID], Products[ProductName], "Not Found")</f>
        <v>Top, 1 per</v>
      </c>
      <c r="E296" s="18">
        <f>_xlfn.XLOOKUP(Inventory[[#This Row],[ProductID]], Products[ProductID], Products[Supplier], "Not Found")</f>
        <v>0</v>
      </c>
      <c r="F296" s="18">
        <f>_xlfn.XLOOKUP(Inventory[[#This Row],[ProductID]], Products[ProductID], Products[Cost/Unit], "Not Found")</f>
        <v>1</v>
      </c>
      <c r="G296" s="21">
        <f>_xlfn.XLOOKUP(Inventory[[#This Row],[ProductID]], Products[ProductID], Products[ReorderLevel], "Not Found")</f>
        <v>0</v>
      </c>
      <c r="H296">
        <f>SUMIFS(Transactions[Quantity], Transactions[ProductID], Inventory[[#This Row],[ProductID]], Transactions[Site], Inventory[[#This Row],[Site]])</f>
        <v>208</v>
      </c>
      <c r="I296" s="18">
        <f>Inventory[[#This Row],[Cost/Unit]]*Inventory[[#This Row],[QuantityOnHand]]</f>
        <v>208</v>
      </c>
      <c r="J296" t="str">
        <f>IF(Inventory[[#This Row],[QuantityOnHand]]&lt;=Inventory[[#This Row],[Reorder Level]], "Yes", "No")</f>
        <v>No</v>
      </c>
    </row>
    <row r="297" spans="2:10" x14ac:dyDescent="0.2">
      <c r="B297" t="s">
        <v>785</v>
      </c>
      <c r="C297" t="s">
        <v>459</v>
      </c>
      <c r="D297" s="18" t="str">
        <f>_xlfn.XLOOKUP(Inventory[[#This Row],[ProductID]], Products[ProductID], Products[ProductName], "Not Found")</f>
        <v>Top, 1 per</v>
      </c>
      <c r="E297" s="18">
        <f>_xlfn.XLOOKUP(Inventory[[#This Row],[ProductID]], Products[ProductID], Products[Supplier], "Not Found")</f>
        <v>0</v>
      </c>
      <c r="F297" s="18">
        <f>_xlfn.XLOOKUP(Inventory[[#This Row],[ProductID]], Products[ProductID], Products[Cost/Unit], "Not Found")</f>
        <v>1</v>
      </c>
      <c r="G297" s="21">
        <f>_xlfn.XLOOKUP(Inventory[[#This Row],[ProductID]], Products[ProductID], Products[ReorderLevel], "Not Found")</f>
        <v>0</v>
      </c>
      <c r="H297">
        <f>SUMIFS(Transactions[Quantity], Transactions[ProductID], Inventory[[#This Row],[ProductID]], Transactions[Site], Inventory[[#This Row],[Site]])</f>
        <v>0</v>
      </c>
      <c r="I297" s="18">
        <f>Inventory[[#This Row],[Cost/Unit]]*Inventory[[#This Row],[QuantityOnHand]]</f>
        <v>0</v>
      </c>
      <c r="J297" t="str">
        <f>IF(Inventory[[#This Row],[QuantityOnHand]]&lt;=Inventory[[#This Row],[Reorder Level]], "Yes", "No")</f>
        <v>Yes</v>
      </c>
    </row>
    <row r="298" spans="2:10" x14ac:dyDescent="0.2">
      <c r="B298" t="s">
        <v>246</v>
      </c>
      <c r="C298" t="s">
        <v>459</v>
      </c>
      <c r="D298" s="18" t="str">
        <f>_xlfn.XLOOKUP(Inventory[[#This Row],[ProductID]], Products[ProductID], Products[ProductName], "Not Found")</f>
        <v>Top, 1 per</v>
      </c>
      <c r="E298" s="18">
        <f>_xlfn.XLOOKUP(Inventory[[#This Row],[ProductID]], Products[ProductID], Products[Supplier], "Not Found")</f>
        <v>0</v>
      </c>
      <c r="F298" s="18">
        <f>_xlfn.XLOOKUP(Inventory[[#This Row],[ProductID]], Products[ProductID], Products[Cost/Unit], "Not Found")</f>
        <v>1</v>
      </c>
      <c r="G298" s="21">
        <f>_xlfn.XLOOKUP(Inventory[[#This Row],[ProductID]], Products[ProductID], Products[ReorderLevel], "Not Found")</f>
        <v>0</v>
      </c>
      <c r="H298">
        <f>SUMIFS(Transactions[Quantity], Transactions[ProductID], Inventory[[#This Row],[ProductID]], Transactions[Site], Inventory[[#This Row],[Site]])</f>
        <v>0</v>
      </c>
      <c r="I298" s="18">
        <f>Inventory[[#This Row],[Cost/Unit]]*Inventory[[#This Row],[QuantityOnHand]]</f>
        <v>0</v>
      </c>
      <c r="J298" t="str">
        <f>IF(Inventory[[#This Row],[QuantityOnHand]]&lt;=Inventory[[#This Row],[Reorder Level]], "Yes", "No")</f>
        <v>Yes</v>
      </c>
    </row>
    <row r="299" spans="2:10" x14ac:dyDescent="0.2">
      <c r="B299" t="s">
        <v>620</v>
      </c>
      <c r="C299" t="s">
        <v>461</v>
      </c>
      <c r="D299" s="18" t="str">
        <f>_xlfn.XLOOKUP(Inventory[[#This Row],[ProductID]], Products[ProductID], Products[ProductName], "Not Found")</f>
        <v>Cone Insert, 1 per</v>
      </c>
      <c r="E299" s="18">
        <f>_xlfn.XLOOKUP(Inventory[[#This Row],[ProductID]], Products[ProductID], Products[Supplier], "Not Found")</f>
        <v>0</v>
      </c>
      <c r="F299" s="18">
        <f>_xlfn.XLOOKUP(Inventory[[#This Row],[ProductID]], Products[ProductID], Products[Cost/Unit], "Not Found")</f>
        <v>1</v>
      </c>
      <c r="G299" s="21">
        <f>_xlfn.XLOOKUP(Inventory[[#This Row],[ProductID]], Products[ProductID], Products[ReorderLevel], "Not Found")</f>
        <v>0</v>
      </c>
      <c r="H299">
        <f>SUMIFS(Transactions[Quantity], Transactions[ProductID], Inventory[[#This Row],[ProductID]], Transactions[Site], Inventory[[#This Row],[Site]])</f>
        <v>426</v>
      </c>
      <c r="I299" s="18">
        <f>Inventory[[#This Row],[Cost/Unit]]*Inventory[[#This Row],[QuantityOnHand]]</f>
        <v>426</v>
      </c>
      <c r="J299" t="str">
        <f>IF(Inventory[[#This Row],[QuantityOnHand]]&lt;=Inventory[[#This Row],[Reorder Level]], "Yes", "No")</f>
        <v>No</v>
      </c>
    </row>
    <row r="300" spans="2:10" x14ac:dyDescent="0.2">
      <c r="B300" t="s">
        <v>785</v>
      </c>
      <c r="C300" t="s">
        <v>461</v>
      </c>
      <c r="D300" s="18" t="str">
        <f>_xlfn.XLOOKUP(Inventory[[#This Row],[ProductID]], Products[ProductID], Products[ProductName], "Not Found")</f>
        <v>Cone Insert, 1 per</v>
      </c>
      <c r="E300" s="18">
        <f>_xlfn.XLOOKUP(Inventory[[#This Row],[ProductID]], Products[ProductID], Products[Supplier], "Not Found")</f>
        <v>0</v>
      </c>
      <c r="F300" s="18">
        <f>_xlfn.XLOOKUP(Inventory[[#This Row],[ProductID]], Products[ProductID], Products[Cost/Unit], "Not Found")</f>
        <v>1</v>
      </c>
      <c r="G300" s="21">
        <f>_xlfn.XLOOKUP(Inventory[[#This Row],[ProductID]], Products[ProductID], Products[ReorderLevel], "Not Found")</f>
        <v>0</v>
      </c>
      <c r="H300">
        <f>SUMIFS(Transactions[Quantity], Transactions[ProductID], Inventory[[#This Row],[ProductID]], Transactions[Site], Inventory[[#This Row],[Site]])</f>
        <v>0</v>
      </c>
      <c r="I300" s="18">
        <f>Inventory[[#This Row],[Cost/Unit]]*Inventory[[#This Row],[QuantityOnHand]]</f>
        <v>0</v>
      </c>
      <c r="J300" t="str">
        <f>IF(Inventory[[#This Row],[QuantityOnHand]]&lt;=Inventory[[#This Row],[Reorder Level]], "Yes", "No")</f>
        <v>Yes</v>
      </c>
    </row>
    <row r="301" spans="2:10" x14ac:dyDescent="0.2">
      <c r="B301" t="s">
        <v>246</v>
      </c>
      <c r="C301" t="s">
        <v>461</v>
      </c>
      <c r="D301" s="18" t="str">
        <f>_xlfn.XLOOKUP(Inventory[[#This Row],[ProductID]], Products[ProductID], Products[ProductName], "Not Found")</f>
        <v>Cone Insert, 1 per</v>
      </c>
      <c r="E301" s="18">
        <f>_xlfn.XLOOKUP(Inventory[[#This Row],[ProductID]], Products[ProductID], Products[Supplier], "Not Found")</f>
        <v>0</v>
      </c>
      <c r="F301" s="18">
        <f>_xlfn.XLOOKUP(Inventory[[#This Row],[ProductID]], Products[ProductID], Products[Cost/Unit], "Not Found")</f>
        <v>1</v>
      </c>
      <c r="G301" s="21">
        <f>_xlfn.XLOOKUP(Inventory[[#This Row],[ProductID]], Products[ProductID], Products[ReorderLevel], "Not Found")</f>
        <v>0</v>
      </c>
      <c r="H301">
        <f>SUMIFS(Transactions[Quantity], Transactions[ProductID], Inventory[[#This Row],[ProductID]], Transactions[Site], Inventory[[#This Row],[Site]])</f>
        <v>0</v>
      </c>
      <c r="I301" s="18">
        <f>Inventory[[#This Row],[Cost/Unit]]*Inventory[[#This Row],[QuantityOnHand]]</f>
        <v>0</v>
      </c>
      <c r="J301" t="str">
        <f>IF(Inventory[[#This Row],[QuantityOnHand]]&lt;=Inventory[[#This Row],[Reorder Level]], "Yes", "No")</f>
        <v>Yes</v>
      </c>
    </row>
    <row r="302" spans="2:10" x14ac:dyDescent="0.2">
      <c r="B302" t="s">
        <v>620</v>
      </c>
      <c r="C302" t="s">
        <v>463</v>
      </c>
      <c r="D302" s="18" t="str">
        <f>_xlfn.XLOOKUP(Inventory[[#This Row],[ProductID]], Products[ProductID], Products[ProductName], "Not Found")</f>
        <v>Bottom Insert, 2 per</v>
      </c>
      <c r="E302" s="18">
        <f>_xlfn.XLOOKUP(Inventory[[#This Row],[ProductID]], Products[ProductID], Products[Supplier], "Not Found")</f>
        <v>0</v>
      </c>
      <c r="F302" s="18">
        <f>_xlfn.XLOOKUP(Inventory[[#This Row],[ProductID]], Products[ProductID], Products[Cost/Unit], "Not Found")</f>
        <v>1</v>
      </c>
      <c r="G302" s="21">
        <f>_xlfn.XLOOKUP(Inventory[[#This Row],[ProductID]], Products[ProductID], Products[ReorderLevel], "Not Found")</f>
        <v>0</v>
      </c>
      <c r="H302">
        <f>SUMIFS(Transactions[Quantity], Transactions[ProductID], Inventory[[#This Row],[ProductID]], Transactions[Site], Inventory[[#This Row],[Site]])</f>
        <v>443</v>
      </c>
      <c r="I302" s="18">
        <f>Inventory[[#This Row],[Cost/Unit]]*Inventory[[#This Row],[QuantityOnHand]]</f>
        <v>443</v>
      </c>
      <c r="J302" t="str">
        <f>IF(Inventory[[#This Row],[QuantityOnHand]]&lt;=Inventory[[#This Row],[Reorder Level]], "Yes", "No")</f>
        <v>No</v>
      </c>
    </row>
    <row r="303" spans="2:10" x14ac:dyDescent="0.2">
      <c r="B303" t="s">
        <v>785</v>
      </c>
      <c r="C303" t="s">
        <v>463</v>
      </c>
      <c r="D303" s="18" t="str">
        <f>_xlfn.XLOOKUP(Inventory[[#This Row],[ProductID]], Products[ProductID], Products[ProductName], "Not Found")</f>
        <v>Bottom Insert, 2 per</v>
      </c>
      <c r="E303" s="18">
        <f>_xlfn.XLOOKUP(Inventory[[#This Row],[ProductID]], Products[ProductID], Products[Supplier], "Not Found")</f>
        <v>0</v>
      </c>
      <c r="F303" s="18">
        <f>_xlfn.XLOOKUP(Inventory[[#This Row],[ProductID]], Products[ProductID], Products[Cost/Unit], "Not Found")</f>
        <v>1</v>
      </c>
      <c r="G303" s="21">
        <f>_xlfn.XLOOKUP(Inventory[[#This Row],[ProductID]], Products[ProductID], Products[ReorderLevel], "Not Found")</f>
        <v>0</v>
      </c>
      <c r="H303">
        <f>SUMIFS(Transactions[Quantity], Transactions[ProductID], Inventory[[#This Row],[ProductID]], Transactions[Site], Inventory[[#This Row],[Site]])</f>
        <v>0</v>
      </c>
      <c r="I303" s="18">
        <f>Inventory[[#This Row],[Cost/Unit]]*Inventory[[#This Row],[QuantityOnHand]]</f>
        <v>0</v>
      </c>
      <c r="J303" t="str">
        <f>IF(Inventory[[#This Row],[QuantityOnHand]]&lt;=Inventory[[#This Row],[Reorder Level]], "Yes", "No")</f>
        <v>Yes</v>
      </c>
    </row>
    <row r="304" spans="2:10" x14ac:dyDescent="0.2">
      <c r="B304" t="s">
        <v>246</v>
      </c>
      <c r="C304" t="s">
        <v>463</v>
      </c>
      <c r="D304" s="18" t="str">
        <f>_xlfn.XLOOKUP(Inventory[[#This Row],[ProductID]], Products[ProductID], Products[ProductName], "Not Found")</f>
        <v>Bottom Insert, 2 per</v>
      </c>
      <c r="E304" s="18">
        <f>_xlfn.XLOOKUP(Inventory[[#This Row],[ProductID]], Products[ProductID], Products[Supplier], "Not Found")</f>
        <v>0</v>
      </c>
      <c r="F304" s="18">
        <f>_xlfn.XLOOKUP(Inventory[[#This Row],[ProductID]], Products[ProductID], Products[Cost/Unit], "Not Found")</f>
        <v>1</v>
      </c>
      <c r="G304" s="21">
        <f>_xlfn.XLOOKUP(Inventory[[#This Row],[ProductID]], Products[ProductID], Products[ReorderLevel], "Not Found")</f>
        <v>0</v>
      </c>
      <c r="H304">
        <f>SUMIFS(Transactions[Quantity], Transactions[ProductID], Inventory[[#This Row],[ProductID]], Transactions[Site], Inventory[[#This Row],[Site]])</f>
        <v>0</v>
      </c>
      <c r="I304" s="18">
        <f>Inventory[[#This Row],[Cost/Unit]]*Inventory[[#This Row],[QuantityOnHand]]</f>
        <v>0</v>
      </c>
      <c r="J304" t="str">
        <f>IF(Inventory[[#This Row],[QuantityOnHand]]&lt;=Inventory[[#This Row],[Reorder Level]], "Yes", "No")</f>
        <v>Yes</v>
      </c>
    </row>
    <row r="305" spans="2:10" x14ac:dyDescent="0.2">
      <c r="B305" t="s">
        <v>620</v>
      </c>
      <c r="C305" t="s">
        <v>465</v>
      </c>
      <c r="D305" s="18" t="str">
        <f>_xlfn.XLOOKUP(Inventory[[#This Row],[ProductID]], Products[ProductID], Products[ProductName], "Not Found")</f>
        <v>Side Insert, 2 per</v>
      </c>
      <c r="E305" s="18">
        <f>_xlfn.XLOOKUP(Inventory[[#This Row],[ProductID]], Products[ProductID], Products[Supplier], "Not Found")</f>
        <v>0</v>
      </c>
      <c r="F305" s="18">
        <f>_xlfn.XLOOKUP(Inventory[[#This Row],[ProductID]], Products[ProductID], Products[Cost/Unit], "Not Found")</f>
        <v>1</v>
      </c>
      <c r="G305" s="21">
        <f>_xlfn.XLOOKUP(Inventory[[#This Row],[ProductID]], Products[ProductID], Products[ReorderLevel], "Not Found")</f>
        <v>0</v>
      </c>
      <c r="H305">
        <f>SUMIFS(Transactions[Quantity], Transactions[ProductID], Inventory[[#This Row],[ProductID]], Transactions[Site], Inventory[[#This Row],[Site]])</f>
        <v>365</v>
      </c>
      <c r="I305" s="18">
        <f>Inventory[[#This Row],[Cost/Unit]]*Inventory[[#This Row],[QuantityOnHand]]</f>
        <v>365</v>
      </c>
      <c r="J305" t="str">
        <f>IF(Inventory[[#This Row],[QuantityOnHand]]&lt;=Inventory[[#This Row],[Reorder Level]], "Yes", "No")</f>
        <v>No</v>
      </c>
    </row>
    <row r="306" spans="2:10" x14ac:dyDescent="0.2">
      <c r="B306" t="s">
        <v>785</v>
      </c>
      <c r="C306" t="s">
        <v>465</v>
      </c>
      <c r="D306" s="18" t="str">
        <f>_xlfn.XLOOKUP(Inventory[[#This Row],[ProductID]], Products[ProductID], Products[ProductName], "Not Found")</f>
        <v>Side Insert, 2 per</v>
      </c>
      <c r="E306" s="18">
        <f>_xlfn.XLOOKUP(Inventory[[#This Row],[ProductID]], Products[ProductID], Products[Supplier], "Not Found")</f>
        <v>0</v>
      </c>
      <c r="F306" s="18">
        <f>_xlfn.XLOOKUP(Inventory[[#This Row],[ProductID]], Products[ProductID], Products[Cost/Unit], "Not Found")</f>
        <v>1</v>
      </c>
      <c r="G306" s="21">
        <f>_xlfn.XLOOKUP(Inventory[[#This Row],[ProductID]], Products[ProductID], Products[ReorderLevel], "Not Found")</f>
        <v>0</v>
      </c>
      <c r="H306">
        <f>SUMIFS(Transactions[Quantity], Transactions[ProductID], Inventory[[#This Row],[ProductID]], Transactions[Site], Inventory[[#This Row],[Site]])</f>
        <v>0</v>
      </c>
      <c r="I306" s="18">
        <f>Inventory[[#This Row],[Cost/Unit]]*Inventory[[#This Row],[QuantityOnHand]]</f>
        <v>0</v>
      </c>
      <c r="J306" t="str">
        <f>IF(Inventory[[#This Row],[QuantityOnHand]]&lt;=Inventory[[#This Row],[Reorder Level]], "Yes", "No")</f>
        <v>Yes</v>
      </c>
    </row>
    <row r="307" spans="2:10" x14ac:dyDescent="0.2">
      <c r="B307" t="s">
        <v>246</v>
      </c>
      <c r="C307" t="s">
        <v>465</v>
      </c>
      <c r="D307" s="18" t="str">
        <f>_xlfn.XLOOKUP(Inventory[[#This Row],[ProductID]], Products[ProductID], Products[ProductName], "Not Found")</f>
        <v>Side Insert, 2 per</v>
      </c>
      <c r="E307" s="18">
        <f>_xlfn.XLOOKUP(Inventory[[#This Row],[ProductID]], Products[ProductID], Products[Supplier], "Not Found")</f>
        <v>0</v>
      </c>
      <c r="F307" s="18">
        <f>_xlfn.XLOOKUP(Inventory[[#This Row],[ProductID]], Products[ProductID], Products[Cost/Unit], "Not Found")</f>
        <v>1</v>
      </c>
      <c r="G307" s="21">
        <f>_xlfn.XLOOKUP(Inventory[[#This Row],[ProductID]], Products[ProductID], Products[ReorderLevel], "Not Found")</f>
        <v>0</v>
      </c>
      <c r="H307">
        <f>SUMIFS(Transactions[Quantity], Transactions[ProductID], Inventory[[#This Row],[ProductID]], Transactions[Site], Inventory[[#This Row],[Site]])</f>
        <v>0</v>
      </c>
      <c r="I307" s="18">
        <f>Inventory[[#This Row],[Cost/Unit]]*Inventory[[#This Row],[QuantityOnHand]]</f>
        <v>0</v>
      </c>
      <c r="J307" t="str">
        <f>IF(Inventory[[#This Row],[QuantityOnHand]]&lt;=Inventory[[#This Row],[Reorder Level]], "Yes", "No")</f>
        <v>Yes</v>
      </c>
    </row>
    <row r="308" spans="2:10" x14ac:dyDescent="0.2">
      <c r="B308" t="s">
        <v>620</v>
      </c>
      <c r="C308" t="s">
        <v>467</v>
      </c>
      <c r="D308" s="18" t="str">
        <f>_xlfn.XLOOKUP(Inventory[[#This Row],[ProductID]], Products[ProductID], Products[ProductName], "Not Found")</f>
        <v>55x5" Pad</v>
      </c>
      <c r="E308" s="18">
        <f>_xlfn.XLOOKUP(Inventory[[#This Row],[ProductID]], Products[ProductID], Products[Supplier], "Not Found")</f>
        <v>0</v>
      </c>
      <c r="F308" s="18">
        <f>_xlfn.XLOOKUP(Inventory[[#This Row],[ProductID]], Products[ProductID], Products[Cost/Unit], "Not Found")</f>
        <v>1</v>
      </c>
      <c r="G308" s="21">
        <f>_xlfn.XLOOKUP(Inventory[[#This Row],[ProductID]], Products[ProductID], Products[ReorderLevel], "Not Found")</f>
        <v>0</v>
      </c>
      <c r="H308">
        <f>SUMIFS(Transactions[Quantity], Transactions[ProductID], Inventory[[#This Row],[ProductID]], Transactions[Site], Inventory[[#This Row],[Site]])</f>
        <v>30</v>
      </c>
      <c r="I308" s="18">
        <f>Inventory[[#This Row],[Cost/Unit]]*Inventory[[#This Row],[QuantityOnHand]]</f>
        <v>30</v>
      </c>
      <c r="J308" t="str">
        <f>IF(Inventory[[#This Row],[QuantityOnHand]]&lt;=Inventory[[#This Row],[Reorder Level]], "Yes", "No")</f>
        <v>No</v>
      </c>
    </row>
    <row r="309" spans="2:10" x14ac:dyDescent="0.2">
      <c r="B309" t="s">
        <v>785</v>
      </c>
      <c r="C309" t="s">
        <v>467</v>
      </c>
      <c r="D309" s="18" t="str">
        <f>_xlfn.XLOOKUP(Inventory[[#This Row],[ProductID]], Products[ProductID], Products[ProductName], "Not Found")</f>
        <v>55x5" Pad</v>
      </c>
      <c r="E309" s="18">
        <f>_xlfn.XLOOKUP(Inventory[[#This Row],[ProductID]], Products[ProductID], Products[Supplier], "Not Found")</f>
        <v>0</v>
      </c>
      <c r="F309" s="18">
        <f>_xlfn.XLOOKUP(Inventory[[#This Row],[ProductID]], Products[ProductID], Products[Cost/Unit], "Not Found")</f>
        <v>1</v>
      </c>
      <c r="G309" s="21">
        <f>_xlfn.XLOOKUP(Inventory[[#This Row],[ProductID]], Products[ProductID], Products[ReorderLevel], "Not Found")</f>
        <v>0</v>
      </c>
      <c r="H309">
        <f>SUMIFS(Transactions[Quantity], Transactions[ProductID], Inventory[[#This Row],[ProductID]], Transactions[Site], Inventory[[#This Row],[Site]])</f>
        <v>0</v>
      </c>
      <c r="I309" s="18">
        <f>Inventory[[#This Row],[Cost/Unit]]*Inventory[[#This Row],[QuantityOnHand]]</f>
        <v>0</v>
      </c>
      <c r="J309" t="str">
        <f>IF(Inventory[[#This Row],[QuantityOnHand]]&lt;=Inventory[[#This Row],[Reorder Level]], "Yes", "No")</f>
        <v>Yes</v>
      </c>
    </row>
    <row r="310" spans="2:10" x14ac:dyDescent="0.2">
      <c r="B310" t="s">
        <v>246</v>
      </c>
      <c r="C310" t="s">
        <v>467</v>
      </c>
      <c r="D310" s="18" t="str">
        <f>_xlfn.XLOOKUP(Inventory[[#This Row],[ProductID]], Products[ProductID], Products[ProductName], "Not Found")</f>
        <v>55x5" Pad</v>
      </c>
      <c r="E310" s="18">
        <f>_xlfn.XLOOKUP(Inventory[[#This Row],[ProductID]], Products[ProductID], Products[Supplier], "Not Found")</f>
        <v>0</v>
      </c>
      <c r="F310" s="18">
        <f>_xlfn.XLOOKUP(Inventory[[#This Row],[ProductID]], Products[ProductID], Products[Cost/Unit], "Not Found")</f>
        <v>1</v>
      </c>
      <c r="G310" s="21">
        <f>_xlfn.XLOOKUP(Inventory[[#This Row],[ProductID]], Products[ProductID], Products[ReorderLevel], "Not Found")</f>
        <v>0</v>
      </c>
      <c r="H310">
        <f>SUMIFS(Transactions[Quantity], Transactions[ProductID], Inventory[[#This Row],[ProductID]], Transactions[Site], Inventory[[#This Row],[Site]])</f>
        <v>0</v>
      </c>
      <c r="I310" s="18">
        <f>Inventory[[#This Row],[Cost/Unit]]*Inventory[[#This Row],[QuantityOnHand]]</f>
        <v>0</v>
      </c>
      <c r="J310" t="str">
        <f>IF(Inventory[[#This Row],[QuantityOnHand]]&lt;=Inventory[[#This Row],[Reorder Level]], "Yes", "No")</f>
        <v>Yes</v>
      </c>
    </row>
    <row r="311" spans="2:10" ht="16" x14ac:dyDescent="0.2">
      <c r="B311" t="s">
        <v>247</v>
      </c>
      <c r="C311" s="29" t="s">
        <v>469</v>
      </c>
      <c r="D311" s="18" t="str">
        <f>_xlfn.XLOOKUP(Inventory[[#This Row],[ProductID]], Products[ProductID], Products[ProductName], "Not Found")</f>
        <v>Aluminum Round Tube 6061-T6511 1" (A) x 0.058" (t) Length= 33”</v>
      </c>
      <c r="E311" s="18">
        <f>_xlfn.XLOOKUP(Inventory[[#This Row],[ProductID]], Products[ProductID], Products[Supplier], "Not Found")</f>
        <v>0</v>
      </c>
      <c r="F311" s="18">
        <f>_xlfn.XLOOKUP(Inventory[[#This Row],[ProductID]], Products[ProductID], Products[Cost/Unit], "Not Found")</f>
        <v>1</v>
      </c>
      <c r="G311" s="21">
        <f>_xlfn.XLOOKUP(Inventory[[#This Row],[ProductID]], Products[ProductID], Products[ReorderLevel], "Not Found")</f>
        <v>0</v>
      </c>
      <c r="H311">
        <f>SUMIFS(Transactions[Quantity], Transactions[ProductID], Inventory[[#This Row],[ProductID]], Transactions[Site], Inventory[[#This Row],[Site]])</f>
        <v>21</v>
      </c>
      <c r="I311" s="18">
        <f>Inventory[[#This Row],[Cost/Unit]]*Inventory[[#This Row],[QuantityOnHand]]</f>
        <v>21</v>
      </c>
      <c r="J311" t="str">
        <f>IF(Inventory[[#This Row],[QuantityOnHand]]&lt;=Inventory[[#This Row],[Reorder Level]], "Yes", "No")</f>
        <v>No</v>
      </c>
    </row>
    <row r="312" spans="2:10" ht="16" x14ac:dyDescent="0.2">
      <c r="B312" t="s">
        <v>245</v>
      </c>
      <c r="C312" s="29" t="s">
        <v>469</v>
      </c>
      <c r="D312" s="18" t="str">
        <f>_xlfn.XLOOKUP(Inventory[[#This Row],[ProductID]], Products[ProductID], Products[ProductName], "Not Found")</f>
        <v>Aluminum Round Tube 6061-T6511 1" (A) x 0.058" (t) Length= 33”</v>
      </c>
      <c r="E312" s="18">
        <f>_xlfn.XLOOKUP(Inventory[[#This Row],[ProductID]], Products[ProductID], Products[Supplier], "Not Found")</f>
        <v>0</v>
      </c>
      <c r="F312" s="18">
        <f>_xlfn.XLOOKUP(Inventory[[#This Row],[ProductID]], Products[ProductID], Products[Cost/Unit], "Not Found")</f>
        <v>1</v>
      </c>
      <c r="G312" s="21">
        <f>_xlfn.XLOOKUP(Inventory[[#This Row],[ProductID]], Products[ProductID], Products[ReorderLevel], "Not Found")</f>
        <v>0</v>
      </c>
      <c r="H312">
        <f>SUMIFS(Transactions[Quantity], Transactions[ProductID], Inventory[[#This Row],[ProductID]], Transactions[Site], Inventory[[#This Row],[Site]])</f>
        <v>0</v>
      </c>
      <c r="I312" s="18">
        <f>Inventory[[#This Row],[Cost/Unit]]*Inventory[[#This Row],[QuantityOnHand]]</f>
        <v>0</v>
      </c>
      <c r="J312" t="str">
        <f>IF(Inventory[[#This Row],[QuantityOnHand]]&lt;=Inventory[[#This Row],[Reorder Level]], "Yes", "No")</f>
        <v>Yes</v>
      </c>
    </row>
    <row r="313" spans="2:10" ht="16" x14ac:dyDescent="0.2">
      <c r="B313" t="s">
        <v>247</v>
      </c>
      <c r="C313" s="29" t="s">
        <v>471</v>
      </c>
      <c r="D313" s="18" t="str">
        <f>_xlfn.XLOOKUP(Inventory[[#This Row],[ProductID]], Products[ProductID], Products[ProductName], "Not Found")</f>
        <v>Aluminum Round Tube 6061-T6511 1" (A) x 0.125" (t) Length= 40.5”</v>
      </c>
      <c r="E313" s="18">
        <f>_xlfn.XLOOKUP(Inventory[[#This Row],[ProductID]], Products[ProductID], Products[Supplier], "Not Found")</f>
        <v>0</v>
      </c>
      <c r="F313" s="18">
        <f>_xlfn.XLOOKUP(Inventory[[#This Row],[ProductID]], Products[ProductID], Products[Cost/Unit], "Not Found")</f>
        <v>1</v>
      </c>
      <c r="G313" s="21">
        <f>_xlfn.XLOOKUP(Inventory[[#This Row],[ProductID]], Products[ProductID], Products[ReorderLevel], "Not Found")</f>
        <v>0</v>
      </c>
      <c r="H313">
        <f>SUMIFS(Transactions[Quantity], Transactions[ProductID], Inventory[[#This Row],[ProductID]], Transactions[Site], Inventory[[#This Row],[Site]])</f>
        <v>10</v>
      </c>
      <c r="I313" s="18">
        <f>Inventory[[#This Row],[Cost/Unit]]*Inventory[[#This Row],[QuantityOnHand]]</f>
        <v>10</v>
      </c>
      <c r="J313" t="str">
        <f>IF(Inventory[[#This Row],[QuantityOnHand]]&lt;=Inventory[[#This Row],[Reorder Level]], "Yes", "No")</f>
        <v>No</v>
      </c>
    </row>
    <row r="314" spans="2:10" ht="16" x14ac:dyDescent="0.2">
      <c r="B314" t="s">
        <v>245</v>
      </c>
      <c r="C314" s="29" t="s">
        <v>471</v>
      </c>
      <c r="D314" s="18" t="str">
        <f>_xlfn.XLOOKUP(Inventory[[#This Row],[ProductID]], Products[ProductID], Products[ProductName], "Not Found")</f>
        <v>Aluminum Round Tube 6061-T6511 1" (A) x 0.125" (t) Length= 40.5”</v>
      </c>
      <c r="E314" s="18">
        <f>_xlfn.XLOOKUP(Inventory[[#This Row],[ProductID]], Products[ProductID], Products[Supplier], "Not Found")</f>
        <v>0</v>
      </c>
      <c r="F314" s="18">
        <f>_xlfn.XLOOKUP(Inventory[[#This Row],[ProductID]], Products[ProductID], Products[Cost/Unit], "Not Found")</f>
        <v>1</v>
      </c>
      <c r="G314" s="21">
        <f>_xlfn.XLOOKUP(Inventory[[#This Row],[ProductID]], Products[ProductID], Products[ReorderLevel], "Not Found")</f>
        <v>0</v>
      </c>
      <c r="H314">
        <f>SUMIFS(Transactions[Quantity], Transactions[ProductID], Inventory[[#This Row],[ProductID]], Transactions[Site], Inventory[[#This Row],[Site]])</f>
        <v>0</v>
      </c>
      <c r="I314" s="18">
        <f>Inventory[[#This Row],[Cost/Unit]]*Inventory[[#This Row],[QuantityOnHand]]</f>
        <v>0</v>
      </c>
      <c r="J314" t="str">
        <f>IF(Inventory[[#This Row],[QuantityOnHand]]&lt;=Inventory[[#This Row],[Reorder Level]], "Yes", "No")</f>
        <v>Yes</v>
      </c>
    </row>
    <row r="315" spans="2:10" ht="16" x14ac:dyDescent="0.2">
      <c r="B315" t="s">
        <v>246</v>
      </c>
      <c r="C315" s="29" t="s">
        <v>473</v>
      </c>
      <c r="D315" s="18" t="str">
        <f>_xlfn.XLOOKUP(Inventory[[#This Row],[ProductID]], Products[ProductID], Products[ProductName], "Not Found")</f>
        <v>¾” webbing</v>
      </c>
      <c r="E315" s="18">
        <f>_xlfn.XLOOKUP(Inventory[[#This Row],[ProductID]], Products[ProductID], Products[Supplier], "Not Found")</f>
        <v>0</v>
      </c>
      <c r="F315" s="18">
        <f>_xlfn.XLOOKUP(Inventory[[#This Row],[ProductID]], Products[ProductID], Products[Cost/Unit], "Not Found")</f>
        <v>1</v>
      </c>
      <c r="G315" s="21">
        <f>_xlfn.XLOOKUP(Inventory[[#This Row],[ProductID]], Products[ProductID], Products[ReorderLevel], "Not Found")</f>
        <v>0</v>
      </c>
      <c r="H315">
        <f>SUMIFS(Transactions[Quantity], Transactions[ProductID], Inventory[[#This Row],[ProductID]], Transactions[Site], Inventory[[#This Row],[Site]])</f>
        <v>0</v>
      </c>
      <c r="I315" s="18">
        <f>Inventory[[#This Row],[Cost/Unit]]*Inventory[[#This Row],[QuantityOnHand]]</f>
        <v>0</v>
      </c>
      <c r="J315" t="str">
        <f>IF(Inventory[[#This Row],[QuantityOnHand]]&lt;=Inventory[[#This Row],[Reorder Level]], "Yes", "No")</f>
        <v>Yes</v>
      </c>
    </row>
    <row r="316" spans="2:10" ht="16" x14ac:dyDescent="0.2">
      <c r="B316" t="s">
        <v>246</v>
      </c>
      <c r="C316" s="29" t="s">
        <v>475</v>
      </c>
      <c r="D316" s="18" t="str">
        <f>_xlfn.XLOOKUP(Inventory[[#This Row],[ProductID]], Products[ProductID], Products[ProductName], "Not Found")</f>
        <v>¾” buckle dual adjustable</v>
      </c>
      <c r="E316" s="18">
        <f>_xlfn.XLOOKUP(Inventory[[#This Row],[ProductID]], Products[ProductID], Products[Supplier], "Not Found")</f>
        <v>0</v>
      </c>
      <c r="F316" s="18">
        <f>_xlfn.XLOOKUP(Inventory[[#This Row],[ProductID]], Products[ProductID], Products[Cost/Unit], "Not Found")</f>
        <v>1</v>
      </c>
      <c r="G316" s="21">
        <f>_xlfn.XLOOKUP(Inventory[[#This Row],[ProductID]], Products[ProductID], Products[ReorderLevel], "Not Found")</f>
        <v>0</v>
      </c>
      <c r="H316">
        <f>SUMIFS(Transactions[Quantity], Transactions[ProductID], Inventory[[#This Row],[ProductID]], Transactions[Site], Inventory[[#This Row],[Site]])</f>
        <v>0</v>
      </c>
      <c r="I316" s="18">
        <f>Inventory[[#This Row],[Cost/Unit]]*Inventory[[#This Row],[QuantityOnHand]]</f>
        <v>0</v>
      </c>
      <c r="J316" t="str">
        <f>IF(Inventory[[#This Row],[QuantityOnHand]]&lt;=Inventory[[#This Row],[Reorder Level]], "Yes", "No")</f>
        <v>Yes</v>
      </c>
    </row>
    <row r="317" spans="2:10" ht="16" x14ac:dyDescent="0.2">
      <c r="B317" t="s">
        <v>620</v>
      </c>
      <c r="C317" s="29" t="s">
        <v>477</v>
      </c>
      <c r="D317" s="18" t="str">
        <f>_xlfn.XLOOKUP(Inventory[[#This Row],[ProductID]], Products[ProductID], Products[ProductName], "Not Found")</f>
        <v>Box for all-terrain wheels, 34x10x6</v>
      </c>
      <c r="E317" s="18">
        <f>_xlfn.XLOOKUP(Inventory[[#This Row],[ProductID]], Products[ProductID], Products[Supplier], "Not Found")</f>
        <v>0</v>
      </c>
      <c r="F317" s="18">
        <f>_xlfn.XLOOKUP(Inventory[[#This Row],[ProductID]], Products[ProductID], Products[Cost/Unit], "Not Found")</f>
        <v>1</v>
      </c>
      <c r="G317" s="21">
        <f>_xlfn.XLOOKUP(Inventory[[#This Row],[ProductID]], Products[ProductID], Products[ReorderLevel], "Not Found")</f>
        <v>0</v>
      </c>
      <c r="H317">
        <f>SUMIFS(Transactions[Quantity], Transactions[ProductID], Inventory[[#This Row],[ProductID]], Transactions[Site], Inventory[[#This Row],[Site]])</f>
        <v>0</v>
      </c>
      <c r="I317" s="18">
        <f>Inventory[[#This Row],[Cost/Unit]]*Inventory[[#This Row],[QuantityOnHand]]</f>
        <v>0</v>
      </c>
      <c r="J317" t="str">
        <f>IF(Inventory[[#This Row],[QuantityOnHand]]&lt;=Inventory[[#This Row],[Reorder Level]], "Yes", "No")</f>
        <v>Yes</v>
      </c>
    </row>
    <row r="318" spans="2:10" ht="16" x14ac:dyDescent="0.2">
      <c r="B318" t="s">
        <v>247</v>
      </c>
      <c r="C318" s="29" t="s">
        <v>477</v>
      </c>
      <c r="D318" s="18" t="str">
        <f>_xlfn.XLOOKUP(Inventory[[#This Row],[ProductID]], Products[ProductID], Products[ProductName], "Not Found")</f>
        <v>Box for all-terrain wheels, 34x10x6</v>
      </c>
      <c r="E318" s="18">
        <f>_xlfn.XLOOKUP(Inventory[[#This Row],[ProductID]], Products[ProductID], Products[Supplier], "Not Found")</f>
        <v>0</v>
      </c>
      <c r="F318" s="18">
        <f>_xlfn.XLOOKUP(Inventory[[#This Row],[ProductID]], Products[ProductID], Products[Cost/Unit], "Not Found")</f>
        <v>1</v>
      </c>
      <c r="G318" s="21">
        <f>_xlfn.XLOOKUP(Inventory[[#This Row],[ProductID]], Products[ProductID], Products[ReorderLevel], "Not Found")</f>
        <v>0</v>
      </c>
      <c r="H318">
        <f>SUMIFS(Transactions[Quantity], Transactions[ProductID], Inventory[[#This Row],[ProductID]], Transactions[Site], Inventory[[#This Row],[Site]])</f>
        <v>21</v>
      </c>
      <c r="I318" s="18">
        <f>Inventory[[#This Row],[Cost/Unit]]*Inventory[[#This Row],[QuantityOnHand]]</f>
        <v>21</v>
      </c>
      <c r="J318" t="str">
        <f>IF(Inventory[[#This Row],[QuantityOnHand]]&lt;=Inventory[[#This Row],[Reorder Level]], "Yes", "No")</f>
        <v>No</v>
      </c>
    </row>
    <row r="319" spans="2:10" ht="16" x14ac:dyDescent="0.2">
      <c r="B319" t="s">
        <v>785</v>
      </c>
      <c r="C319" s="29" t="s">
        <v>477</v>
      </c>
      <c r="D319" s="18" t="str">
        <f>_xlfn.XLOOKUP(Inventory[[#This Row],[ProductID]], Products[ProductID], Products[ProductName], "Not Found")</f>
        <v>Box for all-terrain wheels, 34x10x6</v>
      </c>
      <c r="E319" s="18">
        <f>_xlfn.XLOOKUP(Inventory[[#This Row],[ProductID]], Products[ProductID], Products[Supplier], "Not Found")</f>
        <v>0</v>
      </c>
      <c r="F319" s="18">
        <f>_xlfn.XLOOKUP(Inventory[[#This Row],[ProductID]], Products[ProductID], Products[Cost/Unit], "Not Found")</f>
        <v>1</v>
      </c>
      <c r="G319" s="21">
        <f>_xlfn.XLOOKUP(Inventory[[#This Row],[ProductID]], Products[ProductID], Products[ReorderLevel], "Not Found")</f>
        <v>0</v>
      </c>
      <c r="H319">
        <f>SUMIFS(Transactions[Quantity], Transactions[ProductID], Inventory[[#This Row],[ProductID]], Transactions[Site], Inventory[[#This Row],[Site]])</f>
        <v>3</v>
      </c>
      <c r="I319" s="18">
        <f>Inventory[[#This Row],[Cost/Unit]]*Inventory[[#This Row],[QuantityOnHand]]</f>
        <v>3</v>
      </c>
      <c r="J319" t="str">
        <f>IF(Inventory[[#This Row],[QuantityOnHand]]&lt;=Inventory[[#This Row],[Reorder Level]], "Yes", "No")</f>
        <v>No</v>
      </c>
    </row>
    <row r="320" spans="2:10" ht="16" x14ac:dyDescent="0.2">
      <c r="B320" t="s">
        <v>620</v>
      </c>
      <c r="C320" s="29" t="s">
        <v>479</v>
      </c>
      <c r="D320" s="18" t="str">
        <f>_xlfn.XLOOKUP(Inventory[[#This Row],[ProductID]], Products[ProductID], Products[ProductName], "Not Found")</f>
        <v>Box for all-terrain wheels, 42x11x6</v>
      </c>
      <c r="E320" s="18">
        <f>_xlfn.XLOOKUP(Inventory[[#This Row],[ProductID]], Products[ProductID], Products[Supplier], "Not Found")</f>
        <v>0</v>
      </c>
      <c r="F320" s="18">
        <f>_xlfn.XLOOKUP(Inventory[[#This Row],[ProductID]], Products[ProductID], Products[Cost/Unit], "Not Found")</f>
        <v>1</v>
      </c>
      <c r="G320" s="21">
        <f>_xlfn.XLOOKUP(Inventory[[#This Row],[ProductID]], Products[ProductID], Products[ReorderLevel], "Not Found")</f>
        <v>0</v>
      </c>
      <c r="H320">
        <f>SUMIFS(Transactions[Quantity], Transactions[ProductID], Inventory[[#This Row],[ProductID]], Transactions[Site], Inventory[[#This Row],[Site]])</f>
        <v>0</v>
      </c>
      <c r="I320" s="18">
        <f>Inventory[[#This Row],[Cost/Unit]]*Inventory[[#This Row],[QuantityOnHand]]</f>
        <v>0</v>
      </c>
      <c r="J320" t="str">
        <f>IF(Inventory[[#This Row],[QuantityOnHand]]&lt;=Inventory[[#This Row],[Reorder Level]], "Yes", "No")</f>
        <v>Yes</v>
      </c>
    </row>
    <row r="321" spans="2:10" ht="16" x14ac:dyDescent="0.2">
      <c r="B321" t="s">
        <v>247</v>
      </c>
      <c r="C321" s="29" t="s">
        <v>479</v>
      </c>
      <c r="D321" s="18" t="str">
        <f>_xlfn.XLOOKUP(Inventory[[#This Row],[ProductID]], Products[ProductID], Products[ProductName], "Not Found")</f>
        <v>Box for all-terrain wheels, 42x11x6</v>
      </c>
      <c r="E321" s="18">
        <f>_xlfn.XLOOKUP(Inventory[[#This Row],[ProductID]], Products[ProductID], Products[Supplier], "Not Found")</f>
        <v>0</v>
      </c>
      <c r="F321" s="18">
        <f>_xlfn.XLOOKUP(Inventory[[#This Row],[ProductID]], Products[ProductID], Products[Cost/Unit], "Not Found")</f>
        <v>1</v>
      </c>
      <c r="G321" s="21">
        <f>_xlfn.XLOOKUP(Inventory[[#This Row],[ProductID]], Products[ProductID], Products[ReorderLevel], "Not Found")</f>
        <v>0</v>
      </c>
      <c r="H321">
        <f>SUMIFS(Transactions[Quantity], Transactions[ProductID], Inventory[[#This Row],[ProductID]], Transactions[Site], Inventory[[#This Row],[Site]])</f>
        <v>0</v>
      </c>
      <c r="I321" s="18">
        <f>Inventory[[#This Row],[Cost/Unit]]*Inventory[[#This Row],[QuantityOnHand]]</f>
        <v>0</v>
      </c>
      <c r="J321" t="str">
        <f>IF(Inventory[[#This Row],[QuantityOnHand]]&lt;=Inventory[[#This Row],[Reorder Level]], "Yes", "No")</f>
        <v>Yes</v>
      </c>
    </row>
    <row r="322" spans="2:10" ht="16" x14ac:dyDescent="0.2">
      <c r="B322" t="s">
        <v>785</v>
      </c>
      <c r="C322" s="29" t="s">
        <v>479</v>
      </c>
      <c r="D322" s="18" t="str">
        <f>_xlfn.XLOOKUP(Inventory[[#This Row],[ProductID]], Products[ProductID], Products[ProductName], "Not Found")</f>
        <v>Box for all-terrain wheels, 42x11x6</v>
      </c>
      <c r="E322" s="18">
        <f>_xlfn.XLOOKUP(Inventory[[#This Row],[ProductID]], Products[ProductID], Products[Supplier], "Not Found")</f>
        <v>0</v>
      </c>
      <c r="F322" s="18">
        <f>_xlfn.XLOOKUP(Inventory[[#This Row],[ProductID]], Products[ProductID], Products[Cost/Unit], "Not Found")</f>
        <v>1</v>
      </c>
      <c r="G322" s="21">
        <f>_xlfn.XLOOKUP(Inventory[[#This Row],[ProductID]], Products[ProductID], Products[ReorderLevel], "Not Found")</f>
        <v>0</v>
      </c>
      <c r="H322">
        <f>SUMIFS(Transactions[Quantity], Transactions[ProductID], Inventory[[#This Row],[ProductID]], Transactions[Site], Inventory[[#This Row],[Site]])</f>
        <v>17</v>
      </c>
      <c r="I322" s="18">
        <f>Inventory[[#This Row],[Cost/Unit]]*Inventory[[#This Row],[QuantityOnHand]]</f>
        <v>17</v>
      </c>
      <c r="J322" t="str">
        <f>IF(Inventory[[#This Row],[QuantityOnHand]]&lt;=Inventory[[#This Row],[Reorder Level]], "Yes", "No")</f>
        <v>No</v>
      </c>
    </row>
    <row r="323" spans="2:10" ht="16" x14ac:dyDescent="0.2">
      <c r="B323" t="s">
        <v>247</v>
      </c>
      <c r="C323" s="33" t="s">
        <v>481</v>
      </c>
      <c r="D323" s="18" t="str">
        <f>_xlfn.XLOOKUP(Inventory[[#This Row],[ProductID]], Products[ProductID], Products[ProductName], "Not Found")</f>
        <v>Wheels</v>
      </c>
      <c r="E323" s="18">
        <f>_xlfn.XLOOKUP(Inventory[[#This Row],[ProductID]], Products[ProductID], Products[Supplier], "Not Found")</f>
        <v>0</v>
      </c>
      <c r="F323" s="18">
        <f>_xlfn.XLOOKUP(Inventory[[#This Row],[ProductID]], Products[ProductID], Products[Cost/Unit], "Not Found")</f>
        <v>1</v>
      </c>
      <c r="G323" s="21">
        <f>_xlfn.XLOOKUP(Inventory[[#This Row],[ProductID]], Products[ProductID], Products[ReorderLevel], "Not Found")</f>
        <v>0</v>
      </c>
      <c r="H323">
        <f>SUMIFS(Transactions[Quantity], Transactions[ProductID], Inventory[[#This Row],[ProductID]], Transactions[Site], Inventory[[#This Row],[Site]])</f>
        <v>12</v>
      </c>
      <c r="I323" s="18">
        <f>Inventory[[#This Row],[Cost/Unit]]*Inventory[[#This Row],[QuantityOnHand]]</f>
        <v>12</v>
      </c>
      <c r="J323" t="str">
        <f>IF(Inventory[[#This Row],[QuantityOnHand]]&lt;=Inventory[[#This Row],[Reorder Level]], "Yes", "No")</f>
        <v>No</v>
      </c>
    </row>
    <row r="324" spans="2:10" ht="16" x14ac:dyDescent="0.2">
      <c r="B324" t="s">
        <v>785</v>
      </c>
      <c r="C324" s="33" t="s">
        <v>481</v>
      </c>
      <c r="D324" s="18" t="str">
        <f>_xlfn.XLOOKUP(Inventory[[#This Row],[ProductID]], Products[ProductID], Products[ProductName], "Not Found")</f>
        <v>Wheels</v>
      </c>
      <c r="E324" s="18">
        <f>_xlfn.XLOOKUP(Inventory[[#This Row],[ProductID]], Products[ProductID], Products[Supplier], "Not Found")</f>
        <v>0</v>
      </c>
      <c r="F324" s="18">
        <f>_xlfn.XLOOKUP(Inventory[[#This Row],[ProductID]], Products[ProductID], Products[Cost/Unit], "Not Found")</f>
        <v>1</v>
      </c>
      <c r="G324" s="21">
        <f>_xlfn.XLOOKUP(Inventory[[#This Row],[ProductID]], Products[ProductID], Products[ReorderLevel], "Not Found")</f>
        <v>0</v>
      </c>
      <c r="H324">
        <f>SUMIFS(Transactions[Quantity], Transactions[ProductID], Inventory[[#This Row],[ProductID]], Transactions[Site], Inventory[[#This Row],[Site]])</f>
        <v>60</v>
      </c>
      <c r="I324" s="18">
        <f>Inventory[[#This Row],[Cost/Unit]]*Inventory[[#This Row],[QuantityOnHand]]</f>
        <v>60</v>
      </c>
      <c r="J324" t="str">
        <f>IF(Inventory[[#This Row],[QuantityOnHand]]&lt;=Inventory[[#This Row],[Reorder Level]], "Yes", "No")</f>
        <v>No</v>
      </c>
    </row>
    <row r="325" spans="2:10" x14ac:dyDescent="0.2">
      <c r="B325" t="s">
        <v>247</v>
      </c>
      <c r="C325" s="30" t="s">
        <v>483</v>
      </c>
      <c r="D325" s="18" t="str">
        <f>_xlfn.XLOOKUP(Inventory[[#This Row],[ProductID]], Products[ProductID], Products[ProductName], "Not Found")</f>
        <v>Uxcell ABS round spacers washers OD 11mm, ID 5mm, height 8mm</v>
      </c>
      <c r="E325" s="18">
        <f>_xlfn.XLOOKUP(Inventory[[#This Row],[ProductID]], Products[ProductID], Products[Supplier], "Not Found")</f>
        <v>0</v>
      </c>
      <c r="F325" s="18">
        <f>_xlfn.XLOOKUP(Inventory[[#This Row],[ProductID]], Products[ProductID], Products[Cost/Unit], "Not Found")</f>
        <v>1</v>
      </c>
      <c r="G325" s="21">
        <f>_xlfn.XLOOKUP(Inventory[[#This Row],[ProductID]], Products[ProductID], Products[ReorderLevel], "Not Found")</f>
        <v>0</v>
      </c>
      <c r="H325">
        <f>SUMIFS(Transactions[Quantity], Transactions[ProductID], Inventory[[#This Row],[ProductID]], Transactions[Site], Inventory[[#This Row],[Site]])</f>
        <v>100</v>
      </c>
      <c r="I325" s="18">
        <f>Inventory[[#This Row],[Cost/Unit]]*Inventory[[#This Row],[QuantityOnHand]]</f>
        <v>100</v>
      </c>
      <c r="J325" t="str">
        <f>IF(Inventory[[#This Row],[QuantityOnHand]]&lt;=Inventory[[#This Row],[Reorder Level]], "Yes", "No")</f>
        <v>No</v>
      </c>
    </row>
    <row r="326" spans="2:10" x14ac:dyDescent="0.2">
      <c r="B326" t="s">
        <v>247</v>
      </c>
      <c r="C326" s="30" t="s">
        <v>485</v>
      </c>
      <c r="D326" s="18" t="str">
        <f>_xlfn.XLOOKUP(Inventory[[#This Row],[ProductID]], Products[ProductID], Products[ProductName], "Not Found")</f>
        <v>Patikil ABS round spacers washers OD 11mm, ID 5mm, height 6mm</v>
      </c>
      <c r="E326" s="18">
        <f>_xlfn.XLOOKUP(Inventory[[#This Row],[ProductID]], Products[ProductID], Products[Supplier], "Not Found")</f>
        <v>0</v>
      </c>
      <c r="F326" s="18">
        <f>_xlfn.XLOOKUP(Inventory[[#This Row],[ProductID]], Products[ProductID], Products[Cost/Unit], "Not Found")</f>
        <v>1</v>
      </c>
      <c r="G326" s="21">
        <f>_xlfn.XLOOKUP(Inventory[[#This Row],[ProductID]], Products[ProductID], Products[ReorderLevel], "Not Found")</f>
        <v>0</v>
      </c>
      <c r="H326">
        <f>SUMIFS(Transactions[Quantity], Transactions[ProductID], Inventory[[#This Row],[ProductID]], Transactions[Site], Inventory[[#This Row],[Site]])</f>
        <v>4</v>
      </c>
      <c r="I326" s="18">
        <f>Inventory[[#This Row],[Cost/Unit]]*Inventory[[#This Row],[QuantityOnHand]]</f>
        <v>4</v>
      </c>
      <c r="J326" t="str">
        <f>IF(Inventory[[#This Row],[QuantityOnHand]]&lt;=Inventory[[#This Row],[Reorder Level]], "Yes", "No")</f>
        <v>No</v>
      </c>
    </row>
    <row r="327" spans="2:10" x14ac:dyDescent="0.2">
      <c r="B327" t="s">
        <v>247</v>
      </c>
      <c r="C327" s="30" t="s">
        <v>487</v>
      </c>
      <c r="D327" s="18" t="str">
        <f>_xlfn.XLOOKUP(Inventory[[#This Row],[ProductID]], Products[ProductID], Products[ProductName], "Not Found")</f>
        <v>Lynch pins 3/16 x 1 7/16 (replaced R pins)</v>
      </c>
      <c r="E327" s="18">
        <f>_xlfn.XLOOKUP(Inventory[[#This Row],[ProductID]], Products[ProductID], Products[Supplier], "Not Found")</f>
        <v>0</v>
      </c>
      <c r="F327" s="18">
        <f>_xlfn.XLOOKUP(Inventory[[#This Row],[ProductID]], Products[ProductID], Products[Cost/Unit], "Not Found")</f>
        <v>1</v>
      </c>
      <c r="G327" s="21">
        <f>_xlfn.XLOOKUP(Inventory[[#This Row],[ProductID]], Products[ProductID], Products[ReorderLevel], "Not Found")</f>
        <v>0</v>
      </c>
      <c r="H327">
        <f>SUMIFS(Transactions[Quantity], Transactions[ProductID], Inventory[[#This Row],[ProductID]], Transactions[Site], Inventory[[#This Row],[Site]])</f>
        <v>42</v>
      </c>
      <c r="I327" s="18">
        <f>Inventory[[#This Row],[Cost/Unit]]*Inventory[[#This Row],[QuantityOnHand]]</f>
        <v>42</v>
      </c>
      <c r="J327" t="str">
        <f>IF(Inventory[[#This Row],[QuantityOnHand]]&lt;=Inventory[[#This Row],[Reorder Level]], "Yes", "No")</f>
        <v>No</v>
      </c>
    </row>
    <row r="328" spans="2:10" x14ac:dyDescent="0.2">
      <c r="B328" t="s">
        <v>247</v>
      </c>
      <c r="C328" s="30" t="s">
        <v>489</v>
      </c>
      <c r="D328" s="18" t="str">
        <f>_xlfn.XLOOKUP(Inventory[[#This Row],[ProductID]], Products[ProductID], Products[ProductName], "Not Found")</f>
        <v>Axle, assembled for Bluefin</v>
      </c>
      <c r="E328" s="18">
        <f>_xlfn.XLOOKUP(Inventory[[#This Row],[ProductID]], Products[ProductID], Products[Supplier], "Not Found")</f>
        <v>0</v>
      </c>
      <c r="F328" s="18">
        <f>_xlfn.XLOOKUP(Inventory[[#This Row],[ProductID]], Products[ProductID], Products[Cost/Unit], "Not Found")</f>
        <v>11</v>
      </c>
      <c r="G328" s="21">
        <f>_xlfn.XLOOKUP(Inventory[[#This Row],[ProductID]], Products[ProductID], Products[ReorderLevel], "Not Found")</f>
        <v>0</v>
      </c>
      <c r="H328">
        <f>SUMIFS(Transactions[Quantity], Transactions[ProductID], Inventory[[#This Row],[ProductID]], Transactions[Site], Inventory[[#This Row],[Site]])</f>
        <v>0</v>
      </c>
      <c r="I328" s="18">
        <f>Inventory[[#This Row],[Cost/Unit]]*Inventory[[#This Row],[QuantityOnHand]]</f>
        <v>0</v>
      </c>
      <c r="J328" t="str">
        <f>IF(Inventory[[#This Row],[QuantityOnHand]]&lt;=Inventory[[#This Row],[Reorder Level]], "Yes", "No")</f>
        <v>Yes</v>
      </c>
    </row>
    <row r="329" spans="2:10" x14ac:dyDescent="0.2">
      <c r="B329" t="s">
        <v>785</v>
      </c>
      <c r="C329" s="30" t="s">
        <v>489</v>
      </c>
      <c r="D329" s="18" t="str">
        <f>_xlfn.XLOOKUP(Inventory[[#This Row],[ProductID]], Products[ProductID], Products[ProductName], "Not Found")</f>
        <v>Axle, assembled for Bluefin</v>
      </c>
      <c r="E329" s="18">
        <f>_xlfn.XLOOKUP(Inventory[[#This Row],[ProductID]], Products[ProductID], Products[Supplier], "Not Found")</f>
        <v>0</v>
      </c>
      <c r="F329" s="18">
        <f>_xlfn.XLOOKUP(Inventory[[#This Row],[ProductID]], Products[ProductID], Products[Cost/Unit], "Not Found")</f>
        <v>11</v>
      </c>
      <c r="G329" s="21">
        <f>_xlfn.XLOOKUP(Inventory[[#This Row],[ProductID]], Products[ProductID], Products[ReorderLevel], "Not Found")</f>
        <v>0</v>
      </c>
      <c r="H329">
        <f>SUMIFS(Transactions[Quantity], Transactions[ProductID], Inventory[[#This Row],[ProductID]], Transactions[Site], Inventory[[#This Row],[Site]])</f>
        <v>0</v>
      </c>
      <c r="I329" s="18">
        <f>Inventory[[#This Row],[Cost/Unit]]*Inventory[[#This Row],[QuantityOnHand]]</f>
        <v>0</v>
      </c>
      <c r="J329" t="str">
        <f>IF(Inventory[[#This Row],[QuantityOnHand]]&lt;=Inventory[[#This Row],[Reorder Level]], "Yes", "No")</f>
        <v>Yes</v>
      </c>
    </row>
    <row r="330" spans="2:10" ht="16" x14ac:dyDescent="0.2">
      <c r="B330" t="s">
        <v>247</v>
      </c>
      <c r="C330" s="29" t="s">
        <v>491</v>
      </c>
      <c r="D330" s="18" t="str">
        <f>_xlfn.XLOOKUP(Inventory[[#This Row],[ProductID]], Products[ProductID], Products[ProductName], "Not Found")</f>
        <v>BF Rudder KIT</v>
      </c>
      <c r="E330" s="18">
        <f>_xlfn.XLOOKUP(Inventory[[#This Row],[ProductID]], Products[ProductID], Products[Supplier], "Not Found")</f>
        <v>0</v>
      </c>
      <c r="F330" s="18">
        <f>_xlfn.XLOOKUP(Inventory[[#This Row],[ProductID]], Products[ProductID], Products[Cost/Unit], "Not Found")</f>
        <v>54.333333333333329</v>
      </c>
      <c r="G330" s="21">
        <f>_xlfn.XLOOKUP(Inventory[[#This Row],[ProductID]], Products[ProductID], Products[ReorderLevel], "Not Found")</f>
        <v>0</v>
      </c>
      <c r="H330">
        <f>SUMIFS(Transactions[Quantity], Transactions[ProductID], Inventory[[#This Row],[ProductID]], Transactions[Site], Inventory[[#This Row],[Site]])</f>
        <v>12</v>
      </c>
      <c r="I330" s="18">
        <f>Inventory[[#This Row],[Cost/Unit]]*Inventory[[#This Row],[QuantityOnHand]]</f>
        <v>652</v>
      </c>
      <c r="J330" t="str">
        <f>IF(Inventory[[#This Row],[QuantityOnHand]]&lt;=Inventory[[#This Row],[Reorder Level]], "Yes", "No")</f>
        <v>No</v>
      </c>
    </row>
    <row r="331" spans="2:10" ht="16" x14ac:dyDescent="0.2">
      <c r="B331" t="s">
        <v>785</v>
      </c>
      <c r="C331" s="29" t="s">
        <v>491</v>
      </c>
      <c r="D331" s="18" t="str">
        <f>_xlfn.XLOOKUP(Inventory[[#This Row],[ProductID]], Products[ProductID], Products[ProductName], "Not Found")</f>
        <v>BF Rudder KIT</v>
      </c>
      <c r="E331" s="18">
        <f>_xlfn.XLOOKUP(Inventory[[#This Row],[ProductID]], Products[ProductID], Products[Supplier], "Not Found")</f>
        <v>0</v>
      </c>
      <c r="F331" s="18">
        <f>_xlfn.XLOOKUP(Inventory[[#This Row],[ProductID]], Products[ProductID], Products[Cost/Unit], "Not Found")</f>
        <v>54.333333333333329</v>
      </c>
      <c r="G331" s="21">
        <f>_xlfn.XLOOKUP(Inventory[[#This Row],[ProductID]], Products[ProductID], Products[ReorderLevel], "Not Found")</f>
        <v>0</v>
      </c>
      <c r="H331">
        <f>SUMIFS(Transactions[Quantity], Transactions[ProductID], Inventory[[#This Row],[ProductID]], Transactions[Site], Inventory[[#This Row],[Site]])</f>
        <v>0</v>
      </c>
      <c r="I331" s="18">
        <f>Inventory[[#This Row],[Cost/Unit]]*Inventory[[#This Row],[QuantityOnHand]]</f>
        <v>0</v>
      </c>
      <c r="J331" t="str">
        <f>IF(Inventory[[#This Row],[QuantityOnHand]]&lt;=Inventory[[#This Row],[Reorder Level]], "Yes", "No")</f>
        <v>Yes</v>
      </c>
    </row>
    <row r="332" spans="2:10" x14ac:dyDescent="0.2">
      <c r="B332" t="s">
        <v>247</v>
      </c>
      <c r="C332" s="34" t="s">
        <v>493</v>
      </c>
      <c r="D332" s="18" t="str">
        <f>_xlfn.XLOOKUP(Inventory[[#This Row],[ProductID]], Products[ProductID], Products[ProductName], "Not Found")</f>
        <v>rudder base kit with lift line and gudgeon</v>
      </c>
      <c r="E332" s="18">
        <f>_xlfn.XLOOKUP(Inventory[[#This Row],[ProductID]], Products[ProductID], Products[Supplier], "Not Found")</f>
        <v>0</v>
      </c>
      <c r="F332" s="18">
        <f>_xlfn.XLOOKUP(Inventory[[#This Row],[ProductID]], Products[ProductID], Products[Cost/Unit], "Not Found")</f>
        <v>1</v>
      </c>
      <c r="G332" s="21">
        <f>_xlfn.XLOOKUP(Inventory[[#This Row],[ProductID]], Products[ProductID], Products[ReorderLevel], "Not Found")</f>
        <v>0</v>
      </c>
      <c r="H332">
        <f>SUMIFS(Transactions[Quantity], Transactions[ProductID], Inventory[[#This Row],[ProductID]], Transactions[Site], Inventory[[#This Row],[Site]])</f>
        <v>3</v>
      </c>
      <c r="I332" s="18">
        <f>Inventory[[#This Row],[Cost/Unit]]*Inventory[[#This Row],[QuantityOnHand]]</f>
        <v>3</v>
      </c>
      <c r="J332" t="str">
        <f>IF(Inventory[[#This Row],[QuantityOnHand]]&lt;=Inventory[[#This Row],[Reorder Level]], "Yes", "No")</f>
        <v>No</v>
      </c>
    </row>
    <row r="333" spans="2:10" x14ac:dyDescent="0.2">
      <c r="B333" t="s">
        <v>785</v>
      </c>
      <c r="C333" s="34" t="s">
        <v>493</v>
      </c>
      <c r="D333" s="18" t="str">
        <f>_xlfn.XLOOKUP(Inventory[[#This Row],[ProductID]], Products[ProductID], Products[ProductName], "Not Found")</f>
        <v>rudder base kit with lift line and gudgeon</v>
      </c>
      <c r="E333" s="18">
        <f>_xlfn.XLOOKUP(Inventory[[#This Row],[ProductID]], Products[ProductID], Products[Supplier], "Not Found")</f>
        <v>0</v>
      </c>
      <c r="F333" s="18">
        <f>_xlfn.XLOOKUP(Inventory[[#This Row],[ProductID]], Products[ProductID], Products[Cost/Unit], "Not Found")</f>
        <v>1</v>
      </c>
      <c r="G333" s="21">
        <f>_xlfn.XLOOKUP(Inventory[[#This Row],[ProductID]], Products[ProductID], Products[ReorderLevel], "Not Found")</f>
        <v>0</v>
      </c>
      <c r="H333">
        <f>SUMIFS(Transactions[Quantity], Transactions[ProductID], Inventory[[#This Row],[ProductID]], Transactions[Site], Inventory[[#This Row],[Site]])</f>
        <v>0</v>
      </c>
      <c r="I333" s="18">
        <f>Inventory[[#This Row],[Cost/Unit]]*Inventory[[#This Row],[QuantityOnHand]]</f>
        <v>0</v>
      </c>
      <c r="J333" t="str">
        <f>IF(Inventory[[#This Row],[QuantityOnHand]]&lt;=Inventory[[#This Row],[Reorder Level]], "Yes", "No")</f>
        <v>Yes</v>
      </c>
    </row>
    <row r="334" spans="2:10" x14ac:dyDescent="0.2">
      <c r="B334" t="s">
        <v>247</v>
      </c>
      <c r="C334" s="34" t="s">
        <v>495</v>
      </c>
      <c r="D334" s="18" t="str">
        <f>_xlfn.XLOOKUP(Inventory[[#This Row],[ProductID]], Products[ProductID], Products[ProductName], "Not Found")</f>
        <v>1/8" rubber grommets</v>
      </c>
      <c r="E334" s="18">
        <f>_xlfn.XLOOKUP(Inventory[[#This Row],[ProductID]], Products[ProductID], Products[Supplier], "Not Found")</f>
        <v>0</v>
      </c>
      <c r="F334" s="18">
        <f>_xlfn.XLOOKUP(Inventory[[#This Row],[ProductID]], Products[ProductID], Products[Cost/Unit], "Not Found")</f>
        <v>1</v>
      </c>
      <c r="G334" s="21">
        <f>_xlfn.XLOOKUP(Inventory[[#This Row],[ProductID]], Products[ProductID], Products[ReorderLevel], "Not Found")</f>
        <v>0</v>
      </c>
      <c r="H334">
        <f>SUMIFS(Transactions[Quantity], Transactions[ProductID], Inventory[[#This Row],[ProductID]], Transactions[Site], Inventory[[#This Row],[Site]])</f>
        <v>233</v>
      </c>
      <c r="I334" s="18">
        <f>Inventory[[#This Row],[Cost/Unit]]*Inventory[[#This Row],[QuantityOnHand]]</f>
        <v>233</v>
      </c>
      <c r="J334" t="str">
        <f>IF(Inventory[[#This Row],[QuantityOnHand]]&lt;=Inventory[[#This Row],[Reorder Level]], "Yes", "No")</f>
        <v>No</v>
      </c>
    </row>
    <row r="335" spans="2:10" x14ac:dyDescent="0.2">
      <c r="B335" t="s">
        <v>785</v>
      </c>
      <c r="C335" s="34" t="s">
        <v>495</v>
      </c>
      <c r="D335" s="18" t="str">
        <f>_xlfn.XLOOKUP(Inventory[[#This Row],[ProductID]], Products[ProductID], Products[ProductName], "Not Found")</f>
        <v>1/8" rubber grommets</v>
      </c>
      <c r="E335" s="18">
        <f>_xlfn.XLOOKUP(Inventory[[#This Row],[ProductID]], Products[ProductID], Products[Supplier], "Not Found")</f>
        <v>0</v>
      </c>
      <c r="F335" s="18">
        <f>_xlfn.XLOOKUP(Inventory[[#This Row],[ProductID]], Products[ProductID], Products[Cost/Unit], "Not Found")</f>
        <v>1</v>
      </c>
      <c r="G335" s="21">
        <f>_xlfn.XLOOKUP(Inventory[[#This Row],[ProductID]], Products[ProductID], Products[ReorderLevel], "Not Found")</f>
        <v>0</v>
      </c>
      <c r="H335">
        <f>SUMIFS(Transactions[Quantity], Transactions[ProductID], Inventory[[#This Row],[ProductID]], Transactions[Site], Inventory[[#This Row],[Site]])</f>
        <v>0</v>
      </c>
      <c r="I335" s="18">
        <f>Inventory[[#This Row],[Cost/Unit]]*Inventory[[#This Row],[QuantityOnHand]]</f>
        <v>0</v>
      </c>
      <c r="J335" t="str">
        <f>IF(Inventory[[#This Row],[QuantityOnHand]]&lt;=Inventory[[#This Row],[Reorder Level]], "Yes", "No")</f>
        <v>Yes</v>
      </c>
    </row>
    <row r="336" spans="2:10" x14ac:dyDescent="0.2">
      <c r="B336" t="s">
        <v>247</v>
      </c>
      <c r="C336" s="34" t="s">
        <v>497</v>
      </c>
      <c r="D336" s="18" t="str">
        <f>_xlfn.XLOOKUP(Inventory[[#This Row],[ProductID]], Products[ProductID], Products[ProductName], "Not Found")</f>
        <v>1/8" rudder line, no stretch</v>
      </c>
      <c r="E336" s="18">
        <f>_xlfn.XLOOKUP(Inventory[[#This Row],[ProductID]], Products[ProductID], Products[Supplier], "Not Found")</f>
        <v>0</v>
      </c>
      <c r="F336" s="18">
        <f>_xlfn.XLOOKUP(Inventory[[#This Row],[ProductID]], Products[ProductID], Products[Cost/Unit], "Not Found")</f>
        <v>1</v>
      </c>
      <c r="G336" s="21">
        <f>_xlfn.XLOOKUP(Inventory[[#This Row],[ProductID]], Products[ProductID], Products[ReorderLevel], "Not Found")</f>
        <v>0</v>
      </c>
      <c r="H336">
        <f>SUMIFS(Transactions[Quantity], Transactions[ProductID], Inventory[[#This Row],[ProductID]], Transactions[Site], Inventory[[#This Row],[Site]])</f>
        <v>1726</v>
      </c>
      <c r="I336" s="18">
        <f>Inventory[[#This Row],[Cost/Unit]]*Inventory[[#This Row],[QuantityOnHand]]</f>
        <v>1726</v>
      </c>
      <c r="J336" t="str">
        <f>IF(Inventory[[#This Row],[QuantityOnHand]]&lt;=Inventory[[#This Row],[Reorder Level]], "Yes", "No")</f>
        <v>No</v>
      </c>
    </row>
    <row r="337" spans="2:10" x14ac:dyDescent="0.2">
      <c r="B337" t="s">
        <v>785</v>
      </c>
      <c r="C337" s="34" t="s">
        <v>497</v>
      </c>
      <c r="D337" s="18" t="str">
        <f>_xlfn.XLOOKUP(Inventory[[#This Row],[ProductID]], Products[ProductID], Products[ProductName], "Not Found")</f>
        <v>1/8" rudder line, no stretch</v>
      </c>
      <c r="E337" s="18">
        <f>_xlfn.XLOOKUP(Inventory[[#This Row],[ProductID]], Products[ProductID], Products[Supplier], "Not Found")</f>
        <v>0</v>
      </c>
      <c r="F337" s="18">
        <f>_xlfn.XLOOKUP(Inventory[[#This Row],[ProductID]], Products[ProductID], Products[Cost/Unit], "Not Found")</f>
        <v>1</v>
      </c>
      <c r="G337" s="21">
        <f>_xlfn.XLOOKUP(Inventory[[#This Row],[ProductID]], Products[ProductID], Products[ReorderLevel], "Not Found")</f>
        <v>0</v>
      </c>
      <c r="H337">
        <f>SUMIFS(Transactions[Quantity], Transactions[ProductID], Inventory[[#This Row],[ProductID]], Transactions[Site], Inventory[[#This Row],[Site]])</f>
        <v>0</v>
      </c>
      <c r="I337" s="18">
        <f>Inventory[[#This Row],[Cost/Unit]]*Inventory[[#This Row],[QuantityOnHand]]</f>
        <v>0</v>
      </c>
      <c r="J337" t="str">
        <f>IF(Inventory[[#This Row],[QuantityOnHand]]&lt;=Inventory[[#This Row],[Reorder Level]], "Yes", "No")</f>
        <v>Yes</v>
      </c>
    </row>
    <row r="338" spans="2:10" x14ac:dyDescent="0.2">
      <c r="B338" t="s">
        <v>247</v>
      </c>
      <c r="C338" s="34" t="s">
        <v>499</v>
      </c>
      <c r="D338" s="18" t="str">
        <f>_xlfn.XLOOKUP(Inventory[[#This Row],[ProductID]], Products[ProductID], Products[ProductName], "Not Found")</f>
        <v>8" zip/cable tie</v>
      </c>
      <c r="E338" s="18">
        <f>_xlfn.XLOOKUP(Inventory[[#This Row],[ProductID]], Products[ProductID], Products[Supplier], "Not Found")</f>
        <v>0</v>
      </c>
      <c r="F338" s="18">
        <f>_xlfn.XLOOKUP(Inventory[[#This Row],[ProductID]], Products[ProductID], Products[Cost/Unit], "Not Found")</f>
        <v>1</v>
      </c>
      <c r="G338" s="21">
        <f>_xlfn.XLOOKUP(Inventory[[#This Row],[ProductID]], Products[ProductID], Products[ReorderLevel], "Not Found")</f>
        <v>0</v>
      </c>
      <c r="H338">
        <f>SUMIFS(Transactions[Quantity], Transactions[ProductID], Inventory[[#This Row],[ProductID]], Transactions[Site], Inventory[[#This Row],[Site]])</f>
        <v>262</v>
      </c>
      <c r="I338" s="18">
        <f>Inventory[[#This Row],[Cost/Unit]]*Inventory[[#This Row],[QuantityOnHand]]</f>
        <v>262</v>
      </c>
      <c r="J338" t="str">
        <f>IF(Inventory[[#This Row],[QuantityOnHand]]&lt;=Inventory[[#This Row],[Reorder Level]], "Yes", "No")</f>
        <v>No</v>
      </c>
    </row>
    <row r="339" spans="2:10" x14ac:dyDescent="0.2">
      <c r="B339" t="s">
        <v>785</v>
      </c>
      <c r="C339" s="34" t="s">
        <v>499</v>
      </c>
      <c r="D339" s="18" t="str">
        <f>_xlfn.XLOOKUP(Inventory[[#This Row],[ProductID]], Products[ProductID], Products[ProductName], "Not Found")</f>
        <v>8" zip/cable tie</v>
      </c>
      <c r="E339" s="18">
        <f>_xlfn.XLOOKUP(Inventory[[#This Row],[ProductID]], Products[ProductID], Products[Supplier], "Not Found")</f>
        <v>0</v>
      </c>
      <c r="F339" s="18">
        <f>_xlfn.XLOOKUP(Inventory[[#This Row],[ProductID]], Products[ProductID], Products[Cost/Unit], "Not Found")</f>
        <v>1</v>
      </c>
      <c r="G339" s="21">
        <f>_xlfn.XLOOKUP(Inventory[[#This Row],[ProductID]], Products[ProductID], Products[ReorderLevel], "Not Found")</f>
        <v>0</v>
      </c>
      <c r="H339">
        <f>SUMIFS(Transactions[Quantity], Transactions[ProductID], Inventory[[#This Row],[ProductID]], Transactions[Site], Inventory[[#This Row],[Site]])</f>
        <v>0</v>
      </c>
      <c r="I339" s="18">
        <f>Inventory[[#This Row],[Cost/Unit]]*Inventory[[#This Row],[QuantityOnHand]]</f>
        <v>0</v>
      </c>
      <c r="J339" t="str">
        <f>IF(Inventory[[#This Row],[QuantityOnHand]]&lt;=Inventory[[#This Row],[Reorder Level]], "Yes", "No")</f>
        <v>Yes</v>
      </c>
    </row>
    <row r="340" spans="2:10" x14ac:dyDescent="0.2">
      <c r="B340" t="s">
        <v>247</v>
      </c>
      <c r="C340" s="34" t="s">
        <v>501</v>
      </c>
      <c r="D340" s="18" t="str">
        <f>_xlfn.XLOOKUP(Inventory[[#This Row],[ProductID]], Products[ProductID], Products[ProductName], "Not Found")</f>
        <v>s-biner #1 or dual biner</v>
      </c>
      <c r="E340" s="18">
        <f>_xlfn.XLOOKUP(Inventory[[#This Row],[ProductID]], Products[ProductID], Products[Supplier], "Not Found")</f>
        <v>0</v>
      </c>
      <c r="F340" s="18">
        <f>_xlfn.XLOOKUP(Inventory[[#This Row],[ProductID]], Products[ProductID], Products[Cost/Unit], "Not Found")</f>
        <v>1</v>
      </c>
      <c r="G340" s="21">
        <f>_xlfn.XLOOKUP(Inventory[[#This Row],[ProductID]], Products[ProductID], Products[ReorderLevel], "Not Found")</f>
        <v>0</v>
      </c>
      <c r="H340">
        <f>SUMIFS(Transactions[Quantity], Transactions[ProductID], Inventory[[#This Row],[ProductID]], Transactions[Site], Inventory[[#This Row],[Site]])</f>
        <v>137</v>
      </c>
      <c r="I340" s="18">
        <f>Inventory[[#This Row],[Cost/Unit]]*Inventory[[#This Row],[QuantityOnHand]]</f>
        <v>137</v>
      </c>
      <c r="J340" t="str">
        <f>IF(Inventory[[#This Row],[QuantityOnHand]]&lt;=Inventory[[#This Row],[Reorder Level]], "Yes", "No")</f>
        <v>No</v>
      </c>
    </row>
    <row r="341" spans="2:10" x14ac:dyDescent="0.2">
      <c r="B341" t="s">
        <v>785</v>
      </c>
      <c r="C341" s="34" t="s">
        <v>501</v>
      </c>
      <c r="D341" s="18" t="str">
        <f>_xlfn.XLOOKUP(Inventory[[#This Row],[ProductID]], Products[ProductID], Products[ProductName], "Not Found")</f>
        <v>s-biner #1 or dual biner</v>
      </c>
      <c r="E341" s="18">
        <f>_xlfn.XLOOKUP(Inventory[[#This Row],[ProductID]], Products[ProductID], Products[Supplier], "Not Found")</f>
        <v>0</v>
      </c>
      <c r="F341" s="18">
        <f>_xlfn.XLOOKUP(Inventory[[#This Row],[ProductID]], Products[ProductID], Products[Cost/Unit], "Not Found")</f>
        <v>1</v>
      </c>
      <c r="G341" s="21">
        <f>_xlfn.XLOOKUP(Inventory[[#This Row],[ProductID]], Products[ProductID], Products[ReorderLevel], "Not Found")</f>
        <v>0</v>
      </c>
      <c r="H341">
        <f>SUMIFS(Transactions[Quantity], Transactions[ProductID], Inventory[[#This Row],[ProductID]], Transactions[Site], Inventory[[#This Row],[Site]])</f>
        <v>0</v>
      </c>
      <c r="I341" s="18">
        <f>Inventory[[#This Row],[Cost/Unit]]*Inventory[[#This Row],[QuantityOnHand]]</f>
        <v>0</v>
      </c>
      <c r="J341" t="str">
        <f>IF(Inventory[[#This Row],[QuantityOnHand]]&lt;=Inventory[[#This Row],[Reorder Level]], "Yes", "No")</f>
        <v>Yes</v>
      </c>
    </row>
    <row r="342" spans="2:10" x14ac:dyDescent="0.2">
      <c r="B342" t="s">
        <v>247</v>
      </c>
      <c r="C342" s="34" t="s">
        <v>503</v>
      </c>
      <c r="D342" s="18" t="str">
        <f>_xlfn.XLOOKUP(Inventory[[#This Row],[ProductID]], Products[ProductID], Products[ProductName], "Not Found")</f>
        <v>s-biner #2 or D ring</v>
      </c>
      <c r="E342" s="18">
        <f>_xlfn.XLOOKUP(Inventory[[#This Row],[ProductID]], Products[ProductID], Products[Supplier], "Not Found")</f>
        <v>0</v>
      </c>
      <c r="F342" s="18">
        <f>_xlfn.XLOOKUP(Inventory[[#This Row],[ProductID]], Products[ProductID], Products[Cost/Unit], "Not Found")</f>
        <v>1</v>
      </c>
      <c r="G342" s="21">
        <f>_xlfn.XLOOKUP(Inventory[[#This Row],[ProductID]], Products[ProductID], Products[ReorderLevel], "Not Found")</f>
        <v>0</v>
      </c>
      <c r="H342">
        <f>SUMIFS(Transactions[Quantity], Transactions[ProductID], Inventory[[#This Row],[ProductID]], Transactions[Site], Inventory[[#This Row],[Site]])</f>
        <v>41</v>
      </c>
      <c r="I342" s="18">
        <f>Inventory[[#This Row],[Cost/Unit]]*Inventory[[#This Row],[QuantityOnHand]]</f>
        <v>41</v>
      </c>
      <c r="J342" t="str">
        <f>IF(Inventory[[#This Row],[QuantityOnHand]]&lt;=Inventory[[#This Row],[Reorder Level]], "Yes", "No")</f>
        <v>No</v>
      </c>
    </row>
    <row r="343" spans="2:10" x14ac:dyDescent="0.2">
      <c r="B343" t="s">
        <v>785</v>
      </c>
      <c r="C343" s="34" t="s">
        <v>503</v>
      </c>
      <c r="D343" s="18" t="str">
        <f>_xlfn.XLOOKUP(Inventory[[#This Row],[ProductID]], Products[ProductID], Products[ProductName], "Not Found")</f>
        <v>s-biner #2 or D ring</v>
      </c>
      <c r="E343" s="18">
        <f>_xlfn.XLOOKUP(Inventory[[#This Row],[ProductID]], Products[ProductID], Products[Supplier], "Not Found")</f>
        <v>0</v>
      </c>
      <c r="F343" s="18">
        <f>_xlfn.XLOOKUP(Inventory[[#This Row],[ProductID]], Products[ProductID], Products[Cost/Unit], "Not Found")</f>
        <v>1</v>
      </c>
      <c r="G343" s="21">
        <f>_xlfn.XLOOKUP(Inventory[[#This Row],[ProductID]], Products[ProductID], Products[ReorderLevel], "Not Found")</f>
        <v>0</v>
      </c>
      <c r="H343">
        <f>SUMIFS(Transactions[Quantity], Transactions[ProductID], Inventory[[#This Row],[ProductID]], Transactions[Site], Inventory[[#This Row],[Site]])</f>
        <v>0</v>
      </c>
      <c r="I343" s="18">
        <f>Inventory[[#This Row],[Cost/Unit]]*Inventory[[#This Row],[QuantityOnHand]]</f>
        <v>0</v>
      </c>
      <c r="J343" t="str">
        <f>IF(Inventory[[#This Row],[QuantityOnHand]]&lt;=Inventory[[#This Row],[Reorder Level]], "Yes", "No")</f>
        <v>Yes</v>
      </c>
    </row>
    <row r="344" spans="2:10" x14ac:dyDescent="0.2">
      <c r="B344" t="s">
        <v>247</v>
      </c>
      <c r="C344" s="34" t="s">
        <v>505</v>
      </c>
      <c r="D344" s="18" t="str">
        <f>_xlfn.XLOOKUP(Inventory[[#This Row],[ProductID]], Products[ProductID], Products[ProductName], "Not Found")</f>
        <v>s-biner #0.5</v>
      </c>
      <c r="E344" s="18">
        <f>_xlfn.XLOOKUP(Inventory[[#This Row],[ProductID]], Products[ProductID], Products[Supplier], "Not Found")</f>
        <v>0</v>
      </c>
      <c r="F344" s="18">
        <f>_xlfn.XLOOKUP(Inventory[[#This Row],[ProductID]], Products[ProductID], Products[Cost/Unit], "Not Found")</f>
        <v>1</v>
      </c>
      <c r="G344" s="21">
        <f>_xlfn.XLOOKUP(Inventory[[#This Row],[ProductID]], Products[ProductID], Products[ReorderLevel], "Not Found")</f>
        <v>0</v>
      </c>
      <c r="H344">
        <f>SUMIFS(Transactions[Quantity], Transactions[ProductID], Inventory[[#This Row],[ProductID]], Transactions[Site], Inventory[[#This Row],[Site]])</f>
        <v>84</v>
      </c>
      <c r="I344" s="18">
        <f>Inventory[[#This Row],[Cost/Unit]]*Inventory[[#This Row],[QuantityOnHand]]</f>
        <v>84</v>
      </c>
      <c r="J344" t="str">
        <f>IF(Inventory[[#This Row],[QuantityOnHand]]&lt;=Inventory[[#This Row],[Reorder Level]], "Yes", "No")</f>
        <v>No</v>
      </c>
    </row>
    <row r="345" spans="2:10" x14ac:dyDescent="0.2">
      <c r="B345" t="s">
        <v>785</v>
      </c>
      <c r="C345" s="34" t="s">
        <v>505</v>
      </c>
      <c r="D345" s="18" t="str">
        <f>_xlfn.XLOOKUP(Inventory[[#This Row],[ProductID]], Products[ProductID], Products[ProductName], "Not Found")</f>
        <v>s-biner #0.5</v>
      </c>
      <c r="E345" s="18">
        <f>_xlfn.XLOOKUP(Inventory[[#This Row],[ProductID]], Products[ProductID], Products[Supplier], "Not Found")</f>
        <v>0</v>
      </c>
      <c r="F345" s="18">
        <f>_xlfn.XLOOKUP(Inventory[[#This Row],[ProductID]], Products[ProductID], Products[Cost/Unit], "Not Found")</f>
        <v>1</v>
      </c>
      <c r="G345" s="21">
        <f>_xlfn.XLOOKUP(Inventory[[#This Row],[ProductID]], Products[ProductID], Products[ReorderLevel], "Not Found")</f>
        <v>0</v>
      </c>
      <c r="H345">
        <f>SUMIFS(Transactions[Quantity], Transactions[ProductID], Inventory[[#This Row],[ProductID]], Transactions[Site], Inventory[[#This Row],[Site]])</f>
        <v>0</v>
      </c>
      <c r="I345" s="18">
        <f>Inventory[[#This Row],[Cost/Unit]]*Inventory[[#This Row],[QuantityOnHand]]</f>
        <v>0</v>
      </c>
      <c r="J345" t="str">
        <f>IF(Inventory[[#This Row],[QuantityOnHand]]&lt;=Inventory[[#This Row],[Reorder Level]], "Yes", "No")</f>
        <v>Yes</v>
      </c>
    </row>
    <row r="346" spans="2:10" x14ac:dyDescent="0.2">
      <c r="B346" t="s">
        <v>247</v>
      </c>
      <c r="C346" s="34" t="s">
        <v>507</v>
      </c>
      <c r="D346" s="18" t="str">
        <f>_xlfn.XLOOKUP(Inventory[[#This Row],[ProductID]], Products[ProductID], Products[ProductName], "Not Found")</f>
        <v>Pad eye</v>
      </c>
      <c r="E346" s="18">
        <f>_xlfn.XLOOKUP(Inventory[[#This Row],[ProductID]], Products[ProductID], Products[Supplier], "Not Found")</f>
        <v>0</v>
      </c>
      <c r="F346" s="18">
        <f>_xlfn.XLOOKUP(Inventory[[#This Row],[ProductID]], Products[ProductID], Products[Cost/Unit], "Not Found")</f>
        <v>1</v>
      </c>
      <c r="G346" s="21">
        <f>_xlfn.XLOOKUP(Inventory[[#This Row],[ProductID]], Products[ProductID], Products[ReorderLevel], "Not Found")</f>
        <v>0</v>
      </c>
      <c r="H346">
        <f>SUMIFS(Transactions[Quantity], Transactions[ProductID], Inventory[[#This Row],[ProductID]], Transactions[Site], Inventory[[#This Row],[Site]])</f>
        <v>509</v>
      </c>
      <c r="I346" s="18">
        <f>Inventory[[#This Row],[Cost/Unit]]*Inventory[[#This Row],[QuantityOnHand]]</f>
        <v>509</v>
      </c>
      <c r="J346" t="str">
        <f>IF(Inventory[[#This Row],[QuantityOnHand]]&lt;=Inventory[[#This Row],[Reorder Level]], "Yes", "No")</f>
        <v>No</v>
      </c>
    </row>
    <row r="347" spans="2:10" x14ac:dyDescent="0.2">
      <c r="B347" t="s">
        <v>785</v>
      </c>
      <c r="C347" s="34" t="s">
        <v>507</v>
      </c>
      <c r="D347" s="18" t="str">
        <f>_xlfn.XLOOKUP(Inventory[[#This Row],[ProductID]], Products[ProductID], Products[ProductName], "Not Found")</f>
        <v>Pad eye</v>
      </c>
      <c r="E347" s="18">
        <f>_xlfn.XLOOKUP(Inventory[[#This Row],[ProductID]], Products[ProductID], Products[Supplier], "Not Found")</f>
        <v>0</v>
      </c>
      <c r="F347" s="18">
        <f>_xlfn.XLOOKUP(Inventory[[#This Row],[ProductID]], Products[ProductID], Products[Cost/Unit], "Not Found")</f>
        <v>1</v>
      </c>
      <c r="G347" s="21">
        <f>_xlfn.XLOOKUP(Inventory[[#This Row],[ProductID]], Products[ProductID], Products[ReorderLevel], "Not Found")</f>
        <v>0</v>
      </c>
      <c r="H347">
        <f>SUMIFS(Transactions[Quantity], Transactions[ProductID], Inventory[[#This Row],[ProductID]], Transactions[Site], Inventory[[#This Row],[Site]])</f>
        <v>0</v>
      </c>
      <c r="I347" s="18">
        <f>Inventory[[#This Row],[Cost/Unit]]*Inventory[[#This Row],[QuantityOnHand]]</f>
        <v>0</v>
      </c>
      <c r="J347" t="str">
        <f>IF(Inventory[[#This Row],[QuantityOnHand]]&lt;=Inventory[[#This Row],[Reorder Level]], "Yes", "No")</f>
        <v>Yes</v>
      </c>
    </row>
    <row r="348" spans="2:10" x14ac:dyDescent="0.2">
      <c r="B348" t="s">
        <v>246</v>
      </c>
      <c r="C348" s="34" t="s">
        <v>507</v>
      </c>
      <c r="D348" s="18" t="str">
        <f>_xlfn.XLOOKUP(Inventory[[#This Row],[ProductID]], Products[ProductID], Products[ProductName], "Not Found")</f>
        <v>Pad eye</v>
      </c>
      <c r="E348" s="18">
        <f>_xlfn.XLOOKUP(Inventory[[#This Row],[ProductID]], Products[ProductID], Products[Supplier], "Not Found")</f>
        <v>0</v>
      </c>
      <c r="F348" s="18">
        <f>_xlfn.XLOOKUP(Inventory[[#This Row],[ProductID]], Products[ProductID], Products[Cost/Unit], "Not Found")</f>
        <v>1</v>
      </c>
      <c r="G348" s="21">
        <f>_xlfn.XLOOKUP(Inventory[[#This Row],[ProductID]], Products[ProductID], Products[ReorderLevel], "Not Found")</f>
        <v>0</v>
      </c>
      <c r="H348">
        <f>SUMIFS(Transactions[Quantity], Transactions[ProductID], Inventory[[#This Row],[ProductID]], Transactions[Site], Inventory[[#This Row],[Site]])</f>
        <v>0</v>
      </c>
      <c r="I348" s="18">
        <f>Inventory[[#This Row],[Cost/Unit]]*Inventory[[#This Row],[QuantityOnHand]]</f>
        <v>0</v>
      </c>
      <c r="J348" t="str">
        <f>IF(Inventory[[#This Row],[QuantityOnHand]]&lt;=Inventory[[#This Row],[Reorder Level]], "Yes", "No")</f>
        <v>Yes</v>
      </c>
    </row>
    <row r="349" spans="2:10" x14ac:dyDescent="0.2">
      <c r="B349" t="s">
        <v>247</v>
      </c>
      <c r="C349" s="34" t="s">
        <v>511</v>
      </c>
      <c r="D349" s="18" t="str">
        <f>_xlfn.XLOOKUP(Inventory[[#This Row],[ProductID]], Products[ProductID], Products[ProductName], "Not Found")</f>
        <v>3/16" cable clamp</v>
      </c>
      <c r="E349" s="18">
        <f>_xlfn.XLOOKUP(Inventory[[#This Row],[ProductID]], Products[ProductID], Products[Supplier], "Not Found")</f>
        <v>0</v>
      </c>
      <c r="F349" s="18">
        <f>_xlfn.XLOOKUP(Inventory[[#This Row],[ProductID]], Products[ProductID], Products[Cost/Unit], "Not Found")</f>
        <v>1</v>
      </c>
      <c r="G349" s="21">
        <f>_xlfn.XLOOKUP(Inventory[[#This Row],[ProductID]], Products[ProductID], Products[ReorderLevel], "Not Found")</f>
        <v>0</v>
      </c>
      <c r="H349">
        <f>SUMIFS(Transactions[Quantity], Transactions[ProductID], Inventory[[#This Row],[ProductID]], Transactions[Site], Inventory[[#This Row],[Site]])</f>
        <v>151</v>
      </c>
      <c r="I349" s="18">
        <f>Inventory[[#This Row],[Cost/Unit]]*Inventory[[#This Row],[QuantityOnHand]]</f>
        <v>151</v>
      </c>
      <c r="J349" t="str">
        <f>IF(Inventory[[#This Row],[QuantityOnHand]]&lt;=Inventory[[#This Row],[Reorder Level]], "Yes", "No")</f>
        <v>No</v>
      </c>
    </row>
    <row r="350" spans="2:10" x14ac:dyDescent="0.2">
      <c r="B350" t="s">
        <v>785</v>
      </c>
      <c r="C350" s="34" t="s">
        <v>511</v>
      </c>
      <c r="D350" s="18" t="str">
        <f>_xlfn.XLOOKUP(Inventory[[#This Row],[ProductID]], Products[ProductID], Products[ProductName], "Not Found")</f>
        <v>3/16" cable clamp</v>
      </c>
      <c r="E350" s="18">
        <f>_xlfn.XLOOKUP(Inventory[[#This Row],[ProductID]], Products[ProductID], Products[Supplier], "Not Found")</f>
        <v>0</v>
      </c>
      <c r="F350" s="18">
        <f>_xlfn.XLOOKUP(Inventory[[#This Row],[ProductID]], Products[ProductID], Products[Cost/Unit], "Not Found")</f>
        <v>1</v>
      </c>
      <c r="G350" s="21">
        <f>_xlfn.XLOOKUP(Inventory[[#This Row],[ProductID]], Products[ProductID], Products[ReorderLevel], "Not Found")</f>
        <v>0</v>
      </c>
      <c r="H350">
        <f>SUMIFS(Transactions[Quantity], Transactions[ProductID], Inventory[[#This Row],[ProductID]], Transactions[Site], Inventory[[#This Row],[Site]])</f>
        <v>0</v>
      </c>
      <c r="I350" s="18">
        <f>Inventory[[#This Row],[Cost/Unit]]*Inventory[[#This Row],[QuantityOnHand]]</f>
        <v>0</v>
      </c>
      <c r="J350" t="str">
        <f>IF(Inventory[[#This Row],[QuantityOnHand]]&lt;=Inventory[[#This Row],[Reorder Level]], "Yes", "No")</f>
        <v>Yes</v>
      </c>
    </row>
    <row r="351" spans="2:10" x14ac:dyDescent="0.2">
      <c r="B351" t="s">
        <v>247</v>
      </c>
      <c r="C351" s="34" t="s">
        <v>513</v>
      </c>
      <c r="D351" s="18" t="str">
        <f>_xlfn.XLOOKUP(Inventory[[#This Row],[ProductID]], Products[ProductID], Products[ProductName], "Not Found")</f>
        <v>#8 x 1/2" SS sheet metal screws, flat head phillips for line guides</v>
      </c>
      <c r="E351" s="18">
        <f>_xlfn.XLOOKUP(Inventory[[#This Row],[ProductID]], Products[ProductID], Products[Supplier], "Not Found")</f>
        <v>0</v>
      </c>
      <c r="F351" s="18">
        <f>_xlfn.XLOOKUP(Inventory[[#This Row],[ProductID]], Products[ProductID], Products[Cost/Unit], "Not Found")</f>
        <v>1</v>
      </c>
      <c r="G351" s="21">
        <f>_xlfn.XLOOKUP(Inventory[[#This Row],[ProductID]], Products[ProductID], Products[ReorderLevel], "Not Found")</f>
        <v>0</v>
      </c>
      <c r="H351">
        <f>SUMIFS(Transactions[Quantity], Transactions[ProductID], Inventory[[#This Row],[ProductID]], Transactions[Site], Inventory[[#This Row],[Site]])</f>
        <v>237</v>
      </c>
      <c r="I351" s="18">
        <f>Inventory[[#This Row],[Cost/Unit]]*Inventory[[#This Row],[QuantityOnHand]]</f>
        <v>237</v>
      </c>
      <c r="J351" t="str">
        <f>IF(Inventory[[#This Row],[QuantityOnHand]]&lt;=Inventory[[#This Row],[Reorder Level]], "Yes", "No")</f>
        <v>No</v>
      </c>
    </row>
    <row r="352" spans="2:10" x14ac:dyDescent="0.2">
      <c r="B352" t="s">
        <v>785</v>
      </c>
      <c r="C352" s="34" t="s">
        <v>513</v>
      </c>
      <c r="D352" s="18" t="str">
        <f>_xlfn.XLOOKUP(Inventory[[#This Row],[ProductID]], Products[ProductID], Products[ProductName], "Not Found")</f>
        <v>#8 x 1/2" SS sheet metal screws, flat head phillips for line guides</v>
      </c>
      <c r="E352" s="18">
        <f>_xlfn.XLOOKUP(Inventory[[#This Row],[ProductID]], Products[ProductID], Products[Supplier], "Not Found")</f>
        <v>0</v>
      </c>
      <c r="F352" s="18">
        <f>_xlfn.XLOOKUP(Inventory[[#This Row],[ProductID]], Products[ProductID], Products[Cost/Unit], "Not Found")</f>
        <v>1</v>
      </c>
      <c r="G352" s="21">
        <f>_xlfn.XLOOKUP(Inventory[[#This Row],[ProductID]], Products[ProductID], Products[ReorderLevel], "Not Found")</f>
        <v>0</v>
      </c>
      <c r="H352">
        <f>SUMIFS(Transactions[Quantity], Transactions[ProductID], Inventory[[#This Row],[ProductID]], Transactions[Site], Inventory[[#This Row],[Site]])</f>
        <v>0</v>
      </c>
      <c r="I352" s="18">
        <f>Inventory[[#This Row],[Cost/Unit]]*Inventory[[#This Row],[QuantityOnHand]]</f>
        <v>0</v>
      </c>
      <c r="J352" t="str">
        <f>IF(Inventory[[#This Row],[QuantityOnHand]]&lt;=Inventory[[#This Row],[Reorder Level]], "Yes", "No")</f>
        <v>Yes</v>
      </c>
    </row>
    <row r="353" spans="2:10" x14ac:dyDescent="0.2">
      <c r="B353" t="s">
        <v>247</v>
      </c>
      <c r="C353" s="34" t="s">
        <v>515</v>
      </c>
      <c r="D353" s="18" t="str">
        <f>_xlfn.XLOOKUP(Inventory[[#This Row],[ProductID]], Products[ProductID], Products[ProductName], "Not Found")</f>
        <v>R clip SS 1 1/2 x .090 (or jaycee smaller)</v>
      </c>
      <c r="E353" s="18">
        <f>_xlfn.XLOOKUP(Inventory[[#This Row],[ProductID]], Products[ProductID], Products[Supplier], "Not Found")</f>
        <v>0</v>
      </c>
      <c r="F353" s="18">
        <f>_xlfn.XLOOKUP(Inventory[[#This Row],[ProductID]], Products[ProductID], Products[Cost/Unit], "Not Found")</f>
        <v>1</v>
      </c>
      <c r="G353" s="21">
        <f>_xlfn.XLOOKUP(Inventory[[#This Row],[ProductID]], Products[ProductID], Products[ReorderLevel], "Not Found")</f>
        <v>0</v>
      </c>
      <c r="H353">
        <f>SUMIFS(Transactions[Quantity], Transactions[ProductID], Inventory[[#This Row],[ProductID]], Transactions[Site], Inventory[[#This Row],[Site]])</f>
        <v>59</v>
      </c>
      <c r="I353" s="18">
        <f>Inventory[[#This Row],[Cost/Unit]]*Inventory[[#This Row],[QuantityOnHand]]</f>
        <v>59</v>
      </c>
      <c r="J353" t="str">
        <f>IF(Inventory[[#This Row],[QuantityOnHand]]&lt;=Inventory[[#This Row],[Reorder Level]], "Yes", "No")</f>
        <v>No</v>
      </c>
    </row>
    <row r="354" spans="2:10" x14ac:dyDescent="0.2">
      <c r="B354" t="s">
        <v>785</v>
      </c>
      <c r="C354" s="34" t="s">
        <v>515</v>
      </c>
      <c r="D354" s="18" t="str">
        <f>_xlfn.XLOOKUP(Inventory[[#This Row],[ProductID]], Products[ProductID], Products[ProductName], "Not Found")</f>
        <v>R clip SS 1 1/2 x .090 (or jaycee smaller)</v>
      </c>
      <c r="E354" s="18">
        <f>_xlfn.XLOOKUP(Inventory[[#This Row],[ProductID]], Products[ProductID], Products[Supplier], "Not Found")</f>
        <v>0</v>
      </c>
      <c r="F354" s="18">
        <f>_xlfn.XLOOKUP(Inventory[[#This Row],[ProductID]], Products[ProductID], Products[Cost/Unit], "Not Found")</f>
        <v>1</v>
      </c>
      <c r="G354" s="21">
        <f>_xlfn.XLOOKUP(Inventory[[#This Row],[ProductID]], Products[ProductID], Products[ReorderLevel], "Not Found")</f>
        <v>0</v>
      </c>
      <c r="H354">
        <f>SUMIFS(Transactions[Quantity], Transactions[ProductID], Inventory[[#This Row],[ProductID]], Transactions[Site], Inventory[[#This Row],[Site]])</f>
        <v>0</v>
      </c>
      <c r="I354" s="18">
        <f>Inventory[[#This Row],[Cost/Unit]]*Inventory[[#This Row],[QuantityOnHand]]</f>
        <v>0</v>
      </c>
      <c r="J354" t="str">
        <f>IF(Inventory[[#This Row],[QuantityOnHand]]&lt;=Inventory[[#This Row],[Reorder Level]], "Yes", "No")</f>
        <v>Yes</v>
      </c>
    </row>
    <row r="355" spans="2:10" x14ac:dyDescent="0.2">
      <c r="B355" t="s">
        <v>247</v>
      </c>
      <c r="C355" s="34" t="s">
        <v>517</v>
      </c>
      <c r="D355" s="18" t="str">
        <f>_xlfn.XLOOKUP(Inventory[[#This Row],[ProductID]], Products[ProductID], Products[ProductName], "Not Found")</f>
        <v>Polypro Bungee Cord Black, 1/8"</v>
      </c>
      <c r="E355" s="18">
        <f>_xlfn.XLOOKUP(Inventory[[#This Row],[ProductID]], Products[ProductID], Products[Supplier], "Not Found")</f>
        <v>0</v>
      </c>
      <c r="F355" s="18">
        <f>_xlfn.XLOOKUP(Inventory[[#This Row],[ProductID]], Products[ProductID], Products[Cost/Unit], "Not Found")</f>
        <v>1</v>
      </c>
      <c r="G355" s="21">
        <f>_xlfn.XLOOKUP(Inventory[[#This Row],[ProductID]], Products[ProductID], Products[ReorderLevel], "Not Found")</f>
        <v>0</v>
      </c>
      <c r="H355">
        <f>SUMIFS(Transactions[Quantity], Transactions[ProductID], Inventory[[#This Row],[ProductID]], Transactions[Site], Inventory[[#This Row],[Site]])</f>
        <v>452</v>
      </c>
      <c r="I355" s="18">
        <f>Inventory[[#This Row],[Cost/Unit]]*Inventory[[#This Row],[QuantityOnHand]]</f>
        <v>452</v>
      </c>
      <c r="J355" t="str">
        <f>IF(Inventory[[#This Row],[QuantityOnHand]]&lt;=Inventory[[#This Row],[Reorder Level]], "Yes", "No")</f>
        <v>No</v>
      </c>
    </row>
    <row r="356" spans="2:10" x14ac:dyDescent="0.2">
      <c r="B356" t="s">
        <v>785</v>
      </c>
      <c r="C356" s="34" t="s">
        <v>517</v>
      </c>
      <c r="D356" s="18" t="str">
        <f>_xlfn.XLOOKUP(Inventory[[#This Row],[ProductID]], Products[ProductID], Products[ProductName], "Not Found")</f>
        <v>Polypro Bungee Cord Black, 1/8"</v>
      </c>
      <c r="E356" s="18">
        <f>_xlfn.XLOOKUP(Inventory[[#This Row],[ProductID]], Products[ProductID], Products[Supplier], "Not Found")</f>
        <v>0</v>
      </c>
      <c r="F356" s="18">
        <f>_xlfn.XLOOKUP(Inventory[[#This Row],[ProductID]], Products[ProductID], Products[Cost/Unit], "Not Found")</f>
        <v>1</v>
      </c>
      <c r="G356" s="21">
        <f>_xlfn.XLOOKUP(Inventory[[#This Row],[ProductID]], Products[ProductID], Products[ReorderLevel], "Not Found")</f>
        <v>0</v>
      </c>
      <c r="H356">
        <f>SUMIFS(Transactions[Quantity], Transactions[ProductID], Inventory[[#This Row],[ProductID]], Transactions[Site], Inventory[[#This Row],[Site]])</f>
        <v>0</v>
      </c>
      <c r="I356" s="18">
        <f>Inventory[[#This Row],[Cost/Unit]]*Inventory[[#This Row],[QuantityOnHand]]</f>
        <v>0</v>
      </c>
      <c r="J356" t="str">
        <f>IF(Inventory[[#This Row],[QuantityOnHand]]&lt;=Inventory[[#This Row],[Reorder Level]], "Yes", "No")</f>
        <v>Yes</v>
      </c>
    </row>
    <row r="357" spans="2:10" x14ac:dyDescent="0.2">
      <c r="B357" t="s">
        <v>247</v>
      </c>
      <c r="C357" s="34" t="s">
        <v>519</v>
      </c>
      <c r="D357" s="18" t="str">
        <f>_xlfn.XLOOKUP(Inventory[[#This Row],[ProductID]], Products[ProductID], Products[ProductName], "Not Found")</f>
        <v>Rudder Installation Instructions</v>
      </c>
      <c r="E357" s="18">
        <f>_xlfn.XLOOKUP(Inventory[[#This Row],[ProductID]], Products[ProductID], Products[Supplier], "Not Found")</f>
        <v>0</v>
      </c>
      <c r="F357" s="18">
        <f>_xlfn.XLOOKUP(Inventory[[#This Row],[ProductID]], Products[ProductID], Products[Cost/Unit], "Not Found")</f>
        <v>1</v>
      </c>
      <c r="G357" s="21">
        <f>_xlfn.XLOOKUP(Inventory[[#This Row],[ProductID]], Products[ProductID], Products[ReorderLevel], "Not Found")</f>
        <v>0</v>
      </c>
      <c r="H357">
        <f>SUMIFS(Transactions[Quantity], Transactions[ProductID], Inventory[[#This Row],[ProductID]], Transactions[Site], Inventory[[#This Row],[Site]])</f>
        <v>55</v>
      </c>
      <c r="I357" s="18">
        <f>Inventory[[#This Row],[Cost/Unit]]*Inventory[[#This Row],[QuantityOnHand]]</f>
        <v>55</v>
      </c>
      <c r="J357" t="str">
        <f>IF(Inventory[[#This Row],[QuantityOnHand]]&lt;=Inventory[[#This Row],[Reorder Level]], "Yes", "No")</f>
        <v>No</v>
      </c>
    </row>
    <row r="358" spans="2:10" x14ac:dyDescent="0.2">
      <c r="B358" t="s">
        <v>785</v>
      </c>
      <c r="C358" s="34" t="s">
        <v>519</v>
      </c>
      <c r="D358" s="18" t="str">
        <f>_xlfn.XLOOKUP(Inventory[[#This Row],[ProductID]], Products[ProductID], Products[ProductName], "Not Found")</f>
        <v>Rudder Installation Instructions</v>
      </c>
      <c r="E358" s="18">
        <f>_xlfn.XLOOKUP(Inventory[[#This Row],[ProductID]], Products[ProductID], Products[Supplier], "Not Found")</f>
        <v>0</v>
      </c>
      <c r="F358" s="18">
        <f>_xlfn.XLOOKUP(Inventory[[#This Row],[ProductID]], Products[ProductID], Products[Cost/Unit], "Not Found")</f>
        <v>1</v>
      </c>
      <c r="G358" s="21">
        <f>_xlfn.XLOOKUP(Inventory[[#This Row],[ProductID]], Products[ProductID], Products[ReorderLevel], "Not Found")</f>
        <v>0</v>
      </c>
      <c r="H358">
        <f>SUMIFS(Transactions[Quantity], Transactions[ProductID], Inventory[[#This Row],[ProductID]], Transactions[Site], Inventory[[#This Row],[Site]])</f>
        <v>0</v>
      </c>
      <c r="I358" s="18">
        <f>Inventory[[#This Row],[Cost/Unit]]*Inventory[[#This Row],[QuantityOnHand]]</f>
        <v>0</v>
      </c>
      <c r="J358" t="str">
        <f>IF(Inventory[[#This Row],[QuantityOnHand]]&lt;=Inventory[[#This Row],[Reorder Level]], "Yes", "No")</f>
        <v>Yes</v>
      </c>
    </row>
    <row r="359" spans="2:10" x14ac:dyDescent="0.2">
      <c r="B359" t="s">
        <v>247</v>
      </c>
      <c r="C359" s="34" t="s">
        <v>509</v>
      </c>
      <c r="D359" s="18" t="str">
        <f>_xlfn.XLOOKUP(Inventory[[#This Row],[ProductID]], Products[ProductID], Products[ProductName], "Not Found")</f>
        <v>Gudgeon (add 1 only if missing from 191-0001)</v>
      </c>
      <c r="E359" s="18">
        <f>_xlfn.XLOOKUP(Inventory[[#This Row],[ProductID]], Products[ProductID], Products[Supplier], "Not Found")</f>
        <v>0</v>
      </c>
      <c r="F359" s="18">
        <f>_xlfn.XLOOKUP(Inventory[[#This Row],[ProductID]], Products[ProductID], Products[Cost/Unit], "Not Found")</f>
        <v>1</v>
      </c>
      <c r="G359" s="21">
        <f>_xlfn.XLOOKUP(Inventory[[#This Row],[ProductID]], Products[ProductID], Products[ReorderLevel], "Not Found")</f>
        <v>0</v>
      </c>
      <c r="H359">
        <f>SUMIFS(Transactions[Quantity], Transactions[ProductID], Inventory[[#This Row],[ProductID]], Transactions[Site], Inventory[[#This Row],[Site]])</f>
        <v>0</v>
      </c>
      <c r="I359" s="18">
        <f>Inventory[[#This Row],[Cost/Unit]]*Inventory[[#This Row],[QuantityOnHand]]</f>
        <v>0</v>
      </c>
      <c r="J359" t="str">
        <f>IF(Inventory[[#This Row],[QuantityOnHand]]&lt;=Inventory[[#This Row],[Reorder Level]], "Yes", "No")</f>
        <v>Yes</v>
      </c>
    </row>
    <row r="360" spans="2:10" x14ac:dyDescent="0.2">
      <c r="B360" t="s">
        <v>785</v>
      </c>
      <c r="C360" s="34" t="s">
        <v>509</v>
      </c>
      <c r="D360" s="18" t="str">
        <f>_xlfn.XLOOKUP(Inventory[[#This Row],[ProductID]], Products[ProductID], Products[ProductName], "Not Found")</f>
        <v>Gudgeon (add 1 only if missing from 191-0001)</v>
      </c>
      <c r="E360" s="18">
        <f>_xlfn.XLOOKUP(Inventory[[#This Row],[ProductID]], Products[ProductID], Products[Supplier], "Not Found")</f>
        <v>0</v>
      </c>
      <c r="F360" s="18">
        <f>_xlfn.XLOOKUP(Inventory[[#This Row],[ProductID]], Products[ProductID], Products[Cost/Unit], "Not Found")</f>
        <v>1</v>
      </c>
      <c r="G360" s="21">
        <f>_xlfn.XLOOKUP(Inventory[[#This Row],[ProductID]], Products[ProductID], Products[ReorderLevel], "Not Found")</f>
        <v>0</v>
      </c>
      <c r="H360">
        <f>SUMIFS(Transactions[Quantity], Transactions[ProductID], Inventory[[#This Row],[ProductID]], Transactions[Site], Inventory[[#This Row],[Site]])</f>
        <v>0</v>
      </c>
      <c r="I360" s="18">
        <f>Inventory[[#This Row],[Cost/Unit]]*Inventory[[#This Row],[QuantityOnHand]]</f>
        <v>0</v>
      </c>
      <c r="J360" t="str">
        <f>IF(Inventory[[#This Row],[QuantityOnHand]]&lt;=Inventory[[#This Row],[Reorder Level]], "Yes", "No")</f>
        <v>Yes</v>
      </c>
    </row>
    <row r="361" spans="2:10" x14ac:dyDescent="0.2">
      <c r="B361" t="s">
        <v>247</v>
      </c>
      <c r="C361" s="34" t="s">
        <v>521</v>
      </c>
      <c r="D361" s="18" t="str">
        <f>_xlfn.XLOOKUP(Inventory[[#This Row],[ProductID]], Products[ProductID], Products[ProductName], "Not Found")</f>
        <v>Rudder Installation Instructions - foot steer</v>
      </c>
      <c r="E361" s="18">
        <f>_xlfn.XLOOKUP(Inventory[[#This Row],[ProductID]], Products[ProductID], Products[Supplier], "Not Found")</f>
        <v>0</v>
      </c>
      <c r="F361" s="18">
        <f>_xlfn.XLOOKUP(Inventory[[#This Row],[ProductID]], Products[ProductID], Products[Cost/Unit], "Not Found")</f>
        <v>1</v>
      </c>
      <c r="G361" s="21">
        <f>_xlfn.XLOOKUP(Inventory[[#This Row],[ProductID]], Products[ProductID], Products[ReorderLevel], "Not Found")</f>
        <v>0</v>
      </c>
      <c r="H361">
        <f>SUMIFS(Transactions[Quantity], Transactions[ProductID], Inventory[[#This Row],[ProductID]], Transactions[Site], Inventory[[#This Row],[Site]])</f>
        <v>0</v>
      </c>
      <c r="I361" s="18">
        <f>Inventory[[#This Row],[Cost/Unit]]*Inventory[[#This Row],[QuantityOnHand]]</f>
        <v>0</v>
      </c>
      <c r="J361" t="str">
        <f>IF(Inventory[[#This Row],[QuantityOnHand]]&lt;=Inventory[[#This Row],[Reorder Level]], "Yes", "No")</f>
        <v>Yes</v>
      </c>
    </row>
    <row r="362" spans="2:10" x14ac:dyDescent="0.2">
      <c r="B362" t="s">
        <v>785</v>
      </c>
      <c r="C362" s="34" t="s">
        <v>521</v>
      </c>
      <c r="D362" s="18" t="str">
        <f>_xlfn.XLOOKUP(Inventory[[#This Row],[ProductID]], Products[ProductID], Products[ProductName], "Not Found")</f>
        <v>Rudder Installation Instructions - foot steer</v>
      </c>
      <c r="E362" s="18">
        <f>_xlfn.XLOOKUP(Inventory[[#This Row],[ProductID]], Products[ProductID], Products[Supplier], "Not Found")</f>
        <v>0</v>
      </c>
      <c r="F362" s="18">
        <f>_xlfn.XLOOKUP(Inventory[[#This Row],[ProductID]], Products[ProductID], Products[Cost/Unit], "Not Found")</f>
        <v>1</v>
      </c>
      <c r="G362" s="21">
        <f>_xlfn.XLOOKUP(Inventory[[#This Row],[ProductID]], Products[ProductID], Products[ReorderLevel], "Not Found")</f>
        <v>0</v>
      </c>
      <c r="H362">
        <f>SUMIFS(Transactions[Quantity], Transactions[ProductID], Inventory[[#This Row],[ProductID]], Transactions[Site], Inventory[[#This Row],[Site]])</f>
        <v>0</v>
      </c>
      <c r="I362" s="18">
        <f>Inventory[[#This Row],[Cost/Unit]]*Inventory[[#This Row],[QuantityOnHand]]</f>
        <v>0</v>
      </c>
      <c r="J362" t="str">
        <f>IF(Inventory[[#This Row],[QuantityOnHand]]&lt;=Inventory[[#This Row],[Reorder Level]], "Yes", "No")</f>
        <v>Yes</v>
      </c>
    </row>
    <row r="363" spans="2:10" x14ac:dyDescent="0.2">
      <c r="B363" t="s">
        <v>247</v>
      </c>
      <c r="C363" s="34" t="s">
        <v>523</v>
      </c>
      <c r="D363" s="18" t="str">
        <f>_xlfn.XLOOKUP(Inventory[[#This Row],[ProductID]], Products[ProductID], Products[ProductName], "Not Found")</f>
        <v>CABLE GUIDE TUBING BLACK 2000'</v>
      </c>
      <c r="E363" s="18">
        <f>_xlfn.XLOOKUP(Inventory[[#This Row],[ProductID]], Products[ProductID], Products[Supplier], "Not Found")</f>
        <v>0</v>
      </c>
      <c r="F363" s="18">
        <f>_xlfn.XLOOKUP(Inventory[[#This Row],[ProductID]], Products[ProductID], Products[Cost/Unit], "Not Found")</f>
        <v>1</v>
      </c>
      <c r="G363" s="21">
        <f>_xlfn.XLOOKUP(Inventory[[#This Row],[ProductID]], Products[ProductID], Products[ReorderLevel], "Not Found")</f>
        <v>0</v>
      </c>
      <c r="H363">
        <f>SUMIFS(Transactions[Quantity], Transactions[ProductID], Inventory[[#This Row],[ProductID]], Transactions[Site], Inventory[[#This Row],[Site]])</f>
        <v>1952</v>
      </c>
      <c r="I363" s="18">
        <f>Inventory[[#This Row],[Cost/Unit]]*Inventory[[#This Row],[QuantityOnHand]]</f>
        <v>1952</v>
      </c>
      <c r="J363" t="str">
        <f>IF(Inventory[[#This Row],[QuantityOnHand]]&lt;=Inventory[[#This Row],[Reorder Level]], "Yes", "No")</f>
        <v>No</v>
      </c>
    </row>
    <row r="364" spans="2:10" x14ac:dyDescent="0.2">
      <c r="B364" t="s">
        <v>785</v>
      </c>
      <c r="C364" s="34" t="s">
        <v>523</v>
      </c>
      <c r="D364" s="18" t="str">
        <f>_xlfn.XLOOKUP(Inventory[[#This Row],[ProductID]], Products[ProductID], Products[ProductName], "Not Found")</f>
        <v>CABLE GUIDE TUBING BLACK 2000'</v>
      </c>
      <c r="E364" s="18">
        <f>_xlfn.XLOOKUP(Inventory[[#This Row],[ProductID]], Products[ProductID], Products[Supplier], "Not Found")</f>
        <v>0</v>
      </c>
      <c r="F364" s="18">
        <f>_xlfn.XLOOKUP(Inventory[[#This Row],[ProductID]], Products[ProductID], Products[Cost/Unit], "Not Found")</f>
        <v>1</v>
      </c>
      <c r="G364" s="21">
        <f>_xlfn.XLOOKUP(Inventory[[#This Row],[ProductID]], Products[ProductID], Products[ReorderLevel], "Not Found")</f>
        <v>0</v>
      </c>
      <c r="H364">
        <f>SUMIFS(Transactions[Quantity], Transactions[ProductID], Inventory[[#This Row],[ProductID]], Transactions[Site], Inventory[[#This Row],[Site]])</f>
        <v>0</v>
      </c>
      <c r="I364" s="18">
        <f>Inventory[[#This Row],[Cost/Unit]]*Inventory[[#This Row],[QuantityOnHand]]</f>
        <v>0</v>
      </c>
      <c r="J364" t="str">
        <f>IF(Inventory[[#This Row],[QuantityOnHand]]&lt;=Inventory[[#This Row],[Reorder Level]], "Yes", "No")</f>
        <v>Yes</v>
      </c>
    </row>
    <row r="365" spans="2:10" x14ac:dyDescent="0.2">
      <c r="B365" t="s">
        <v>247</v>
      </c>
      <c r="C365" s="34" t="s">
        <v>525</v>
      </c>
      <c r="D365" s="18" t="str">
        <f>_xlfn.XLOOKUP(Inventory[[#This Row],[ProductID]], Products[ProductID], Products[ProductName], "Not Found")</f>
        <v>Dorisea Extreme Braid 100% Pe Black Braided Fishing Line 109Yards-2187Yards 6-550Lb Test Fishing Wire Fishing String Incredible Superline Zero Stretch - 300m/328Yards 300lb/1.0mm(8Strands)</v>
      </c>
      <c r="E365" s="18">
        <f>_xlfn.XLOOKUP(Inventory[[#This Row],[ProductID]], Products[ProductID], Products[Supplier], "Not Found")</f>
        <v>0</v>
      </c>
      <c r="F365" s="18">
        <f>_xlfn.XLOOKUP(Inventory[[#This Row],[ProductID]], Products[ProductID], Products[Cost/Unit], "Not Found")</f>
        <v>1</v>
      </c>
      <c r="G365" s="21">
        <f>_xlfn.XLOOKUP(Inventory[[#This Row],[ProductID]], Products[ProductID], Products[ReorderLevel], "Not Found")</f>
        <v>0</v>
      </c>
      <c r="H365">
        <f>SUMIFS(Transactions[Quantity], Transactions[ProductID], Inventory[[#This Row],[ProductID]], Transactions[Site], Inventory[[#This Row],[Site]])</f>
        <v>252</v>
      </c>
      <c r="I365" s="18">
        <f>Inventory[[#This Row],[Cost/Unit]]*Inventory[[#This Row],[QuantityOnHand]]</f>
        <v>252</v>
      </c>
      <c r="J365" t="str">
        <f>IF(Inventory[[#This Row],[QuantityOnHand]]&lt;=Inventory[[#This Row],[Reorder Level]], "Yes", "No")</f>
        <v>No</v>
      </c>
    </row>
    <row r="366" spans="2:10" x14ac:dyDescent="0.2">
      <c r="B366" t="s">
        <v>785</v>
      </c>
      <c r="C366" s="34" t="s">
        <v>525</v>
      </c>
      <c r="D366" s="18" t="str">
        <f>_xlfn.XLOOKUP(Inventory[[#This Row],[ProductID]], Products[ProductID], Products[ProductName], "Not Found")</f>
        <v>Dorisea Extreme Braid 100% Pe Black Braided Fishing Line 109Yards-2187Yards 6-550Lb Test Fishing Wire Fishing String Incredible Superline Zero Stretch - 300m/328Yards 300lb/1.0mm(8Strands)</v>
      </c>
      <c r="E366" s="18">
        <f>_xlfn.XLOOKUP(Inventory[[#This Row],[ProductID]], Products[ProductID], Products[Supplier], "Not Found")</f>
        <v>0</v>
      </c>
      <c r="F366" s="18">
        <f>_xlfn.XLOOKUP(Inventory[[#This Row],[ProductID]], Products[ProductID], Products[Cost/Unit], "Not Found")</f>
        <v>1</v>
      </c>
      <c r="G366" s="21">
        <f>_xlfn.XLOOKUP(Inventory[[#This Row],[ProductID]], Products[ProductID], Products[ReorderLevel], "Not Found")</f>
        <v>0</v>
      </c>
      <c r="H366">
        <f>SUMIFS(Transactions[Quantity], Transactions[ProductID], Inventory[[#This Row],[ProductID]], Transactions[Site], Inventory[[#This Row],[Site]])</f>
        <v>0</v>
      </c>
      <c r="I366" s="18">
        <f>Inventory[[#This Row],[Cost/Unit]]*Inventory[[#This Row],[QuantityOnHand]]</f>
        <v>0</v>
      </c>
      <c r="J366" t="str">
        <f>IF(Inventory[[#This Row],[QuantityOnHand]]&lt;=Inventory[[#This Row],[Reorder Level]], "Yes", "No")</f>
        <v>Yes</v>
      </c>
    </row>
    <row r="367" spans="2:10" x14ac:dyDescent="0.2">
      <c r="B367" t="s">
        <v>247</v>
      </c>
      <c r="C367" s="34" t="s">
        <v>527</v>
      </c>
      <c r="D367" s="18" t="str">
        <f>_xlfn.XLOOKUP(Inventory[[#This Row],[ProductID]], Products[ProductID], Products[ProductName], "Not Found")</f>
        <v>ObeCo J-Hooks</v>
      </c>
      <c r="E367" s="18">
        <f>_xlfn.XLOOKUP(Inventory[[#This Row],[ProductID]], Products[ProductID], Products[Supplier], "Not Found")</f>
        <v>0</v>
      </c>
      <c r="F367" s="18">
        <f>_xlfn.XLOOKUP(Inventory[[#This Row],[ProductID]], Products[ProductID], Products[Cost/Unit], "Not Found")</f>
        <v>1</v>
      </c>
      <c r="G367" s="21">
        <f>_xlfn.XLOOKUP(Inventory[[#This Row],[ProductID]], Products[ProductID], Products[ReorderLevel], "Not Found")</f>
        <v>0</v>
      </c>
      <c r="H367">
        <f>SUMIFS(Transactions[Quantity], Transactions[ProductID], Inventory[[#This Row],[ProductID]], Transactions[Site], Inventory[[#This Row],[Site]])</f>
        <v>103</v>
      </c>
      <c r="I367" s="18">
        <f>Inventory[[#This Row],[Cost/Unit]]*Inventory[[#This Row],[QuantityOnHand]]</f>
        <v>103</v>
      </c>
      <c r="J367" t="str">
        <f>IF(Inventory[[#This Row],[QuantityOnHand]]&lt;=Inventory[[#This Row],[Reorder Level]], "Yes", "No")</f>
        <v>No</v>
      </c>
    </row>
    <row r="368" spans="2:10" x14ac:dyDescent="0.2">
      <c r="B368" t="s">
        <v>785</v>
      </c>
      <c r="C368" s="34" t="s">
        <v>527</v>
      </c>
      <c r="D368" s="18" t="str">
        <f>_xlfn.XLOOKUP(Inventory[[#This Row],[ProductID]], Products[ProductID], Products[ProductName], "Not Found")</f>
        <v>ObeCo J-Hooks</v>
      </c>
      <c r="E368" s="18">
        <f>_xlfn.XLOOKUP(Inventory[[#This Row],[ProductID]], Products[ProductID], Products[Supplier], "Not Found")</f>
        <v>0</v>
      </c>
      <c r="F368" s="18">
        <f>_xlfn.XLOOKUP(Inventory[[#This Row],[ProductID]], Products[ProductID], Products[Cost/Unit], "Not Found")</f>
        <v>1</v>
      </c>
      <c r="G368" s="21">
        <f>_xlfn.XLOOKUP(Inventory[[#This Row],[ProductID]], Products[ProductID], Products[ReorderLevel], "Not Found")</f>
        <v>0</v>
      </c>
      <c r="H368">
        <f>SUMIFS(Transactions[Quantity], Transactions[ProductID], Inventory[[#This Row],[ProductID]], Transactions[Site], Inventory[[#This Row],[Site]])</f>
        <v>0</v>
      </c>
      <c r="I368" s="18">
        <f>Inventory[[#This Row],[Cost/Unit]]*Inventory[[#This Row],[QuantityOnHand]]</f>
        <v>0</v>
      </c>
      <c r="J368" t="str">
        <f>IF(Inventory[[#This Row],[QuantityOnHand]]&lt;=Inventory[[#This Row],[Reorder Level]], "Yes", "No")</f>
        <v>Yes</v>
      </c>
    </row>
    <row r="369" spans="2:10" x14ac:dyDescent="0.2">
      <c r="B369" t="s">
        <v>247</v>
      </c>
      <c r="C369" s="34" t="s">
        <v>529</v>
      </c>
      <c r="D369" s="18" t="str">
        <f>_xlfn.XLOOKUP(Inventory[[#This Row],[ProductID]], Products[ProductID], Products[ProductName], "Not Found")</f>
        <v>Hand steerer with cord, large washer and blue nut</v>
      </c>
      <c r="E369" s="18">
        <f>_xlfn.XLOOKUP(Inventory[[#This Row],[ProductID]], Products[ProductID], Products[Supplier], "Not Found")</f>
        <v>0</v>
      </c>
      <c r="F369" s="18">
        <f>_xlfn.XLOOKUP(Inventory[[#This Row],[ProductID]], Products[ProductID], Products[Cost/Unit], "Not Found")</f>
        <v>1</v>
      </c>
      <c r="G369" s="21">
        <f>_xlfn.XLOOKUP(Inventory[[#This Row],[ProductID]], Products[ProductID], Products[ReorderLevel], "Not Found")</f>
        <v>0</v>
      </c>
      <c r="H369">
        <f>SUMIFS(Transactions[Quantity], Transactions[ProductID], Inventory[[#This Row],[ProductID]], Transactions[Site], Inventory[[#This Row],[Site]])</f>
        <v>8</v>
      </c>
      <c r="I369" s="18">
        <f>Inventory[[#This Row],[Cost/Unit]]*Inventory[[#This Row],[QuantityOnHand]]</f>
        <v>8</v>
      </c>
      <c r="J369" t="str">
        <f>IF(Inventory[[#This Row],[QuantityOnHand]]&lt;=Inventory[[#This Row],[Reorder Level]], "Yes", "No")</f>
        <v>No</v>
      </c>
    </row>
    <row r="370" spans="2:10" x14ac:dyDescent="0.2">
      <c r="B370" t="s">
        <v>785</v>
      </c>
      <c r="C370" s="34" t="s">
        <v>529</v>
      </c>
      <c r="D370" s="18" t="str">
        <f>_xlfn.XLOOKUP(Inventory[[#This Row],[ProductID]], Products[ProductID], Products[ProductName], "Not Found")</f>
        <v>Hand steerer with cord, large washer and blue nut</v>
      </c>
      <c r="E370" s="18">
        <f>_xlfn.XLOOKUP(Inventory[[#This Row],[ProductID]], Products[ProductID], Products[Supplier], "Not Found")</f>
        <v>0</v>
      </c>
      <c r="F370" s="18">
        <f>_xlfn.XLOOKUP(Inventory[[#This Row],[ProductID]], Products[ProductID], Products[Cost/Unit], "Not Found")</f>
        <v>1</v>
      </c>
      <c r="G370" s="21">
        <f>_xlfn.XLOOKUP(Inventory[[#This Row],[ProductID]], Products[ProductID], Products[ReorderLevel], "Not Found")</f>
        <v>0</v>
      </c>
      <c r="H370">
        <f>SUMIFS(Transactions[Quantity], Transactions[ProductID], Inventory[[#This Row],[ProductID]], Transactions[Site], Inventory[[#This Row],[Site]])</f>
        <v>0</v>
      </c>
      <c r="I370" s="18">
        <f>Inventory[[#This Row],[Cost/Unit]]*Inventory[[#This Row],[QuantityOnHand]]</f>
        <v>0</v>
      </c>
      <c r="J370" t="str">
        <f>IF(Inventory[[#This Row],[QuantityOnHand]]&lt;=Inventory[[#This Row],[Reorder Level]], "Yes", "No")</f>
        <v>Yes</v>
      </c>
    </row>
    <row r="371" spans="2:10" x14ac:dyDescent="0.2">
      <c r="B371" t="s">
        <v>247</v>
      </c>
      <c r="C371" s="34" t="s">
        <v>531</v>
      </c>
      <c r="D371" s="18" t="str">
        <f>_xlfn.XLOOKUP(Inventory[[#This Row],[ProductID]], Products[ProductID], Products[ProductName], "Not Found")</f>
        <v>10-32 2" phil machine screw</v>
      </c>
      <c r="E371" s="18">
        <f>_xlfn.XLOOKUP(Inventory[[#This Row],[ProductID]], Products[ProductID], Products[Supplier], "Not Found")</f>
        <v>0</v>
      </c>
      <c r="F371" s="18">
        <f>_xlfn.XLOOKUP(Inventory[[#This Row],[ProductID]], Products[ProductID], Products[Cost/Unit], "Not Found")</f>
        <v>1</v>
      </c>
      <c r="G371" s="21">
        <f>_xlfn.XLOOKUP(Inventory[[#This Row],[ProductID]], Products[ProductID], Products[ReorderLevel], "Not Found")</f>
        <v>0</v>
      </c>
      <c r="H371">
        <f>SUMIFS(Transactions[Quantity], Transactions[ProductID], Inventory[[#This Row],[ProductID]], Transactions[Site], Inventory[[#This Row],[Site]])</f>
        <v>1</v>
      </c>
      <c r="I371" s="18">
        <f>Inventory[[#This Row],[Cost/Unit]]*Inventory[[#This Row],[QuantityOnHand]]</f>
        <v>1</v>
      </c>
      <c r="J371" t="str">
        <f>IF(Inventory[[#This Row],[QuantityOnHand]]&lt;=Inventory[[#This Row],[Reorder Level]], "Yes", "No")</f>
        <v>No</v>
      </c>
    </row>
    <row r="372" spans="2:10" x14ac:dyDescent="0.2">
      <c r="B372" t="s">
        <v>785</v>
      </c>
      <c r="C372" s="34" t="s">
        <v>531</v>
      </c>
      <c r="D372" s="18" t="str">
        <f>_xlfn.XLOOKUP(Inventory[[#This Row],[ProductID]], Products[ProductID], Products[ProductName], "Not Found")</f>
        <v>10-32 2" phil machine screw</v>
      </c>
      <c r="E372" s="18">
        <f>_xlfn.XLOOKUP(Inventory[[#This Row],[ProductID]], Products[ProductID], Products[Supplier], "Not Found")</f>
        <v>0</v>
      </c>
      <c r="F372" s="18">
        <f>_xlfn.XLOOKUP(Inventory[[#This Row],[ProductID]], Products[ProductID], Products[Cost/Unit], "Not Found")</f>
        <v>1</v>
      </c>
      <c r="G372" s="21">
        <f>_xlfn.XLOOKUP(Inventory[[#This Row],[ProductID]], Products[ProductID], Products[ReorderLevel], "Not Found")</f>
        <v>0</v>
      </c>
      <c r="H372">
        <f>SUMIFS(Transactions[Quantity], Transactions[ProductID], Inventory[[#This Row],[ProductID]], Transactions[Site], Inventory[[#This Row],[Site]])</f>
        <v>0</v>
      </c>
      <c r="I372" s="18">
        <f>Inventory[[#This Row],[Cost/Unit]]*Inventory[[#This Row],[QuantityOnHand]]</f>
        <v>0</v>
      </c>
      <c r="J372" t="str">
        <f>IF(Inventory[[#This Row],[QuantityOnHand]]&lt;=Inventory[[#This Row],[Reorder Level]], "Yes", "No")</f>
        <v>Yes</v>
      </c>
    </row>
    <row r="373" spans="2:10" x14ac:dyDescent="0.2">
      <c r="B373" t="s">
        <v>247</v>
      </c>
      <c r="C373" s="34" t="s">
        <v>533</v>
      </c>
      <c r="D373" s="18" t="str">
        <f>_xlfn.XLOOKUP(Inventory[[#This Row],[ProductID]], Products[ProductID], Products[ProductName], "Not Found")</f>
        <v>10/32 Wingnut</v>
      </c>
      <c r="E373" s="18">
        <f>_xlfn.XLOOKUP(Inventory[[#This Row],[ProductID]], Products[ProductID], Products[Supplier], "Not Found")</f>
        <v>0</v>
      </c>
      <c r="F373" s="18">
        <f>_xlfn.XLOOKUP(Inventory[[#This Row],[ProductID]], Products[ProductID], Products[Cost/Unit], "Not Found")</f>
        <v>1</v>
      </c>
      <c r="G373" s="21">
        <f>_xlfn.XLOOKUP(Inventory[[#This Row],[ProductID]], Products[ProductID], Products[ReorderLevel], "Not Found")</f>
        <v>0</v>
      </c>
      <c r="H373">
        <f>SUMIFS(Transactions[Quantity], Transactions[ProductID], Inventory[[#This Row],[ProductID]], Transactions[Site], Inventory[[#This Row],[Site]])</f>
        <v>1</v>
      </c>
      <c r="I373" s="18">
        <f>Inventory[[#This Row],[Cost/Unit]]*Inventory[[#This Row],[QuantityOnHand]]</f>
        <v>1</v>
      </c>
      <c r="J373" t="str">
        <f>IF(Inventory[[#This Row],[QuantityOnHand]]&lt;=Inventory[[#This Row],[Reorder Level]], "Yes", "No")</f>
        <v>No</v>
      </c>
    </row>
    <row r="374" spans="2:10" x14ac:dyDescent="0.2">
      <c r="B374" t="s">
        <v>785</v>
      </c>
      <c r="C374" s="34" t="s">
        <v>533</v>
      </c>
      <c r="D374" s="18" t="str">
        <f>_xlfn.XLOOKUP(Inventory[[#This Row],[ProductID]], Products[ProductID], Products[ProductName], "Not Found")</f>
        <v>10/32 Wingnut</v>
      </c>
      <c r="E374" s="18">
        <f>_xlfn.XLOOKUP(Inventory[[#This Row],[ProductID]], Products[ProductID], Products[Supplier], "Not Found")</f>
        <v>0</v>
      </c>
      <c r="F374" s="18">
        <f>_xlfn.XLOOKUP(Inventory[[#This Row],[ProductID]], Products[ProductID], Products[Cost/Unit], "Not Found")</f>
        <v>1</v>
      </c>
      <c r="G374" s="21">
        <f>_xlfn.XLOOKUP(Inventory[[#This Row],[ProductID]], Products[ProductID], Products[ReorderLevel], "Not Found")</f>
        <v>0</v>
      </c>
      <c r="H374">
        <f>SUMIFS(Transactions[Quantity], Transactions[ProductID], Inventory[[#This Row],[ProductID]], Transactions[Site], Inventory[[#This Row],[Site]])</f>
        <v>0</v>
      </c>
      <c r="I374" s="18">
        <f>Inventory[[#This Row],[Cost/Unit]]*Inventory[[#This Row],[QuantityOnHand]]</f>
        <v>0</v>
      </c>
      <c r="J374" t="str">
        <f>IF(Inventory[[#This Row],[QuantityOnHand]]&lt;=Inventory[[#This Row],[Reorder Level]], "Yes", "No")</f>
        <v>Yes</v>
      </c>
    </row>
    <row r="375" spans="2:10" x14ac:dyDescent="0.2">
      <c r="B375" t="s">
        <v>247</v>
      </c>
      <c r="C375" s="34" t="s">
        <v>535</v>
      </c>
      <c r="D375" s="18" t="str">
        <f>_xlfn.XLOOKUP(Inventory[[#This Row],[ProductID]], Products[ProductID], Products[ProductName], "Not Found")</f>
        <v>8-32 1 1/4" phil machine screws</v>
      </c>
      <c r="E375" s="18">
        <f>_xlfn.XLOOKUP(Inventory[[#This Row],[ProductID]], Products[ProductID], Products[Supplier], "Not Found")</f>
        <v>0</v>
      </c>
      <c r="F375" s="18">
        <f>_xlfn.XLOOKUP(Inventory[[#This Row],[ProductID]], Products[ProductID], Products[Cost/Unit], "Not Found")</f>
        <v>1</v>
      </c>
      <c r="G375" s="21">
        <f>_xlfn.XLOOKUP(Inventory[[#This Row],[ProductID]], Products[ProductID], Products[ReorderLevel], "Not Found")</f>
        <v>0</v>
      </c>
      <c r="H375">
        <f>SUMIFS(Transactions[Quantity], Transactions[ProductID], Inventory[[#This Row],[ProductID]], Transactions[Site], Inventory[[#This Row],[Site]])</f>
        <v>79</v>
      </c>
      <c r="I375" s="18">
        <f>Inventory[[#This Row],[Cost/Unit]]*Inventory[[#This Row],[QuantityOnHand]]</f>
        <v>79</v>
      </c>
      <c r="J375" t="str">
        <f>IF(Inventory[[#This Row],[QuantityOnHand]]&lt;=Inventory[[#This Row],[Reorder Level]], "Yes", "No")</f>
        <v>No</v>
      </c>
    </row>
    <row r="376" spans="2:10" x14ac:dyDescent="0.2">
      <c r="B376" t="s">
        <v>785</v>
      </c>
      <c r="C376" s="34" t="s">
        <v>535</v>
      </c>
      <c r="D376" s="18" t="str">
        <f>_xlfn.XLOOKUP(Inventory[[#This Row],[ProductID]], Products[ProductID], Products[ProductName], "Not Found")</f>
        <v>8-32 1 1/4" phil machine screws</v>
      </c>
      <c r="E376" s="18">
        <f>_xlfn.XLOOKUP(Inventory[[#This Row],[ProductID]], Products[ProductID], Products[Supplier], "Not Found")</f>
        <v>0</v>
      </c>
      <c r="F376" s="18">
        <f>_xlfn.XLOOKUP(Inventory[[#This Row],[ProductID]], Products[ProductID], Products[Cost/Unit], "Not Found")</f>
        <v>1</v>
      </c>
      <c r="G376" s="21">
        <f>_xlfn.XLOOKUP(Inventory[[#This Row],[ProductID]], Products[ProductID], Products[ReorderLevel], "Not Found")</f>
        <v>0</v>
      </c>
      <c r="H376">
        <f>SUMIFS(Transactions[Quantity], Transactions[ProductID], Inventory[[#This Row],[ProductID]], Transactions[Site], Inventory[[#This Row],[Site]])</f>
        <v>0</v>
      </c>
      <c r="I376" s="18">
        <f>Inventory[[#This Row],[Cost/Unit]]*Inventory[[#This Row],[QuantityOnHand]]</f>
        <v>0</v>
      </c>
      <c r="J376" t="str">
        <f>IF(Inventory[[#This Row],[QuantityOnHand]]&lt;=Inventory[[#This Row],[Reorder Level]], "Yes", "No")</f>
        <v>Yes</v>
      </c>
    </row>
    <row r="377" spans="2:10" x14ac:dyDescent="0.2">
      <c r="B377" t="s">
        <v>247</v>
      </c>
      <c r="C377" s="34" t="s">
        <v>537</v>
      </c>
      <c r="D377" s="18" t="str">
        <f>_xlfn.XLOOKUP(Inventory[[#This Row],[ProductID]], Products[ProductID], Products[ProductName], "Not Found")</f>
        <v>8-32 lock nuts</v>
      </c>
      <c r="E377" s="18">
        <f>_xlfn.XLOOKUP(Inventory[[#This Row],[ProductID]], Products[ProductID], Products[Supplier], "Not Found")</f>
        <v>0</v>
      </c>
      <c r="F377" s="18">
        <f>_xlfn.XLOOKUP(Inventory[[#This Row],[ProductID]], Products[ProductID], Products[Cost/Unit], "Not Found")</f>
        <v>1</v>
      </c>
      <c r="G377" s="21">
        <f>_xlfn.XLOOKUP(Inventory[[#This Row],[ProductID]], Products[ProductID], Products[ReorderLevel], "Not Found")</f>
        <v>0</v>
      </c>
      <c r="H377">
        <f>SUMIFS(Transactions[Quantity], Transactions[ProductID], Inventory[[#This Row],[ProductID]], Transactions[Site], Inventory[[#This Row],[Site]])</f>
        <v>85</v>
      </c>
      <c r="I377" s="18">
        <f>Inventory[[#This Row],[Cost/Unit]]*Inventory[[#This Row],[QuantityOnHand]]</f>
        <v>85</v>
      </c>
      <c r="J377" t="str">
        <f>IF(Inventory[[#This Row],[QuantityOnHand]]&lt;=Inventory[[#This Row],[Reorder Level]], "Yes", "No")</f>
        <v>No</v>
      </c>
    </row>
    <row r="378" spans="2:10" x14ac:dyDescent="0.2">
      <c r="B378" t="s">
        <v>785</v>
      </c>
      <c r="C378" s="34" t="s">
        <v>537</v>
      </c>
      <c r="D378" s="18" t="str">
        <f>_xlfn.XLOOKUP(Inventory[[#This Row],[ProductID]], Products[ProductID], Products[ProductName], "Not Found")</f>
        <v>8-32 lock nuts</v>
      </c>
      <c r="E378" s="18">
        <f>_xlfn.XLOOKUP(Inventory[[#This Row],[ProductID]], Products[ProductID], Products[Supplier], "Not Found")</f>
        <v>0</v>
      </c>
      <c r="F378" s="18">
        <f>_xlfn.XLOOKUP(Inventory[[#This Row],[ProductID]], Products[ProductID], Products[Cost/Unit], "Not Found")</f>
        <v>1</v>
      </c>
      <c r="G378" s="21">
        <f>_xlfn.XLOOKUP(Inventory[[#This Row],[ProductID]], Products[ProductID], Products[ReorderLevel], "Not Found")</f>
        <v>0</v>
      </c>
      <c r="H378">
        <f>SUMIFS(Transactions[Quantity], Transactions[ProductID], Inventory[[#This Row],[ProductID]], Transactions[Site], Inventory[[#This Row],[Site]])</f>
        <v>0</v>
      </c>
      <c r="I378" s="18">
        <f>Inventory[[#This Row],[Cost/Unit]]*Inventory[[#This Row],[QuantityOnHand]]</f>
        <v>0</v>
      </c>
      <c r="J378" t="str">
        <f>IF(Inventory[[#This Row],[QuantityOnHand]]&lt;=Inventory[[#This Row],[Reorder Level]], "Yes", "No")</f>
        <v>Yes</v>
      </c>
    </row>
    <row r="379" spans="2:10" x14ac:dyDescent="0.2">
      <c r="B379" t="s">
        <v>247</v>
      </c>
      <c r="C379" s="34" t="s">
        <v>539</v>
      </c>
      <c r="D379" s="18" t="str">
        <f>_xlfn.XLOOKUP(Inventory[[#This Row],[ProductID]], Products[ProductID], Products[ProductName], "Not Found")</f>
        <v>tap screw for clamp</v>
      </c>
      <c r="E379" s="18">
        <f>_xlfn.XLOOKUP(Inventory[[#This Row],[ProductID]], Products[ProductID], Products[Supplier], "Not Found")</f>
        <v>0</v>
      </c>
      <c r="F379" s="18">
        <f>_xlfn.XLOOKUP(Inventory[[#This Row],[ProductID]], Products[ProductID], Products[Cost/Unit], "Not Found")</f>
        <v>1</v>
      </c>
      <c r="G379" s="21">
        <f>_xlfn.XLOOKUP(Inventory[[#This Row],[ProductID]], Products[ProductID], Products[ReorderLevel], "Not Found")</f>
        <v>0</v>
      </c>
      <c r="H379">
        <f>SUMIFS(Transactions[Quantity], Transactions[ProductID], Inventory[[#This Row],[ProductID]], Transactions[Site], Inventory[[#This Row],[Site]])</f>
        <v>0</v>
      </c>
      <c r="I379" s="18">
        <f>Inventory[[#This Row],[Cost/Unit]]*Inventory[[#This Row],[QuantityOnHand]]</f>
        <v>0</v>
      </c>
      <c r="J379" t="str">
        <f>IF(Inventory[[#This Row],[QuantityOnHand]]&lt;=Inventory[[#This Row],[Reorder Level]], "Yes", "No")</f>
        <v>Yes</v>
      </c>
    </row>
    <row r="380" spans="2:10" x14ac:dyDescent="0.2">
      <c r="B380" t="s">
        <v>785</v>
      </c>
      <c r="C380" s="34" t="s">
        <v>539</v>
      </c>
      <c r="D380" s="18" t="str">
        <f>_xlfn.XLOOKUP(Inventory[[#This Row],[ProductID]], Products[ProductID], Products[ProductName], "Not Found")</f>
        <v>tap screw for clamp</v>
      </c>
      <c r="E380" s="18">
        <f>_xlfn.XLOOKUP(Inventory[[#This Row],[ProductID]], Products[ProductID], Products[Supplier], "Not Found")</f>
        <v>0</v>
      </c>
      <c r="F380" s="18">
        <f>_xlfn.XLOOKUP(Inventory[[#This Row],[ProductID]], Products[ProductID], Products[Cost/Unit], "Not Found")</f>
        <v>1</v>
      </c>
      <c r="G380" s="21">
        <f>_xlfn.XLOOKUP(Inventory[[#This Row],[ProductID]], Products[ProductID], Products[ReorderLevel], "Not Found")</f>
        <v>0</v>
      </c>
      <c r="H380">
        <f>SUMIFS(Transactions[Quantity], Transactions[ProductID], Inventory[[#This Row],[ProductID]], Transactions[Site], Inventory[[#This Row],[Site]])</f>
        <v>0</v>
      </c>
      <c r="I380" s="18">
        <f>Inventory[[#This Row],[Cost/Unit]]*Inventory[[#This Row],[QuantityOnHand]]</f>
        <v>0</v>
      </c>
      <c r="J380" t="str">
        <f>IF(Inventory[[#This Row],[QuantityOnHand]]&lt;=Inventory[[#This Row],[Reorder Level]], "Yes", "No")</f>
        <v>Yes</v>
      </c>
    </row>
    <row r="381" spans="2:10" x14ac:dyDescent="0.2">
      <c r="B381" t="s">
        <v>247</v>
      </c>
      <c r="C381" s="34" t="s">
        <v>541</v>
      </c>
      <c r="D381" s="18" t="str">
        <f>_xlfn.XLOOKUP(Inventory[[#This Row],[ProductID]], Products[ProductID], Products[ProductName], "Not Found")</f>
        <v>10-32 square nut</v>
      </c>
      <c r="E381" s="18">
        <f>_xlfn.XLOOKUP(Inventory[[#This Row],[ProductID]], Products[ProductID], Products[Supplier], "Not Found")</f>
        <v>0</v>
      </c>
      <c r="F381" s="18">
        <f>_xlfn.XLOOKUP(Inventory[[#This Row],[ProductID]], Products[ProductID], Products[Cost/Unit], "Not Found")</f>
        <v>1</v>
      </c>
      <c r="G381" s="21">
        <f>_xlfn.XLOOKUP(Inventory[[#This Row],[ProductID]], Products[ProductID], Products[ReorderLevel], "Not Found")</f>
        <v>0</v>
      </c>
      <c r="H381">
        <f>SUMIFS(Transactions[Quantity], Transactions[ProductID], Inventory[[#This Row],[ProductID]], Transactions[Site], Inventory[[#This Row],[Site]])</f>
        <v>25</v>
      </c>
      <c r="I381" s="18">
        <f>Inventory[[#This Row],[Cost/Unit]]*Inventory[[#This Row],[QuantityOnHand]]</f>
        <v>25</v>
      </c>
      <c r="J381" t="str">
        <f>IF(Inventory[[#This Row],[QuantityOnHand]]&lt;=Inventory[[#This Row],[Reorder Level]], "Yes", "No")</f>
        <v>No</v>
      </c>
    </row>
    <row r="382" spans="2:10" x14ac:dyDescent="0.2">
      <c r="B382" t="s">
        <v>785</v>
      </c>
      <c r="C382" s="34" t="s">
        <v>541</v>
      </c>
      <c r="D382" s="18" t="str">
        <f>_xlfn.XLOOKUP(Inventory[[#This Row],[ProductID]], Products[ProductID], Products[ProductName], "Not Found")</f>
        <v>10-32 square nut</v>
      </c>
      <c r="E382" s="18">
        <f>_xlfn.XLOOKUP(Inventory[[#This Row],[ProductID]], Products[ProductID], Products[Supplier], "Not Found")</f>
        <v>0</v>
      </c>
      <c r="F382" s="18">
        <f>_xlfn.XLOOKUP(Inventory[[#This Row],[ProductID]], Products[ProductID], Products[Cost/Unit], "Not Found")</f>
        <v>1</v>
      </c>
      <c r="G382" s="21">
        <f>_xlfn.XLOOKUP(Inventory[[#This Row],[ProductID]], Products[ProductID], Products[ReorderLevel], "Not Found")</f>
        <v>0</v>
      </c>
      <c r="H382">
        <f>SUMIFS(Transactions[Quantity], Transactions[ProductID], Inventory[[#This Row],[ProductID]], Transactions[Site], Inventory[[#This Row],[Site]])</f>
        <v>0</v>
      </c>
      <c r="I382" s="18">
        <f>Inventory[[#This Row],[Cost/Unit]]*Inventory[[#This Row],[QuantityOnHand]]</f>
        <v>0</v>
      </c>
      <c r="J382" t="str">
        <f>IF(Inventory[[#This Row],[QuantityOnHand]]&lt;=Inventory[[#This Row],[Reorder Level]], "Yes", "No")</f>
        <v>Yes</v>
      </c>
    </row>
    <row r="383" spans="2:10" x14ac:dyDescent="0.2">
      <c r="B383" t="s">
        <v>247</v>
      </c>
      <c r="C383" s="34" t="s">
        <v>543</v>
      </c>
      <c r="D383" s="18" t="str">
        <f>_xlfn.XLOOKUP(Inventory[[#This Row],[ProductID]], Products[ProductID], Products[ProductName], "Not Found")</f>
        <v>L bracket</v>
      </c>
      <c r="E383" s="18">
        <f>_xlfn.XLOOKUP(Inventory[[#This Row],[ProductID]], Products[ProductID], Products[Supplier], "Not Found")</f>
        <v>0</v>
      </c>
      <c r="F383" s="18">
        <f>_xlfn.XLOOKUP(Inventory[[#This Row],[ProductID]], Products[ProductID], Products[Cost/Unit], "Not Found")</f>
        <v>1</v>
      </c>
      <c r="G383" s="21">
        <f>_xlfn.XLOOKUP(Inventory[[#This Row],[ProductID]], Products[ProductID], Products[ReorderLevel], "Not Found")</f>
        <v>0</v>
      </c>
      <c r="H383">
        <f>SUMIFS(Transactions[Quantity], Transactions[ProductID], Inventory[[#This Row],[ProductID]], Transactions[Site], Inventory[[#This Row],[Site]])</f>
        <v>16</v>
      </c>
      <c r="I383" s="18">
        <f>Inventory[[#This Row],[Cost/Unit]]*Inventory[[#This Row],[QuantityOnHand]]</f>
        <v>16</v>
      </c>
      <c r="J383" t="str">
        <f>IF(Inventory[[#This Row],[QuantityOnHand]]&lt;=Inventory[[#This Row],[Reorder Level]], "Yes", "No")</f>
        <v>No</v>
      </c>
    </row>
    <row r="384" spans="2:10" x14ac:dyDescent="0.2">
      <c r="B384" t="s">
        <v>785</v>
      </c>
      <c r="C384" s="34" t="s">
        <v>543</v>
      </c>
      <c r="D384" s="18" t="str">
        <f>_xlfn.XLOOKUP(Inventory[[#This Row],[ProductID]], Products[ProductID], Products[ProductName], "Not Found")</f>
        <v>L bracket</v>
      </c>
      <c r="E384" s="18">
        <f>_xlfn.XLOOKUP(Inventory[[#This Row],[ProductID]], Products[ProductID], Products[Supplier], "Not Found")</f>
        <v>0</v>
      </c>
      <c r="F384" s="18">
        <f>_xlfn.XLOOKUP(Inventory[[#This Row],[ProductID]], Products[ProductID], Products[Cost/Unit], "Not Found")</f>
        <v>1</v>
      </c>
      <c r="G384" s="21">
        <f>_xlfn.XLOOKUP(Inventory[[#This Row],[ProductID]], Products[ProductID], Products[ReorderLevel], "Not Found")</f>
        <v>0</v>
      </c>
      <c r="H384">
        <f>SUMIFS(Transactions[Quantity], Transactions[ProductID], Inventory[[#This Row],[ProductID]], Transactions[Site], Inventory[[#This Row],[Site]])</f>
        <v>0</v>
      </c>
      <c r="I384" s="18">
        <f>Inventory[[#This Row],[Cost/Unit]]*Inventory[[#This Row],[QuantityOnHand]]</f>
        <v>0</v>
      </c>
      <c r="J384" t="str">
        <f>IF(Inventory[[#This Row],[QuantityOnHand]]&lt;=Inventory[[#This Row],[Reorder Level]], "Yes", "No")</f>
        <v>Yes</v>
      </c>
    </row>
    <row r="385" spans="2:10" x14ac:dyDescent="0.2">
      <c r="B385" t="s">
        <v>785</v>
      </c>
      <c r="C385" s="34" t="s">
        <v>545</v>
      </c>
      <c r="D385" s="18" t="str">
        <f>_xlfn.XLOOKUP(Inventory[[#This Row],[ProductID]], Products[ProductID], Products[ProductName], "Not Found")</f>
        <v>Braces kit</v>
      </c>
      <c r="E385" s="18">
        <f>_xlfn.XLOOKUP(Inventory[[#This Row],[ProductID]], Products[ProductID], Products[Supplier], "Not Found")</f>
        <v>0</v>
      </c>
      <c r="F385" s="18">
        <f>_xlfn.XLOOKUP(Inventory[[#This Row],[ProductID]], Products[ProductID], Products[Cost/Unit], "Not Found")</f>
        <v>1</v>
      </c>
      <c r="G385" s="21">
        <f>_xlfn.XLOOKUP(Inventory[[#This Row],[ProductID]], Products[ProductID], Products[ReorderLevel], "Not Found")</f>
        <v>0</v>
      </c>
      <c r="H385">
        <f>SUMIFS(Transactions[Quantity], Transactions[ProductID], Inventory[[#This Row],[ProductID]], Transactions[Site], Inventory[[#This Row],[Site]])</f>
        <v>0</v>
      </c>
      <c r="I385" s="18">
        <f>Inventory[[#This Row],[Cost/Unit]]*Inventory[[#This Row],[QuantityOnHand]]</f>
        <v>0</v>
      </c>
      <c r="J385" t="str">
        <f>IF(Inventory[[#This Row],[QuantityOnHand]]&lt;=Inventory[[#This Row],[Reorder Level]], "Yes", "No")</f>
        <v>Yes</v>
      </c>
    </row>
    <row r="386" spans="2:10" x14ac:dyDescent="0.2">
      <c r="B386" t="s">
        <v>620</v>
      </c>
      <c r="C386" t="s">
        <v>547</v>
      </c>
      <c r="D386" s="18" t="str">
        <f>_xlfn.XLOOKUP(Inventory[[#This Row],[ProductID]], Products[ProductID], Products[ProductName], "Not Found")</f>
        <v>Knee &amp; thigh pads</v>
      </c>
      <c r="E386" s="18">
        <f>_xlfn.XLOOKUP(Inventory[[#This Row],[ProductID]], Products[ProductID], Products[Supplier], "Not Found")</f>
        <v>0</v>
      </c>
      <c r="F386" s="18">
        <f>_xlfn.XLOOKUP(Inventory[[#This Row],[ProductID]], Products[ProductID], Products[Cost/Unit], "Not Found")</f>
        <v>1</v>
      </c>
      <c r="G386" s="21">
        <f>_xlfn.XLOOKUP(Inventory[[#This Row],[ProductID]], Products[ProductID], Products[ReorderLevel], "Not Found")</f>
        <v>0</v>
      </c>
      <c r="H386">
        <f>SUMIFS(Transactions[Quantity], Transactions[ProductID], Inventory[[#This Row],[ProductID]], Transactions[Site], Inventory[[#This Row],[Site]])</f>
        <v>0</v>
      </c>
      <c r="I386" s="18">
        <f>Inventory[[#This Row],[Cost/Unit]]*Inventory[[#This Row],[QuantityOnHand]]</f>
        <v>0</v>
      </c>
      <c r="J386" t="str">
        <f>IF(Inventory[[#This Row],[QuantityOnHand]]&lt;=Inventory[[#This Row],[Reorder Level]], "Yes", "No")</f>
        <v>Yes</v>
      </c>
    </row>
    <row r="387" spans="2:10" x14ac:dyDescent="0.2">
      <c r="B387" t="s">
        <v>785</v>
      </c>
      <c r="C387" t="s">
        <v>547</v>
      </c>
      <c r="D387" s="18" t="str">
        <f>_xlfn.XLOOKUP(Inventory[[#This Row],[ProductID]], Products[ProductID], Products[ProductName], "Not Found")</f>
        <v>Knee &amp; thigh pads</v>
      </c>
      <c r="E387" s="18">
        <f>_xlfn.XLOOKUP(Inventory[[#This Row],[ProductID]], Products[ProductID], Products[Supplier], "Not Found")</f>
        <v>0</v>
      </c>
      <c r="F387" s="18">
        <f>_xlfn.XLOOKUP(Inventory[[#This Row],[ProductID]], Products[ProductID], Products[Cost/Unit], "Not Found")</f>
        <v>1</v>
      </c>
      <c r="G387" s="21">
        <f>_xlfn.XLOOKUP(Inventory[[#This Row],[ProductID]], Products[ProductID], Products[ReorderLevel], "Not Found")</f>
        <v>0</v>
      </c>
      <c r="H387">
        <f>SUMIFS(Transactions[Quantity], Transactions[ProductID], Inventory[[#This Row],[ProductID]], Transactions[Site], Inventory[[#This Row],[Site]])</f>
        <v>10</v>
      </c>
      <c r="I387" s="18">
        <f>Inventory[[#This Row],[Cost/Unit]]*Inventory[[#This Row],[QuantityOnHand]]</f>
        <v>10</v>
      </c>
      <c r="J387" t="str">
        <f>IF(Inventory[[#This Row],[QuantityOnHand]]&lt;=Inventory[[#This Row],[Reorder Level]], "Yes", "No")</f>
        <v>No</v>
      </c>
    </row>
    <row r="388" spans="2:10" x14ac:dyDescent="0.2">
      <c r="B388" t="s">
        <v>620</v>
      </c>
      <c r="C388" s="30" t="s">
        <v>549</v>
      </c>
      <c r="D388" s="18" t="str">
        <f>_xlfn.XLOOKUP(Inventory[[#This Row],[ProductID]], Products[ProductID], Products[ProductName], "Not Found")</f>
        <v>Velcro pads 4x4"</v>
      </c>
      <c r="E388" s="18">
        <f>_xlfn.XLOOKUP(Inventory[[#This Row],[ProductID]], Products[ProductID], Products[Supplier], "Not Found")</f>
        <v>0</v>
      </c>
      <c r="F388" s="18">
        <f>_xlfn.XLOOKUP(Inventory[[#This Row],[ProductID]], Products[ProductID], Products[Cost/Unit], "Not Found")</f>
        <v>1</v>
      </c>
      <c r="G388" s="21">
        <f>_xlfn.XLOOKUP(Inventory[[#This Row],[ProductID]], Products[ProductID], Products[ReorderLevel], "Not Found")</f>
        <v>0</v>
      </c>
      <c r="H388">
        <f>SUMIFS(Transactions[Quantity], Transactions[ProductID], Inventory[[#This Row],[ProductID]], Transactions[Site], Inventory[[#This Row],[Site]])</f>
        <v>69.25</v>
      </c>
      <c r="I388" s="18">
        <f>Inventory[[#This Row],[Cost/Unit]]*Inventory[[#This Row],[QuantityOnHand]]</f>
        <v>69.25</v>
      </c>
      <c r="J388" t="str">
        <f>IF(Inventory[[#This Row],[QuantityOnHand]]&lt;=Inventory[[#This Row],[Reorder Level]], "Yes", "No")</f>
        <v>No</v>
      </c>
    </row>
    <row r="389" spans="2:10" x14ac:dyDescent="0.2">
      <c r="B389" t="s">
        <v>785</v>
      </c>
      <c r="C389" s="30" t="s">
        <v>549</v>
      </c>
      <c r="D389" s="18" t="str">
        <f>_xlfn.XLOOKUP(Inventory[[#This Row],[ProductID]], Products[ProductID], Products[ProductName], "Not Found")</f>
        <v>Velcro pads 4x4"</v>
      </c>
      <c r="E389" s="18">
        <f>_xlfn.XLOOKUP(Inventory[[#This Row],[ProductID]], Products[ProductID], Products[Supplier], "Not Found")</f>
        <v>0</v>
      </c>
      <c r="F389" s="18">
        <f>_xlfn.XLOOKUP(Inventory[[#This Row],[ProductID]], Products[ProductID], Products[Cost/Unit], "Not Found")</f>
        <v>1</v>
      </c>
      <c r="G389" s="21">
        <f>_xlfn.XLOOKUP(Inventory[[#This Row],[ProductID]], Products[ProductID], Products[ReorderLevel], "Not Found")</f>
        <v>0</v>
      </c>
      <c r="H389">
        <f>SUMIFS(Transactions[Quantity], Transactions[ProductID], Inventory[[#This Row],[ProductID]], Transactions[Site], Inventory[[#This Row],[Site]])</f>
        <v>74</v>
      </c>
      <c r="I389" s="18">
        <f>Inventory[[#This Row],[Cost/Unit]]*Inventory[[#This Row],[QuantityOnHand]]</f>
        <v>74</v>
      </c>
      <c r="J389" t="str">
        <f>IF(Inventory[[#This Row],[QuantityOnHand]]&lt;=Inventory[[#This Row],[Reorder Level]], "Yes", "No")</f>
        <v>No</v>
      </c>
    </row>
    <row r="390" spans="2:10" x14ac:dyDescent="0.2">
      <c r="B390" t="s">
        <v>246</v>
      </c>
      <c r="C390" s="30" t="s">
        <v>549</v>
      </c>
      <c r="D390" s="18" t="str">
        <f>_xlfn.XLOOKUP(Inventory[[#This Row],[ProductID]], Products[ProductID], Products[ProductName], "Not Found")</f>
        <v>Velcro pads 4x4"</v>
      </c>
      <c r="E390" s="18">
        <f>_xlfn.XLOOKUP(Inventory[[#This Row],[ProductID]], Products[ProductID], Products[Supplier], "Not Found")</f>
        <v>0</v>
      </c>
      <c r="F390" s="18">
        <f>_xlfn.XLOOKUP(Inventory[[#This Row],[ProductID]], Products[ProductID], Products[Cost/Unit], "Not Found")</f>
        <v>1</v>
      </c>
      <c r="G390" s="21">
        <f>_xlfn.XLOOKUP(Inventory[[#This Row],[ProductID]], Products[ProductID], Products[ReorderLevel], "Not Found")</f>
        <v>0</v>
      </c>
      <c r="H390">
        <f>SUMIFS(Transactions[Quantity], Transactions[ProductID], Inventory[[#This Row],[ProductID]], Transactions[Site], Inventory[[#This Row],[Site]])</f>
        <v>0</v>
      </c>
      <c r="I390" s="18">
        <f>Inventory[[#This Row],[Cost/Unit]]*Inventory[[#This Row],[QuantityOnHand]]</f>
        <v>0</v>
      </c>
      <c r="J390" t="str">
        <f>IF(Inventory[[#This Row],[QuantityOnHand]]&lt;=Inventory[[#This Row],[Reorder Level]], "Yes", "No")</f>
        <v>Yes</v>
      </c>
    </row>
    <row r="391" spans="2:10" ht="16" x14ac:dyDescent="0.2">
      <c r="B391" t="s">
        <v>785</v>
      </c>
      <c r="C391" s="29" t="s">
        <v>551</v>
      </c>
      <c r="D391" s="18" t="str">
        <f>_xlfn.XLOOKUP(Inventory[[#This Row],[ProductID]], Products[ProductID], Products[ProductName], "Not Found")</f>
        <v>Spray Skirts</v>
      </c>
      <c r="E391" s="18">
        <f>_xlfn.XLOOKUP(Inventory[[#This Row],[ProductID]], Products[ProductID], Products[Supplier], "Not Found")</f>
        <v>0</v>
      </c>
      <c r="F391" s="18">
        <f>_xlfn.XLOOKUP(Inventory[[#This Row],[ProductID]], Products[ProductID], Products[Cost/Unit], "Not Found")</f>
        <v>1</v>
      </c>
      <c r="G391" s="21">
        <f>_xlfn.XLOOKUP(Inventory[[#This Row],[ProductID]], Products[ProductID], Products[ReorderLevel], "Not Found")</f>
        <v>0</v>
      </c>
      <c r="H391">
        <f>SUMIFS(Transactions[Quantity], Transactions[ProductID], Inventory[[#This Row],[ProductID]], Transactions[Site], Inventory[[#This Row],[Site]])</f>
        <v>0</v>
      </c>
      <c r="I391" s="18">
        <f>Inventory[[#This Row],[Cost/Unit]]*Inventory[[#This Row],[QuantityOnHand]]</f>
        <v>0</v>
      </c>
      <c r="J391" t="str">
        <f>IF(Inventory[[#This Row],[QuantityOnHand]]&lt;=Inventory[[#This Row],[Reorder Level]], "Yes", "No")</f>
        <v>Yes</v>
      </c>
    </row>
    <row r="392" spans="2:10" x14ac:dyDescent="0.2">
      <c r="B392" t="s">
        <v>620</v>
      </c>
      <c r="C392" t="s">
        <v>553</v>
      </c>
      <c r="D392" s="18" t="str">
        <f>_xlfn.XLOOKUP(Inventory[[#This Row],[ProductID]], Products[ProductID], Products[ProductName], "Not Found")</f>
        <v>655-8 Epoxy</v>
      </c>
      <c r="E392" s="18">
        <f>_xlfn.XLOOKUP(Inventory[[#This Row],[ProductID]], Products[ProductID], Products[Supplier], "Not Found")</f>
        <v>0</v>
      </c>
      <c r="F392" s="18">
        <f>_xlfn.XLOOKUP(Inventory[[#This Row],[ProductID]], Products[ProductID], Products[Cost/Unit], "Not Found")</f>
        <v>1</v>
      </c>
      <c r="G392" s="21">
        <f>_xlfn.XLOOKUP(Inventory[[#This Row],[ProductID]], Products[ProductID], Products[ReorderLevel], "Not Found")</f>
        <v>0</v>
      </c>
      <c r="H392">
        <f>SUMIFS(Transactions[Quantity], Transactions[ProductID], Inventory[[#This Row],[ProductID]], Transactions[Site], Inventory[[#This Row],[Site]])</f>
        <v>0</v>
      </c>
      <c r="I392" s="18">
        <f>Inventory[[#This Row],[Cost/Unit]]*Inventory[[#This Row],[QuantityOnHand]]</f>
        <v>0</v>
      </c>
      <c r="J392" t="str">
        <f>IF(Inventory[[#This Row],[QuantityOnHand]]&lt;=Inventory[[#This Row],[Reorder Level]], "Yes", "No")</f>
        <v>Yes</v>
      </c>
    </row>
    <row r="393" spans="2:10" x14ac:dyDescent="0.2">
      <c r="B393" t="s">
        <v>785</v>
      </c>
      <c r="C393" t="s">
        <v>553</v>
      </c>
      <c r="D393" s="18" t="str">
        <f>_xlfn.XLOOKUP(Inventory[[#This Row],[ProductID]], Products[ProductID], Products[ProductName], "Not Found")</f>
        <v>655-8 Epoxy</v>
      </c>
      <c r="E393" s="18">
        <f>_xlfn.XLOOKUP(Inventory[[#This Row],[ProductID]], Products[ProductID], Products[Supplier], "Not Found")</f>
        <v>0</v>
      </c>
      <c r="F393" s="18">
        <f>_xlfn.XLOOKUP(Inventory[[#This Row],[ProductID]], Products[ProductID], Products[Cost/Unit], "Not Found")</f>
        <v>1</v>
      </c>
      <c r="G393" s="21">
        <f>_xlfn.XLOOKUP(Inventory[[#This Row],[ProductID]], Products[ProductID], Products[ReorderLevel], "Not Found")</f>
        <v>0</v>
      </c>
      <c r="H393">
        <f>SUMIFS(Transactions[Quantity], Transactions[ProductID], Inventory[[#This Row],[ProductID]], Transactions[Site], Inventory[[#This Row],[Site]])</f>
        <v>24</v>
      </c>
      <c r="I393" s="18">
        <f>Inventory[[#This Row],[Cost/Unit]]*Inventory[[#This Row],[QuantityOnHand]]</f>
        <v>24</v>
      </c>
      <c r="J393" t="str">
        <f>IF(Inventory[[#This Row],[QuantityOnHand]]&lt;=Inventory[[#This Row],[Reorder Level]], "Yes", "No")</f>
        <v>No</v>
      </c>
    </row>
    <row r="394" spans="2:10" x14ac:dyDescent="0.2">
      <c r="B394" t="s">
        <v>620</v>
      </c>
      <c r="C394" t="s">
        <v>555</v>
      </c>
      <c r="D394" s="18" t="str">
        <f>_xlfn.XLOOKUP(Inventory[[#This Row],[ProductID]], Products[ProductID], Products[ProductName], "Not Found")</f>
        <v>655-K Repair kit</v>
      </c>
      <c r="E394" s="18">
        <f>_xlfn.XLOOKUP(Inventory[[#This Row],[ProductID]], Products[ProductID], Products[Supplier], "Not Found")</f>
        <v>0</v>
      </c>
      <c r="F394" s="18">
        <f>_xlfn.XLOOKUP(Inventory[[#This Row],[ProductID]], Products[ProductID], Products[Cost/Unit], "Not Found")</f>
        <v>1</v>
      </c>
      <c r="G394" s="21">
        <f>_xlfn.XLOOKUP(Inventory[[#This Row],[ProductID]], Products[ProductID], Products[ReorderLevel], "Not Found")</f>
        <v>0</v>
      </c>
      <c r="H394">
        <f>SUMIFS(Transactions[Quantity], Transactions[ProductID], Inventory[[#This Row],[ProductID]], Transactions[Site], Inventory[[#This Row],[Site]])</f>
        <v>0</v>
      </c>
      <c r="I394" s="18">
        <f>Inventory[[#This Row],[Cost/Unit]]*Inventory[[#This Row],[QuantityOnHand]]</f>
        <v>0</v>
      </c>
      <c r="J394" t="str">
        <f>IF(Inventory[[#This Row],[QuantityOnHand]]&lt;=Inventory[[#This Row],[Reorder Level]], "Yes", "No")</f>
        <v>Yes</v>
      </c>
    </row>
    <row r="395" spans="2:10" x14ac:dyDescent="0.2">
      <c r="B395" t="s">
        <v>785</v>
      </c>
      <c r="C395" t="s">
        <v>555</v>
      </c>
      <c r="D395" s="18" t="str">
        <f>_xlfn.XLOOKUP(Inventory[[#This Row],[ProductID]], Products[ProductID], Products[ProductName], "Not Found")</f>
        <v>655-K Repair kit</v>
      </c>
      <c r="E395" s="18">
        <f>_xlfn.XLOOKUP(Inventory[[#This Row],[ProductID]], Products[ProductID], Products[Supplier], "Not Found")</f>
        <v>0</v>
      </c>
      <c r="F395" s="18">
        <f>_xlfn.XLOOKUP(Inventory[[#This Row],[ProductID]], Products[ProductID], Products[Cost/Unit], "Not Found")</f>
        <v>1</v>
      </c>
      <c r="G395" s="21">
        <f>_xlfn.XLOOKUP(Inventory[[#This Row],[ProductID]], Products[ProductID], Products[ReorderLevel], "Not Found")</f>
        <v>0</v>
      </c>
      <c r="H395">
        <f>SUMIFS(Transactions[Quantity], Transactions[ProductID], Inventory[[#This Row],[ProductID]], Transactions[Site], Inventory[[#This Row],[Site]])</f>
        <v>7</v>
      </c>
      <c r="I395" s="18">
        <f>Inventory[[#This Row],[Cost/Unit]]*Inventory[[#This Row],[QuantityOnHand]]</f>
        <v>7</v>
      </c>
      <c r="J395" t="str">
        <f>IF(Inventory[[#This Row],[QuantityOnHand]]&lt;=Inventory[[#This Row],[Reorder Level]], "Yes", "No")</f>
        <v>No</v>
      </c>
    </row>
    <row r="396" spans="2:10" ht="32" x14ac:dyDescent="0.2">
      <c r="B396" t="s">
        <v>620</v>
      </c>
      <c r="C396" s="10" t="s">
        <v>557</v>
      </c>
      <c r="D396" s="18" t="str">
        <f>_xlfn.XLOOKUP(Inventory[[#This Row],[ProductID]], Products[ProductID], Products[ProductName], "Not Found")</f>
        <v>SR Paddle</v>
      </c>
      <c r="E396" s="18">
        <f>_xlfn.XLOOKUP(Inventory[[#This Row],[ProductID]], Products[ProductID], Products[Supplier], "Not Found")</f>
        <v>0</v>
      </c>
      <c r="F396" s="18">
        <f>_xlfn.XLOOKUP(Inventory[[#This Row],[ProductID]], Products[ProductID], Products[Cost/Unit], "Not Found")</f>
        <v>1</v>
      </c>
      <c r="G396" s="21">
        <f>_xlfn.XLOOKUP(Inventory[[#This Row],[ProductID]], Products[ProductID], Products[ReorderLevel], "Not Found")</f>
        <v>0</v>
      </c>
      <c r="H396">
        <f>SUMIFS(Transactions[Quantity], Transactions[ProductID], Inventory[[#This Row],[ProductID]], Transactions[Site], Inventory[[#This Row],[Site]])</f>
        <v>0</v>
      </c>
      <c r="I396" s="18">
        <f>Inventory[[#This Row],[Cost/Unit]]*Inventory[[#This Row],[QuantityOnHand]]</f>
        <v>0</v>
      </c>
      <c r="J396" t="str">
        <f>IF(Inventory[[#This Row],[QuantityOnHand]]&lt;=Inventory[[#This Row],[Reorder Level]], "Yes", "No")</f>
        <v>Yes</v>
      </c>
    </row>
    <row r="397" spans="2:10" ht="32" x14ac:dyDescent="0.2">
      <c r="B397" t="s">
        <v>785</v>
      </c>
      <c r="C397" s="10" t="s">
        <v>557</v>
      </c>
      <c r="D397" s="18" t="str">
        <f>_xlfn.XLOOKUP(Inventory[[#This Row],[ProductID]], Products[ProductID], Products[ProductName], "Not Found")</f>
        <v>SR Paddle</v>
      </c>
      <c r="E397" s="18">
        <f>_xlfn.XLOOKUP(Inventory[[#This Row],[ProductID]], Products[ProductID], Products[Supplier], "Not Found")</f>
        <v>0</v>
      </c>
      <c r="F397" s="18">
        <f>_xlfn.XLOOKUP(Inventory[[#This Row],[ProductID]], Products[ProductID], Products[Cost/Unit], "Not Found")</f>
        <v>1</v>
      </c>
      <c r="G397" s="21">
        <f>_xlfn.XLOOKUP(Inventory[[#This Row],[ProductID]], Products[ProductID], Products[ReorderLevel], "Not Found")</f>
        <v>0</v>
      </c>
      <c r="H397">
        <f>SUMIFS(Transactions[Quantity], Transactions[ProductID], Inventory[[#This Row],[ProductID]], Transactions[Site], Inventory[[#This Row],[Site]])</f>
        <v>1</v>
      </c>
      <c r="I397" s="18">
        <f>Inventory[[#This Row],[Cost/Unit]]*Inventory[[#This Row],[QuantityOnHand]]</f>
        <v>1</v>
      </c>
      <c r="J397" t="str">
        <f>IF(Inventory[[#This Row],[QuantityOnHand]]&lt;=Inventory[[#This Row],[Reorder Level]], "Yes", "No")</f>
        <v>No</v>
      </c>
    </row>
    <row r="398" spans="2:10" ht="16" x14ac:dyDescent="0.2">
      <c r="B398" t="s">
        <v>247</v>
      </c>
      <c r="C398" s="32" t="s">
        <v>559</v>
      </c>
      <c r="D398" s="18" t="str">
        <f>_xlfn.XLOOKUP(Inventory[[#This Row],[ProductID]], Products[ProductID], Products[ProductName], "Not Found")</f>
        <v>AF All Terrain Wheels</v>
      </c>
      <c r="E398" s="18">
        <f>_xlfn.XLOOKUP(Inventory[[#This Row],[ProductID]], Products[ProductID], Products[Supplier], "Not Found")</f>
        <v>0</v>
      </c>
      <c r="F398" s="18">
        <f>_xlfn.XLOOKUP(Inventory[[#This Row],[ProductID]], Products[ProductID], Products[Cost/Unit], "Not Found")</f>
        <v>25</v>
      </c>
      <c r="G398" s="21">
        <f>_xlfn.XLOOKUP(Inventory[[#This Row],[ProductID]], Products[ProductID], Products[ReorderLevel], "Not Found")</f>
        <v>0</v>
      </c>
      <c r="H398">
        <f>SUMIFS(Transactions[Quantity], Transactions[ProductID], Inventory[[#This Row],[ProductID]], Transactions[Site], Inventory[[#This Row],[Site]])</f>
        <v>0</v>
      </c>
      <c r="I398" s="18">
        <f>Inventory[[#This Row],[Cost/Unit]]*Inventory[[#This Row],[QuantityOnHand]]</f>
        <v>0</v>
      </c>
      <c r="J398" t="str">
        <f>IF(Inventory[[#This Row],[QuantityOnHand]]&lt;=Inventory[[#This Row],[Reorder Level]], "Yes", "No")</f>
        <v>Yes</v>
      </c>
    </row>
    <row r="399" spans="2:10" ht="16" x14ac:dyDescent="0.2">
      <c r="B399" t="s">
        <v>785</v>
      </c>
      <c r="C399" s="32" t="s">
        <v>559</v>
      </c>
      <c r="D399" s="18" t="str">
        <f>_xlfn.XLOOKUP(Inventory[[#This Row],[ProductID]], Products[ProductID], Products[ProductName], "Not Found")</f>
        <v>AF All Terrain Wheels</v>
      </c>
      <c r="E399" s="18">
        <f>_xlfn.XLOOKUP(Inventory[[#This Row],[ProductID]], Products[ProductID], Products[Supplier], "Not Found")</f>
        <v>0</v>
      </c>
      <c r="F399" s="18">
        <f>_xlfn.XLOOKUP(Inventory[[#This Row],[ProductID]], Products[ProductID], Products[Cost/Unit], "Not Found")</f>
        <v>25</v>
      </c>
      <c r="G399" s="21">
        <f>_xlfn.XLOOKUP(Inventory[[#This Row],[ProductID]], Products[ProductID], Products[ReorderLevel], "Not Found")</f>
        <v>0</v>
      </c>
      <c r="H399">
        <f>SUMIFS(Transactions[Quantity], Transactions[ProductID], Inventory[[#This Row],[ProductID]], Transactions[Site], Inventory[[#This Row],[Site]])</f>
        <v>1</v>
      </c>
      <c r="I399" s="18">
        <f>Inventory[[#This Row],[Cost/Unit]]*Inventory[[#This Row],[QuantityOnHand]]</f>
        <v>25</v>
      </c>
      <c r="J399" t="str">
        <f>IF(Inventory[[#This Row],[QuantityOnHand]]&lt;=Inventory[[#This Row],[Reorder Level]], "Yes", "No")</f>
        <v>No</v>
      </c>
    </row>
    <row r="400" spans="2:10" x14ac:dyDescent="0.2">
      <c r="B400" t="s">
        <v>620</v>
      </c>
      <c r="C400" t="s">
        <v>786</v>
      </c>
      <c r="D400" s="18" t="str">
        <f>_xlfn.XLOOKUP(Inventory[[#This Row],[ProductID]], Products[ProductID], Products[ProductName], "Not Found")</f>
        <v>Anglerfish Boxed</v>
      </c>
      <c r="E400" s="18">
        <f>_xlfn.XLOOKUP(Inventory[[#This Row],[ProductID]], Products[ProductID], Products[Supplier], "Not Found")</f>
        <v>0</v>
      </c>
      <c r="F400" s="18">
        <f>_xlfn.XLOOKUP(Inventory[[#This Row],[ProductID]], Products[ProductID], Products[Cost/Unit], "Not Found")</f>
        <v>560.62499999933334</v>
      </c>
      <c r="G400" s="21">
        <f>_xlfn.XLOOKUP(Inventory[[#This Row],[ProductID]], Products[ProductID], Products[ReorderLevel], "Not Found")</f>
        <v>0</v>
      </c>
      <c r="H400">
        <f>SUMIFS(Transactions[Quantity], Transactions[ProductID], Inventory[[#This Row],[ProductID]], Transactions[Site], Inventory[[#This Row],[Site]])</f>
        <v>0</v>
      </c>
      <c r="I400" s="18">
        <f>Inventory[[#This Row],[Cost/Unit]]*Inventory[[#This Row],[QuantityOnHand]]</f>
        <v>0</v>
      </c>
      <c r="J400" t="str">
        <f>IF(Inventory[[#This Row],[QuantityOnHand]]&lt;=Inventory[[#This Row],[Reorder Level]], "Yes", "No")</f>
        <v>Yes</v>
      </c>
    </row>
    <row r="401" spans="2:10" ht="16" x14ac:dyDescent="0.2">
      <c r="B401" t="s">
        <v>247</v>
      </c>
      <c r="C401" s="29" t="s">
        <v>784</v>
      </c>
      <c r="D401" s="18" t="str">
        <f>_xlfn.XLOOKUP(Inventory[[#This Row],[ProductID]], Products[ProductID], Products[ProductName], "Not Found")</f>
        <v>Bluefin ATW</v>
      </c>
      <c r="E401" s="18">
        <f>_xlfn.XLOOKUP(Inventory[[#This Row],[ProductID]], Products[ProductID], Products[Supplier], "Not Found")</f>
        <v>0</v>
      </c>
      <c r="F401" s="18">
        <f>_xlfn.XLOOKUP(Inventory[[#This Row],[ProductID]], Products[ProductID], Products[Cost/Unit], "Not Found")</f>
        <v>7</v>
      </c>
      <c r="G401" s="21">
        <f>_xlfn.XLOOKUP(Inventory[[#This Row],[ProductID]], Products[ProductID], Products[ReorderLevel], "Not Found")</f>
        <v>0</v>
      </c>
      <c r="H401">
        <f>SUMIFS(Transactions[Quantity], Transactions[ProductID], Inventory[[#This Row],[ProductID]], Transactions[Site], Inventory[[#This Row],[Site]])</f>
        <v>0</v>
      </c>
      <c r="I401" s="18">
        <f>Inventory[[#This Row],[Cost/Unit]]*Inventory[[#This Row],[QuantityOnHand]]</f>
        <v>0</v>
      </c>
      <c r="J401" t="str">
        <f>IF(Inventory[[#This Row],[QuantityOnHand]]&lt;=Inventory[[#This Row],[Reorder Level]], "Yes", "No")</f>
        <v>Yes</v>
      </c>
    </row>
    <row r="402" spans="2:10" ht="16" x14ac:dyDescent="0.2">
      <c r="B402" t="s">
        <v>785</v>
      </c>
      <c r="C402" s="29" t="s">
        <v>784</v>
      </c>
      <c r="D402" s="18" t="str">
        <f>_xlfn.XLOOKUP(Inventory[[#This Row],[ProductID]], Products[ProductID], Products[ProductName], "Not Found")</f>
        <v>Bluefin ATW</v>
      </c>
      <c r="E402" s="18">
        <f>_xlfn.XLOOKUP(Inventory[[#This Row],[ProductID]], Products[ProductID], Products[Supplier], "Not Found")</f>
        <v>0</v>
      </c>
      <c r="F402" s="18">
        <f>_xlfn.XLOOKUP(Inventory[[#This Row],[ProductID]], Products[ProductID], Products[Cost/Unit], "Not Found")</f>
        <v>7</v>
      </c>
      <c r="G402" s="21">
        <f>_xlfn.XLOOKUP(Inventory[[#This Row],[ProductID]], Products[ProductID], Products[ReorderLevel], "Not Found")</f>
        <v>0</v>
      </c>
      <c r="H402">
        <f>SUMIFS(Transactions[Quantity], Transactions[ProductID], Inventory[[#This Row],[ProductID]], Transactions[Site], Inventory[[#This Row],[Site]])</f>
        <v>1</v>
      </c>
      <c r="I402" s="18">
        <f>Inventory[[#This Row],[Cost/Unit]]*Inventory[[#This Row],[QuantityOnHand]]</f>
        <v>7</v>
      </c>
      <c r="J402" t="str">
        <f>IF(Inventory[[#This Row],[QuantityOnHand]]&lt;=Inventory[[#This Row],[Reorder Level]], "Yes", "No")</f>
        <v>No</v>
      </c>
    </row>
    <row r="403" spans="2:10" x14ac:dyDescent="0.2">
      <c r="B403" t="s">
        <v>620</v>
      </c>
      <c r="C403" t="s">
        <v>563</v>
      </c>
      <c r="D403" s="18" t="str">
        <f>_xlfn.XLOOKUP(Inventory[[#This Row],[ProductID]], Products[ProductID], Products[ProductName], "Not Found")</f>
        <v>BF142 Sunshine LIGHT</v>
      </c>
      <c r="E403" s="18">
        <f>_xlfn.XLOOKUP(Inventory[[#This Row],[ProductID]], Products[ProductID], Products[Supplier], "Not Found")</f>
        <v>0</v>
      </c>
      <c r="F403" s="18">
        <f>_xlfn.XLOOKUP(Inventory[[#This Row],[ProductID]], Products[ProductID], Products[Cost/Unit], "Not Found")</f>
        <v>493.07142857142856</v>
      </c>
      <c r="G403" s="21">
        <f>_xlfn.XLOOKUP(Inventory[[#This Row],[ProductID]], Products[ProductID], Products[ReorderLevel], "Not Found")</f>
        <v>0</v>
      </c>
      <c r="H403">
        <f>SUMIFS(Transactions[Quantity], Transactions[ProductID], Inventory[[#This Row],[ProductID]], Transactions[Site], Inventory[[#This Row],[Site]])</f>
        <v>3</v>
      </c>
      <c r="I403" s="18">
        <f>Inventory[[#This Row],[Cost/Unit]]*Inventory[[#This Row],[QuantityOnHand]]</f>
        <v>1479.2142857142858</v>
      </c>
      <c r="J403" t="str">
        <f>IF(Inventory[[#This Row],[QuantityOnHand]]&lt;=Inventory[[#This Row],[Reorder Level]], "Yes", "No")</f>
        <v>No</v>
      </c>
    </row>
    <row r="404" spans="2:10" x14ac:dyDescent="0.2">
      <c r="B404" t="s">
        <v>785</v>
      </c>
      <c r="C404" t="s">
        <v>563</v>
      </c>
      <c r="D404" s="18" t="str">
        <f>_xlfn.XLOOKUP(Inventory[[#This Row],[ProductID]], Products[ProductID], Products[ProductName], "Not Found")</f>
        <v>BF142 Sunshine LIGHT</v>
      </c>
      <c r="E404" s="18">
        <f>_xlfn.XLOOKUP(Inventory[[#This Row],[ProductID]], Products[ProductID], Products[Supplier], "Not Found")</f>
        <v>0</v>
      </c>
      <c r="F404" s="18">
        <f>_xlfn.XLOOKUP(Inventory[[#This Row],[ProductID]], Products[ProductID], Products[Cost/Unit], "Not Found")</f>
        <v>493.07142857142856</v>
      </c>
      <c r="G404" s="21">
        <f>_xlfn.XLOOKUP(Inventory[[#This Row],[ProductID]], Products[ProductID], Products[ReorderLevel], "Not Found")</f>
        <v>0</v>
      </c>
      <c r="H404">
        <f>SUMIFS(Transactions[Quantity], Transactions[ProductID], Inventory[[#This Row],[ProductID]], Transactions[Site], Inventory[[#This Row],[Site]])</f>
        <v>26</v>
      </c>
      <c r="I404" s="18">
        <f>Inventory[[#This Row],[Cost/Unit]]*Inventory[[#This Row],[QuantityOnHand]]</f>
        <v>12819.857142857143</v>
      </c>
      <c r="J404" t="str">
        <f>IF(Inventory[[#This Row],[QuantityOnHand]]&lt;=Inventory[[#This Row],[Reorder Level]], "Yes", "No")</f>
        <v>No</v>
      </c>
    </row>
    <row r="405" spans="2:10" x14ac:dyDescent="0.2">
      <c r="B405" t="s">
        <v>620</v>
      </c>
      <c r="C405" t="s">
        <v>565</v>
      </c>
      <c r="D405" s="18" t="str">
        <f>_xlfn.XLOOKUP(Inventory[[#This Row],[ProductID]], Products[ProductID], Products[ProductName], "Not Found")</f>
        <v>BF142 Chili LIGHT</v>
      </c>
      <c r="E405" s="18">
        <f>_xlfn.XLOOKUP(Inventory[[#This Row],[ProductID]], Products[ProductID], Products[Supplier], "Not Found")</f>
        <v>0</v>
      </c>
      <c r="F405" s="18">
        <f>_xlfn.XLOOKUP(Inventory[[#This Row],[ProductID]], Products[ProductID], Products[Cost/Unit], "Not Found")</f>
        <v>493.07142857142856</v>
      </c>
      <c r="G405" s="21">
        <f>_xlfn.XLOOKUP(Inventory[[#This Row],[ProductID]], Products[ProductID], Products[ReorderLevel], "Not Found")</f>
        <v>0</v>
      </c>
      <c r="H405">
        <f>SUMIFS(Transactions[Quantity], Transactions[ProductID], Inventory[[#This Row],[ProductID]], Transactions[Site], Inventory[[#This Row],[Site]])</f>
        <v>2</v>
      </c>
      <c r="I405" s="18">
        <f>Inventory[[#This Row],[Cost/Unit]]*Inventory[[#This Row],[QuantityOnHand]]</f>
        <v>986.14285714285711</v>
      </c>
      <c r="J405" t="str">
        <f>IF(Inventory[[#This Row],[QuantityOnHand]]&lt;=Inventory[[#This Row],[Reorder Level]], "Yes", "No")</f>
        <v>No</v>
      </c>
    </row>
    <row r="406" spans="2:10" x14ac:dyDescent="0.2">
      <c r="B406" t="s">
        <v>785</v>
      </c>
      <c r="C406" t="s">
        <v>565</v>
      </c>
      <c r="D406" s="18" t="str">
        <f>_xlfn.XLOOKUP(Inventory[[#This Row],[ProductID]], Products[ProductID], Products[ProductName], "Not Found")</f>
        <v>BF142 Chili LIGHT</v>
      </c>
      <c r="E406" s="18">
        <f>_xlfn.XLOOKUP(Inventory[[#This Row],[ProductID]], Products[ProductID], Products[Supplier], "Not Found")</f>
        <v>0</v>
      </c>
      <c r="F406" s="18">
        <f>_xlfn.XLOOKUP(Inventory[[#This Row],[ProductID]], Products[ProductID], Products[Cost/Unit], "Not Found")</f>
        <v>493.07142857142856</v>
      </c>
      <c r="G406" s="21">
        <f>_xlfn.XLOOKUP(Inventory[[#This Row],[ProductID]], Products[ProductID], Products[ReorderLevel], "Not Found")</f>
        <v>0</v>
      </c>
      <c r="H406">
        <f>SUMIFS(Transactions[Quantity], Transactions[ProductID], Inventory[[#This Row],[ProductID]], Transactions[Site], Inventory[[#This Row],[Site]])</f>
        <v>18</v>
      </c>
      <c r="I406" s="18">
        <f>Inventory[[#This Row],[Cost/Unit]]*Inventory[[#This Row],[QuantityOnHand]]</f>
        <v>8875.2857142857138</v>
      </c>
      <c r="J406" t="str">
        <f>IF(Inventory[[#This Row],[QuantityOnHand]]&lt;=Inventory[[#This Row],[Reorder Level]], "Yes", "No")</f>
        <v>No</v>
      </c>
    </row>
    <row r="407" spans="2:10" x14ac:dyDescent="0.2">
      <c r="B407" t="s">
        <v>620</v>
      </c>
      <c r="C407" t="s">
        <v>567</v>
      </c>
      <c r="D407" s="18" t="str">
        <f>_xlfn.XLOOKUP(Inventory[[#This Row],[ProductID]], Products[ProductID], Products[ProductName], "Not Found")</f>
        <v>BF142 Habanero LIGHT</v>
      </c>
      <c r="E407" s="18">
        <f>_xlfn.XLOOKUP(Inventory[[#This Row],[ProductID]], Products[ProductID], Products[Supplier], "Not Found")</f>
        <v>0</v>
      </c>
      <c r="F407" s="18">
        <f>_xlfn.XLOOKUP(Inventory[[#This Row],[ProductID]], Products[ProductID], Products[Cost/Unit], "Not Found")</f>
        <v>493.07142857142856</v>
      </c>
      <c r="G407" s="21">
        <f>_xlfn.XLOOKUP(Inventory[[#This Row],[ProductID]], Products[ProductID], Products[ReorderLevel], "Not Found")</f>
        <v>0</v>
      </c>
      <c r="H407">
        <f>SUMIFS(Transactions[Quantity], Transactions[ProductID], Inventory[[#This Row],[ProductID]], Transactions[Site], Inventory[[#This Row],[Site]])</f>
        <v>0</v>
      </c>
      <c r="I407" s="18">
        <f>Inventory[[#This Row],[Cost/Unit]]*Inventory[[#This Row],[QuantityOnHand]]</f>
        <v>0</v>
      </c>
      <c r="J407" t="str">
        <f>IF(Inventory[[#This Row],[QuantityOnHand]]&lt;=Inventory[[#This Row],[Reorder Level]], "Yes", "No")</f>
        <v>Yes</v>
      </c>
    </row>
    <row r="408" spans="2:10" x14ac:dyDescent="0.2">
      <c r="B408" t="s">
        <v>785</v>
      </c>
      <c r="C408" t="s">
        <v>567</v>
      </c>
      <c r="D408" s="18" t="str">
        <f>_xlfn.XLOOKUP(Inventory[[#This Row],[ProductID]], Products[ProductID], Products[ProductName], "Not Found")</f>
        <v>BF142 Habanero LIGHT</v>
      </c>
      <c r="E408" s="18">
        <f>_xlfn.XLOOKUP(Inventory[[#This Row],[ProductID]], Products[ProductID], Products[Supplier], "Not Found")</f>
        <v>0</v>
      </c>
      <c r="F408" s="18">
        <f>_xlfn.XLOOKUP(Inventory[[#This Row],[ProductID]], Products[ProductID], Products[Cost/Unit], "Not Found")</f>
        <v>493.07142857142856</v>
      </c>
      <c r="G408" s="21">
        <f>_xlfn.XLOOKUP(Inventory[[#This Row],[ProductID]], Products[ProductID], Products[ReorderLevel], "Not Found")</f>
        <v>0</v>
      </c>
      <c r="H408">
        <f>SUMIFS(Transactions[Quantity], Transactions[ProductID], Inventory[[#This Row],[ProductID]], Transactions[Site], Inventory[[#This Row],[Site]])</f>
        <v>6</v>
      </c>
      <c r="I408" s="18">
        <f>Inventory[[#This Row],[Cost/Unit]]*Inventory[[#This Row],[QuantityOnHand]]</f>
        <v>2958.4285714285716</v>
      </c>
      <c r="J408" t="str">
        <f>IF(Inventory[[#This Row],[QuantityOnHand]]&lt;=Inventory[[#This Row],[Reorder Level]], "Yes", "No")</f>
        <v>No</v>
      </c>
    </row>
    <row r="409" spans="2:10" x14ac:dyDescent="0.2">
      <c r="B409" t="s">
        <v>620</v>
      </c>
      <c r="C409" t="s">
        <v>569</v>
      </c>
      <c r="D409" s="18" t="str">
        <f>_xlfn.XLOOKUP(Inventory[[#This Row],[ProductID]], Products[ProductID], Products[ProductName], "Not Found")</f>
        <v>BF142 Surf LIGHT</v>
      </c>
      <c r="E409" s="18">
        <f>_xlfn.XLOOKUP(Inventory[[#This Row],[ProductID]], Products[ProductID], Products[Supplier], "Not Found")</f>
        <v>0</v>
      </c>
      <c r="F409" s="18">
        <f>_xlfn.XLOOKUP(Inventory[[#This Row],[ProductID]], Products[ProductID], Products[Cost/Unit], "Not Found")</f>
        <v>493.07142857142856</v>
      </c>
      <c r="G409" s="21">
        <f>_xlfn.XLOOKUP(Inventory[[#This Row],[ProductID]], Products[ProductID], Products[ReorderLevel], "Not Found")</f>
        <v>0</v>
      </c>
      <c r="H409">
        <f>SUMIFS(Transactions[Quantity], Transactions[ProductID], Inventory[[#This Row],[ProductID]], Transactions[Site], Inventory[[#This Row],[Site]])</f>
        <v>1</v>
      </c>
      <c r="I409" s="18">
        <f>Inventory[[#This Row],[Cost/Unit]]*Inventory[[#This Row],[QuantityOnHand]]</f>
        <v>493.07142857142856</v>
      </c>
      <c r="J409" t="str">
        <f>IF(Inventory[[#This Row],[QuantityOnHand]]&lt;=Inventory[[#This Row],[Reorder Level]], "Yes", "No")</f>
        <v>No</v>
      </c>
    </row>
    <row r="410" spans="2:10" x14ac:dyDescent="0.2">
      <c r="B410" t="s">
        <v>785</v>
      </c>
      <c r="C410" t="s">
        <v>569</v>
      </c>
      <c r="D410" s="18" t="str">
        <f>_xlfn.XLOOKUP(Inventory[[#This Row],[ProductID]], Products[ProductID], Products[ProductName], "Not Found")</f>
        <v>BF142 Surf LIGHT</v>
      </c>
      <c r="E410" s="18">
        <f>_xlfn.XLOOKUP(Inventory[[#This Row],[ProductID]], Products[ProductID], Products[Supplier], "Not Found")</f>
        <v>0</v>
      </c>
      <c r="F410" s="18">
        <f>_xlfn.XLOOKUP(Inventory[[#This Row],[ProductID]], Products[ProductID], Products[Cost/Unit], "Not Found")</f>
        <v>493.07142857142856</v>
      </c>
      <c r="G410" s="21">
        <f>_xlfn.XLOOKUP(Inventory[[#This Row],[ProductID]], Products[ProductID], Products[ReorderLevel], "Not Found")</f>
        <v>0</v>
      </c>
      <c r="H410">
        <f>SUMIFS(Transactions[Quantity], Transactions[ProductID], Inventory[[#This Row],[ProductID]], Transactions[Site], Inventory[[#This Row],[Site]])</f>
        <v>12</v>
      </c>
      <c r="I410" s="18">
        <f>Inventory[[#This Row],[Cost/Unit]]*Inventory[[#This Row],[QuantityOnHand]]</f>
        <v>5916.8571428571431</v>
      </c>
      <c r="J410" t="str">
        <f>IF(Inventory[[#This Row],[QuantityOnHand]]&lt;=Inventory[[#This Row],[Reorder Level]], "Yes", "No")</f>
        <v>No</v>
      </c>
    </row>
    <row r="411" spans="2:10" x14ac:dyDescent="0.2">
      <c r="B411" t="s">
        <v>620</v>
      </c>
      <c r="C411" t="s">
        <v>790</v>
      </c>
      <c r="D411" s="18" t="str">
        <f>_xlfn.XLOOKUP(Inventory[[#This Row],[ProductID]], Products[ProductID], Products[ProductName], "Not Found")</f>
        <v>cinch strap (in with shoulder straps)</v>
      </c>
      <c r="E411" s="18">
        <f>_xlfn.XLOOKUP(Inventory[[#This Row],[ProductID]], Products[ProductID], Products[Supplier], "Not Found")</f>
        <v>0</v>
      </c>
      <c r="F411" s="18">
        <f>_xlfn.XLOOKUP(Inventory[[#This Row],[ProductID]], Products[ProductID], Products[Cost/Unit], "Not Found")</f>
        <v>1</v>
      </c>
      <c r="G411" s="21">
        <f>_xlfn.XLOOKUP(Inventory[[#This Row],[ProductID]], Products[ProductID], Products[ReorderLevel], "Not Found")</f>
        <v>0</v>
      </c>
      <c r="H411">
        <f>SUMIFS(Transactions[Quantity], Transactions[ProductID], Inventory[[#This Row],[ProductID]], Transactions[Site], Inventory[[#This Row],[Site]])</f>
        <v>20</v>
      </c>
      <c r="I411" s="18">
        <f>Inventory[[#This Row],[Cost/Unit]]*Inventory[[#This Row],[QuantityOnHand]]</f>
        <v>20</v>
      </c>
      <c r="J411" t="str">
        <f>IF(Inventory[[#This Row],[QuantityOnHand]]&lt;=Inventory[[#This Row],[Reorder Level]], "Yes", "No")</f>
        <v>No</v>
      </c>
    </row>
    <row r="412" spans="2:10" x14ac:dyDescent="0.2">
      <c r="B412" t="s">
        <v>785</v>
      </c>
      <c r="C412" t="s">
        <v>790</v>
      </c>
      <c r="D412" s="18" t="str">
        <f>_xlfn.XLOOKUP(Inventory[[#This Row],[ProductID]], Products[ProductID], Products[ProductName], "Not Found")</f>
        <v>cinch strap (in with shoulder straps)</v>
      </c>
      <c r="E412" s="18">
        <f>_xlfn.XLOOKUP(Inventory[[#This Row],[ProductID]], Products[ProductID], Products[Supplier], "Not Found")</f>
        <v>0</v>
      </c>
      <c r="F412" s="18">
        <f>_xlfn.XLOOKUP(Inventory[[#This Row],[ProductID]], Products[ProductID], Products[Cost/Unit], "Not Found")</f>
        <v>1</v>
      </c>
      <c r="G412" s="21">
        <f>_xlfn.XLOOKUP(Inventory[[#This Row],[ProductID]], Products[ProductID], Products[ReorderLevel], "Not Found")</f>
        <v>0</v>
      </c>
      <c r="H412">
        <f>SUMIFS(Transactions[Quantity], Transactions[ProductID], Inventory[[#This Row],[ProductID]], Transactions[Site], Inventory[[#This Row],[Site]])</f>
        <v>0</v>
      </c>
      <c r="I412" s="18">
        <f>Inventory[[#This Row],[Cost/Unit]]*Inventory[[#This Row],[QuantityOnHand]]</f>
        <v>0</v>
      </c>
      <c r="J412" t="str">
        <f>IF(Inventory[[#This Row],[QuantityOnHand]]&lt;=Inventory[[#This Row],[Reorder Level]], "Yes", "No")</f>
        <v>Yes</v>
      </c>
    </row>
    <row r="413" spans="2:10" x14ac:dyDescent="0.2">
      <c r="B413" t="s">
        <v>620</v>
      </c>
      <c r="C413" t="s">
        <v>787</v>
      </c>
      <c r="D413" s="18" t="str">
        <f>_xlfn.XLOOKUP(Inventory[[#This Row],[ProductID]], Products[ProductID], Products[ProductName], "Not Found")</f>
        <v>HS1 protector</v>
      </c>
      <c r="E413" s="18">
        <f>_xlfn.XLOOKUP(Inventory[[#This Row],[ProductID]], Products[ProductID], Products[Supplier], "Not Found")</f>
        <v>0</v>
      </c>
      <c r="F413" s="18">
        <f>_xlfn.XLOOKUP(Inventory[[#This Row],[ProductID]], Products[ProductID], Products[Cost/Unit], "Not Found")</f>
        <v>1</v>
      </c>
      <c r="G413" s="21">
        <f>_xlfn.XLOOKUP(Inventory[[#This Row],[ProductID]], Products[ProductID], Products[ReorderLevel], "Not Found")</f>
        <v>0</v>
      </c>
      <c r="H413">
        <f>SUMIFS(Transactions[Quantity], Transactions[ProductID], Inventory[[#This Row],[ProductID]], Transactions[Site], Inventory[[#This Row],[Site]])</f>
        <v>0</v>
      </c>
      <c r="I413" s="18">
        <f>Inventory[[#This Row],[Cost/Unit]]*Inventory[[#This Row],[QuantityOnHand]]</f>
        <v>0</v>
      </c>
      <c r="J413" t="str">
        <f>IF(Inventory[[#This Row],[QuantityOnHand]]&lt;=Inventory[[#This Row],[Reorder Level]], "Yes", "No")</f>
        <v>Yes</v>
      </c>
    </row>
    <row r="414" spans="2:10" x14ac:dyDescent="0.2">
      <c r="B414" t="s">
        <v>785</v>
      </c>
      <c r="C414" t="s">
        <v>787</v>
      </c>
      <c r="D414" s="18" t="str">
        <f>_xlfn.XLOOKUP(Inventory[[#This Row],[ProductID]], Products[ProductID], Products[ProductName], "Not Found")</f>
        <v>HS1 protector</v>
      </c>
      <c r="E414" s="18">
        <f>_xlfn.XLOOKUP(Inventory[[#This Row],[ProductID]], Products[ProductID], Products[Supplier], "Not Found")</f>
        <v>0</v>
      </c>
      <c r="F414" s="18">
        <f>_xlfn.XLOOKUP(Inventory[[#This Row],[ProductID]], Products[ProductID], Products[Cost/Unit], "Not Found")</f>
        <v>1</v>
      </c>
      <c r="G414" s="21">
        <f>_xlfn.XLOOKUP(Inventory[[#This Row],[ProductID]], Products[ProductID], Products[ReorderLevel], "Not Found")</f>
        <v>0</v>
      </c>
      <c r="H414">
        <f>SUMIFS(Transactions[Quantity], Transactions[ProductID], Inventory[[#This Row],[ProductID]], Transactions[Site], Inventory[[#This Row],[Site]])</f>
        <v>52</v>
      </c>
      <c r="I414" s="18">
        <f>Inventory[[#This Row],[Cost/Unit]]*Inventory[[#This Row],[QuantityOnHand]]</f>
        <v>52</v>
      </c>
      <c r="J414" t="str">
        <f>IF(Inventory[[#This Row],[QuantityOnHand]]&lt;=Inventory[[#This Row],[Reorder Level]], "Yes", "No")</f>
        <v>No</v>
      </c>
    </row>
    <row r="415" spans="2:10" x14ac:dyDescent="0.2">
      <c r="B415" t="s">
        <v>620</v>
      </c>
      <c r="C415" t="s">
        <v>788</v>
      </c>
      <c r="D415" s="18" t="str">
        <f>_xlfn.XLOOKUP(Inventory[[#This Row],[ProductID]], Products[ProductID], Products[ProductName], "Not Found")</f>
        <v>Hats</v>
      </c>
      <c r="E415" s="18">
        <f>_xlfn.XLOOKUP(Inventory[[#This Row],[ProductID]], Products[ProductID], Products[Supplier], "Not Found")</f>
        <v>0</v>
      </c>
      <c r="F415" s="18">
        <f>_xlfn.XLOOKUP(Inventory[[#This Row],[ProductID]], Products[ProductID], Products[Cost/Unit], "Not Found")</f>
        <v>1</v>
      </c>
      <c r="G415" s="21">
        <f>_xlfn.XLOOKUP(Inventory[[#This Row],[ProductID]], Products[ProductID], Products[ReorderLevel], "Not Found")</f>
        <v>0</v>
      </c>
      <c r="H415">
        <f>SUMIFS(Transactions[Quantity], Transactions[ProductID], Inventory[[#This Row],[ProductID]], Transactions[Site], Inventory[[#This Row],[Site]])</f>
        <v>0</v>
      </c>
      <c r="I415" s="18">
        <f>Inventory[[#This Row],[Cost/Unit]]*Inventory[[#This Row],[QuantityOnHand]]</f>
        <v>0</v>
      </c>
      <c r="J415" t="str">
        <f>IF(Inventory[[#This Row],[QuantityOnHand]]&lt;=Inventory[[#This Row],[Reorder Level]], "Yes", "No")</f>
        <v>Yes</v>
      </c>
    </row>
    <row r="416" spans="2:10" x14ac:dyDescent="0.2">
      <c r="B416" t="s">
        <v>785</v>
      </c>
      <c r="C416" t="s">
        <v>788</v>
      </c>
      <c r="D416" s="18" t="str">
        <f>_xlfn.XLOOKUP(Inventory[[#This Row],[ProductID]], Products[ProductID], Products[ProductName], "Not Found")</f>
        <v>Hats</v>
      </c>
      <c r="E416" s="18">
        <f>_xlfn.XLOOKUP(Inventory[[#This Row],[ProductID]], Products[ProductID], Products[Supplier], "Not Found")</f>
        <v>0</v>
      </c>
      <c r="F416" s="18">
        <f>_xlfn.XLOOKUP(Inventory[[#This Row],[ProductID]], Products[ProductID], Products[Cost/Unit], "Not Found")</f>
        <v>1</v>
      </c>
      <c r="G416" s="21">
        <f>_xlfn.XLOOKUP(Inventory[[#This Row],[ProductID]], Products[ProductID], Products[ReorderLevel], "Not Found")</f>
        <v>0</v>
      </c>
      <c r="H416">
        <f>SUMIFS(Transactions[Quantity], Transactions[ProductID], Inventory[[#This Row],[ProductID]], Transactions[Site], Inventory[[#This Row],[Site]])</f>
        <v>38</v>
      </c>
      <c r="I416" s="18">
        <f>Inventory[[#This Row],[Cost/Unit]]*Inventory[[#This Row],[QuantityOnHand]]</f>
        <v>38</v>
      </c>
      <c r="J416" t="str">
        <f>IF(Inventory[[#This Row],[QuantityOnHand]]&lt;=Inventory[[#This Row],[Reorder Level]], "Yes", "No")</f>
        <v>No</v>
      </c>
    </row>
    <row r="417" spans="2:10" x14ac:dyDescent="0.2">
      <c r="B417" t="s">
        <v>620</v>
      </c>
      <c r="C417" t="s">
        <v>789</v>
      </c>
      <c r="D417" s="18" t="str">
        <f>_xlfn.XLOOKUP(Inventory[[#This Row],[ProductID]], Products[ProductID], Products[ProductName], "Not Found")</f>
        <v>Purple Shammy</v>
      </c>
      <c r="E417" s="18">
        <f>_xlfn.XLOOKUP(Inventory[[#This Row],[ProductID]], Products[ProductID], Products[Supplier], "Not Found")</f>
        <v>0</v>
      </c>
      <c r="F417" s="18">
        <f>_xlfn.XLOOKUP(Inventory[[#This Row],[ProductID]], Products[ProductID], Products[Cost/Unit], "Not Found")</f>
        <v>1</v>
      </c>
      <c r="G417" s="21">
        <f>_xlfn.XLOOKUP(Inventory[[#This Row],[ProductID]], Products[ProductID], Products[ReorderLevel], "Not Found")</f>
        <v>0</v>
      </c>
      <c r="H417">
        <f>SUMIFS(Transactions[Quantity], Transactions[ProductID], Inventory[[#This Row],[ProductID]], Transactions[Site], Inventory[[#This Row],[Site]])</f>
        <v>0</v>
      </c>
      <c r="I417" s="18">
        <f>Inventory[[#This Row],[Cost/Unit]]*Inventory[[#This Row],[QuantityOnHand]]</f>
        <v>0</v>
      </c>
      <c r="J417" t="str">
        <f>IF(Inventory[[#This Row],[QuantityOnHand]]&lt;=Inventory[[#This Row],[Reorder Level]], "Yes", "No")</f>
        <v>Yes</v>
      </c>
    </row>
    <row r="418" spans="2:10" x14ac:dyDescent="0.2">
      <c r="B418" t="s">
        <v>785</v>
      </c>
      <c r="C418" t="s">
        <v>789</v>
      </c>
      <c r="D418" s="18" t="str">
        <f>_xlfn.XLOOKUP(Inventory[[#This Row],[ProductID]], Products[ProductID], Products[ProductName], "Not Found")</f>
        <v>Purple Shammy</v>
      </c>
      <c r="E418" s="18">
        <f>_xlfn.XLOOKUP(Inventory[[#This Row],[ProductID]], Products[ProductID], Products[Supplier], "Not Found")</f>
        <v>0</v>
      </c>
      <c r="F418" s="18">
        <f>_xlfn.XLOOKUP(Inventory[[#This Row],[ProductID]], Products[ProductID], Products[Cost/Unit], "Not Found")</f>
        <v>1</v>
      </c>
      <c r="G418" s="21">
        <f>_xlfn.XLOOKUP(Inventory[[#This Row],[ProductID]], Products[ProductID], Products[ReorderLevel], "Not Found")</f>
        <v>0</v>
      </c>
      <c r="H418">
        <f>SUMIFS(Transactions[Quantity], Transactions[ProductID], Inventory[[#This Row],[ProductID]], Transactions[Site], Inventory[[#This Row],[Site]])</f>
        <v>180</v>
      </c>
      <c r="I418" s="18">
        <f>Inventory[[#This Row],[Cost/Unit]]*Inventory[[#This Row],[QuantityOnHand]]</f>
        <v>180</v>
      </c>
      <c r="J418" t="str">
        <f>IF(Inventory[[#This Row],[QuantityOnHand]]&lt;=Inventory[[#This Row],[Reorder Level]], "Yes", "No")</f>
        <v>No</v>
      </c>
    </row>
    <row r="419" spans="2:10" x14ac:dyDescent="0.2">
      <c r="B419" t="s">
        <v>620</v>
      </c>
      <c r="C419" t="s">
        <v>584</v>
      </c>
      <c r="D419" s="18" t="str">
        <f>_xlfn.XLOOKUP(Inventory[[#This Row],[ProductID]], Products[ProductID], Products[ProductName], "Not Found")</f>
        <v>shoulder straps</v>
      </c>
      <c r="E419" s="18">
        <f>_xlfn.XLOOKUP(Inventory[[#This Row],[ProductID]], Products[ProductID], Products[Supplier], "Not Found")</f>
        <v>0</v>
      </c>
      <c r="F419" s="18">
        <f>_xlfn.XLOOKUP(Inventory[[#This Row],[ProductID]], Products[ProductID], Products[Cost/Unit], "Not Found")</f>
        <v>1</v>
      </c>
      <c r="G419" s="21">
        <f>_xlfn.XLOOKUP(Inventory[[#This Row],[ProductID]], Products[ProductID], Products[ReorderLevel], "Not Found")</f>
        <v>0</v>
      </c>
      <c r="H419">
        <f>SUMIFS(Transactions[Quantity], Transactions[ProductID], Inventory[[#This Row],[ProductID]], Transactions[Site], Inventory[[#This Row],[Site]])</f>
        <v>0</v>
      </c>
      <c r="I419" s="18">
        <f>Inventory[[#This Row],[Cost/Unit]]*Inventory[[#This Row],[QuantityOnHand]]</f>
        <v>0</v>
      </c>
      <c r="J419" t="str">
        <f>IF(Inventory[[#This Row],[QuantityOnHand]]&lt;=Inventory[[#This Row],[Reorder Level]], "Yes", "No")</f>
        <v>Yes</v>
      </c>
    </row>
    <row r="420" spans="2:10" x14ac:dyDescent="0.2">
      <c r="B420" t="s">
        <v>785</v>
      </c>
      <c r="C420" t="s">
        <v>584</v>
      </c>
      <c r="D420" s="18" t="str">
        <f>_xlfn.XLOOKUP(Inventory[[#This Row],[ProductID]], Products[ProductID], Products[ProductName], "Not Found")</f>
        <v>shoulder straps</v>
      </c>
      <c r="E420" s="18">
        <f>_xlfn.XLOOKUP(Inventory[[#This Row],[ProductID]], Products[ProductID], Products[Supplier], "Not Found")</f>
        <v>0</v>
      </c>
      <c r="F420" s="18">
        <f>_xlfn.XLOOKUP(Inventory[[#This Row],[ProductID]], Products[ProductID], Products[Cost/Unit], "Not Found")</f>
        <v>1</v>
      </c>
      <c r="G420" s="21">
        <f>_xlfn.XLOOKUP(Inventory[[#This Row],[ProductID]], Products[ProductID], Products[ReorderLevel], "Not Found")</f>
        <v>0</v>
      </c>
      <c r="H420">
        <f>SUMIFS(Transactions[Quantity], Transactions[ProductID], Inventory[[#This Row],[ProductID]], Transactions[Site], Inventory[[#This Row],[Site]])</f>
        <v>42</v>
      </c>
      <c r="I420" s="18">
        <f>Inventory[[#This Row],[Cost/Unit]]*Inventory[[#This Row],[QuantityOnHand]]</f>
        <v>42</v>
      </c>
      <c r="J420" t="str">
        <f>IF(Inventory[[#This Row],[QuantityOnHand]]&lt;=Inventory[[#This Row],[Reorder Level]], "Yes", "No")</f>
        <v>No</v>
      </c>
    </row>
    <row r="424" spans="2:10" ht="16" x14ac:dyDescent="0.2">
      <c r="C424" s="32"/>
      <c r="D424" s="18"/>
      <c r="E424" s="18"/>
      <c r="F424" s="18"/>
      <c r="G424" s="21"/>
      <c r="I424" s="18"/>
    </row>
    <row r="425" spans="2:10" ht="16" x14ac:dyDescent="0.2">
      <c r="C425" s="32"/>
      <c r="D425" s="18"/>
      <c r="E425" s="18"/>
      <c r="F425" s="18"/>
      <c r="G425" s="21"/>
      <c r="I425" s="18"/>
    </row>
  </sheetData>
  <phoneticPr fontId="8" type="noConversion"/>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A197-42EA-4E85-B8D3-99E4D3DC1E68}">
  <dimension ref="A1:R484"/>
  <sheetViews>
    <sheetView showGridLines="0" zoomScaleNormal="100" workbookViewId="0">
      <selection activeCell="E4" sqref="E4"/>
    </sheetView>
  </sheetViews>
  <sheetFormatPr baseColWidth="10" defaultColWidth="8.83203125" defaultRowHeight="15" x14ac:dyDescent="0.2"/>
  <cols>
    <col min="1" max="1" width="3" customWidth="1"/>
    <col min="2" max="2" width="10.6640625" customWidth="1"/>
    <col min="3" max="3" width="9.83203125" customWidth="1"/>
    <col min="4" max="4" width="12.33203125" bestFit="1" customWidth="1"/>
    <col min="5" max="5" width="20.5" customWidth="1"/>
    <col min="6" max="6" width="7" bestFit="1" customWidth="1"/>
    <col min="7" max="7" width="11" bestFit="1" customWidth="1"/>
    <col min="8" max="8" width="13.6640625" bestFit="1" customWidth="1"/>
    <col min="11" max="11" width="15.5" bestFit="1" customWidth="1"/>
    <col min="12" max="14" width="7.6640625" bestFit="1" customWidth="1"/>
    <col min="15" max="15" width="11.33203125" bestFit="1" customWidth="1"/>
  </cols>
  <sheetData>
    <row r="1" spans="1:18" s="3" customFormat="1" ht="48.75" customHeight="1" x14ac:dyDescent="0.25">
      <c r="A1" s="1"/>
      <c r="B1" s="2" t="s">
        <v>46</v>
      </c>
      <c r="C1" s="2"/>
      <c r="D1" s="2"/>
      <c r="E1" s="2"/>
      <c r="F1" s="2"/>
      <c r="G1" s="2"/>
      <c r="H1" s="2"/>
      <c r="I1" s="2"/>
      <c r="J1" s="2"/>
      <c r="K1" s="2"/>
      <c r="L1" s="2"/>
      <c r="M1" s="2"/>
      <c r="N1" s="2"/>
      <c r="O1" s="2"/>
      <c r="P1" s="2"/>
      <c r="Q1" s="2"/>
      <c r="R1" s="2"/>
    </row>
    <row r="3" spans="1:18" x14ac:dyDescent="0.2">
      <c r="B3" t="s">
        <v>47</v>
      </c>
      <c r="C3" t="s">
        <v>48</v>
      </c>
      <c r="D3" t="s">
        <v>14</v>
      </c>
      <c r="E3" s="18" t="s">
        <v>126</v>
      </c>
      <c r="F3" t="s">
        <v>13</v>
      </c>
      <c r="G3" t="s">
        <v>49</v>
      </c>
      <c r="H3" t="s">
        <v>50</v>
      </c>
    </row>
    <row r="4" spans="1:18" x14ac:dyDescent="0.2">
      <c r="B4" t="s">
        <v>51</v>
      </c>
      <c r="C4" s="12">
        <v>46048</v>
      </c>
      <c r="D4" t="s">
        <v>272</v>
      </c>
      <c r="E4" s="18" t="str">
        <f>_xlfn.XLOOKUP(Transactions[[#This Row],[ProductID]], Products[ProductID], Products[ProductName], "Not Found")</f>
        <v>Sponge stripping with 3M .25 x 1" (40' rolls)</v>
      </c>
      <c r="F4" t="s">
        <v>247</v>
      </c>
      <c r="G4">
        <v>30</v>
      </c>
      <c r="H4" t="s">
        <v>52</v>
      </c>
    </row>
    <row r="5" spans="1:18" x14ac:dyDescent="0.2">
      <c r="B5" t="s">
        <v>53</v>
      </c>
      <c r="C5" s="12">
        <v>46048</v>
      </c>
      <c r="D5" t="s">
        <v>272</v>
      </c>
      <c r="E5" s="18" t="str">
        <f>_xlfn.XLOOKUP(Transactions[[#This Row],[ProductID]], Products[ProductID], Products[ProductName], "Not Found")</f>
        <v>Sponge stripping with 3M .25 x 1" (40' rolls)</v>
      </c>
      <c r="F5" t="s">
        <v>801</v>
      </c>
      <c r="G5">
        <v>1320</v>
      </c>
      <c r="H5" t="s">
        <v>52</v>
      </c>
    </row>
    <row r="6" spans="1:18" x14ac:dyDescent="0.2">
      <c r="B6" t="s">
        <v>54</v>
      </c>
      <c r="C6" s="12">
        <v>46048</v>
      </c>
      <c r="D6" t="s">
        <v>274</v>
      </c>
      <c r="E6" s="21" t="str">
        <f>_xlfn.XLOOKUP(Transactions[[#This Row],[ProductID]], Products[ProductID], Products[ProductName], "Not Found")</f>
        <v>18" Aluminum tracks</v>
      </c>
      <c r="F6" t="s">
        <v>247</v>
      </c>
      <c r="G6">
        <v>86</v>
      </c>
      <c r="H6" t="s">
        <v>52</v>
      </c>
    </row>
    <row r="7" spans="1:18" x14ac:dyDescent="0.2">
      <c r="B7" t="s">
        <v>55</v>
      </c>
      <c r="C7" s="12">
        <v>46048</v>
      </c>
      <c r="D7" t="s">
        <v>274</v>
      </c>
      <c r="E7" s="21" t="str">
        <f>_xlfn.XLOOKUP(Transactions[[#This Row],[ProductID]], Products[ProductID], Products[ProductName], "Not Found")</f>
        <v>18" Aluminum tracks</v>
      </c>
      <c r="F7" t="s">
        <v>801</v>
      </c>
      <c r="G7">
        <v>18</v>
      </c>
      <c r="H7" t="s">
        <v>52</v>
      </c>
    </row>
    <row r="8" spans="1:18" x14ac:dyDescent="0.2">
      <c r="B8" t="s">
        <v>56</v>
      </c>
      <c r="C8" s="12">
        <v>46048</v>
      </c>
      <c r="D8" t="s">
        <v>276</v>
      </c>
      <c r="E8" s="21" t="str">
        <f>_xlfn.XLOOKUP(Transactions[[#This Row],[ProductID]], Products[ProductID], Products[ProductName], "Not Found")</f>
        <v>Duffle bag</v>
      </c>
      <c r="F8" t="s">
        <v>620</v>
      </c>
      <c r="G8">
        <v>250</v>
      </c>
      <c r="H8" t="s">
        <v>52</v>
      </c>
    </row>
    <row r="9" spans="1:18" x14ac:dyDescent="0.2">
      <c r="B9" t="s">
        <v>57</v>
      </c>
      <c r="C9" s="12">
        <v>46048</v>
      </c>
      <c r="D9" t="s">
        <v>276</v>
      </c>
      <c r="E9" s="21" t="str">
        <f>_xlfn.XLOOKUP(Transactions[[#This Row],[ProductID]], Products[ProductID], Products[ProductName], "Not Found")</f>
        <v>Duffle bag</v>
      </c>
      <c r="F9" t="s">
        <v>801</v>
      </c>
      <c r="G9">
        <v>20</v>
      </c>
      <c r="H9" t="s">
        <v>52</v>
      </c>
    </row>
    <row r="10" spans="1:18" x14ac:dyDescent="0.2">
      <c r="B10" t="s">
        <v>58</v>
      </c>
      <c r="C10" s="12">
        <v>46048</v>
      </c>
      <c r="D10" t="s">
        <v>278</v>
      </c>
      <c r="E10" s="21" t="str">
        <f>_xlfn.XLOOKUP(Transactions[[#This Row],[ProductID]], Products[ProductID], Products[ProductName], "Not Found")</f>
        <v>Cart</v>
      </c>
      <c r="F10" t="s">
        <v>620</v>
      </c>
      <c r="G10">
        <v>261</v>
      </c>
      <c r="H10" t="s">
        <v>52</v>
      </c>
    </row>
    <row r="11" spans="1:18" x14ac:dyDescent="0.2">
      <c r="B11" t="s">
        <v>59</v>
      </c>
      <c r="C11" s="12">
        <v>46048</v>
      </c>
      <c r="D11" t="s">
        <v>278</v>
      </c>
      <c r="E11" s="21" t="str">
        <f>_xlfn.XLOOKUP(Transactions[[#This Row],[ProductID]], Products[ProductID], Products[ProductName], "Not Found")</f>
        <v>Cart</v>
      </c>
      <c r="F11" t="s">
        <v>801</v>
      </c>
      <c r="G11">
        <v>20</v>
      </c>
      <c r="H11" t="s">
        <v>52</v>
      </c>
    </row>
    <row r="12" spans="1:18" x14ac:dyDescent="0.2">
      <c r="B12" t="s">
        <v>60</v>
      </c>
      <c r="C12" s="12">
        <v>46048</v>
      </c>
      <c r="D12" t="s">
        <v>280</v>
      </c>
      <c r="E12" s="21" t="str">
        <f>_xlfn.XLOOKUP(Transactions[[#This Row],[ProductID]], Products[ProductID], Products[ProductName], "Not Found")</f>
        <v>Harness</v>
      </c>
      <c r="F12" t="s">
        <v>620</v>
      </c>
      <c r="G12">
        <v>236</v>
      </c>
      <c r="H12" t="s">
        <v>52</v>
      </c>
    </row>
    <row r="13" spans="1:18" x14ac:dyDescent="0.2">
      <c r="B13" t="s">
        <v>61</v>
      </c>
      <c r="C13" s="12">
        <v>46048</v>
      </c>
      <c r="D13" t="s">
        <v>282</v>
      </c>
      <c r="E13" s="21" t="str">
        <f>_xlfn.XLOOKUP(Transactions[[#This Row],[ProductID]], Products[ProductID], Products[ProductName], "Not Found")</f>
        <v>Tie down straps</v>
      </c>
      <c r="F13" t="s">
        <v>247</v>
      </c>
      <c r="G13">
        <v>87</v>
      </c>
      <c r="H13" t="s">
        <v>52</v>
      </c>
    </row>
    <row r="14" spans="1:18" x14ac:dyDescent="0.2">
      <c r="B14" t="s">
        <v>62</v>
      </c>
      <c r="C14" s="12">
        <v>46048</v>
      </c>
      <c r="D14" t="s">
        <v>282</v>
      </c>
      <c r="E14" s="21" t="str">
        <f>_xlfn.XLOOKUP(Transactions[[#This Row],[ProductID]], Products[ProductID], Products[ProductName], "Not Found")</f>
        <v>Tie down straps</v>
      </c>
      <c r="F14" t="s">
        <v>801</v>
      </c>
      <c r="G14">
        <v>3854</v>
      </c>
      <c r="H14" t="s">
        <v>52</v>
      </c>
    </row>
    <row r="15" spans="1:18" x14ac:dyDescent="0.2">
      <c r="B15" t="s">
        <v>63</v>
      </c>
      <c r="C15" s="12">
        <v>46048</v>
      </c>
      <c r="D15" t="s">
        <v>284</v>
      </c>
      <c r="E15" s="21" t="str">
        <f>_xlfn.XLOOKUP(Transactions[[#This Row],[ProductID]], Products[ProductID], Products[ProductName], "Not Found")</f>
        <v>KAYAK DECK FITTING - OPEN ROUND</v>
      </c>
      <c r="F15" t="s">
        <v>247</v>
      </c>
      <c r="G15">
        <v>109</v>
      </c>
      <c r="H15" t="s">
        <v>52</v>
      </c>
    </row>
    <row r="16" spans="1:18" x14ac:dyDescent="0.2">
      <c r="B16" t="s">
        <v>64</v>
      </c>
      <c r="C16" s="12">
        <v>46048</v>
      </c>
      <c r="D16" t="s">
        <v>284</v>
      </c>
      <c r="E16" s="21" t="str">
        <f>_xlfn.XLOOKUP(Transactions[[#This Row],[ProductID]], Products[ProductID], Products[ProductName], "Not Found")</f>
        <v>KAYAK DECK FITTING - OPEN ROUND</v>
      </c>
      <c r="F16" t="s">
        <v>801</v>
      </c>
      <c r="G16">
        <v>2900</v>
      </c>
      <c r="H16" t="s">
        <v>52</v>
      </c>
    </row>
    <row r="17" spans="2:8" x14ac:dyDescent="0.2">
      <c r="B17" t="s">
        <v>65</v>
      </c>
      <c r="C17" s="12">
        <v>46048</v>
      </c>
      <c r="D17" t="s">
        <v>286</v>
      </c>
      <c r="E17" s="21" t="str">
        <f>_xlfn.XLOOKUP(Transactions[[#This Row],[ProductID]], Products[ProductID], Products[ProductName], "Not Found")</f>
        <v>Pakayak decal 4"</v>
      </c>
      <c r="F17" t="s">
        <v>801</v>
      </c>
      <c r="G17">
        <v>136</v>
      </c>
      <c r="H17" t="s">
        <v>52</v>
      </c>
    </row>
    <row r="18" spans="2:8" x14ac:dyDescent="0.2">
      <c r="B18" t="s">
        <v>66</v>
      </c>
      <c r="C18" s="12">
        <v>46048</v>
      </c>
      <c r="D18" t="s">
        <v>288</v>
      </c>
      <c r="E18" s="21" t="str">
        <f>_xlfn.XLOOKUP(Transactions[[#This Row],[ProductID]], Products[ProductID], Products[ProductName], "Not Found")</f>
        <v>AnglerFish decal</v>
      </c>
      <c r="F18" t="s">
        <v>247</v>
      </c>
      <c r="G18">
        <v>74</v>
      </c>
      <c r="H18" t="s">
        <v>52</v>
      </c>
    </row>
    <row r="19" spans="2:8" x14ac:dyDescent="0.2">
      <c r="B19" t="s">
        <v>67</v>
      </c>
      <c r="C19" s="12">
        <v>46048</v>
      </c>
      <c r="D19" t="s">
        <v>288</v>
      </c>
      <c r="E19" s="21" t="str">
        <f>_xlfn.XLOOKUP(Transactions[[#This Row],[ProductID]], Products[ProductID], Products[ProductName], "Not Found")</f>
        <v>AnglerFish decal</v>
      </c>
      <c r="F19" t="s">
        <v>801</v>
      </c>
      <c r="G19">
        <v>79</v>
      </c>
      <c r="H19" t="s">
        <v>52</v>
      </c>
    </row>
    <row r="20" spans="2:8" x14ac:dyDescent="0.2">
      <c r="B20" t="s">
        <v>68</v>
      </c>
      <c r="C20" s="12">
        <v>46048</v>
      </c>
      <c r="D20" t="s">
        <v>290</v>
      </c>
      <c r="E20" s="21" t="str">
        <f>_xlfn.XLOOKUP(Transactions[[#This Row],[ProductID]], Products[ProductID], Products[ProductName], "Not Found")</f>
        <v>Close end rivets 3/16, long</v>
      </c>
      <c r="F20" t="s">
        <v>801</v>
      </c>
      <c r="G20">
        <v>8870</v>
      </c>
      <c r="H20" t="s">
        <v>52</v>
      </c>
    </row>
    <row r="21" spans="2:8" x14ac:dyDescent="0.2">
      <c r="B21" t="s">
        <v>69</v>
      </c>
      <c r="C21" s="12">
        <v>46048</v>
      </c>
      <c r="D21" t="s">
        <v>292</v>
      </c>
      <c r="E21" s="21" t="str">
        <f>_xlfn.XLOOKUP(Transactions[[#This Row],[ProductID]], Products[ProductID], Products[ProductName], "Not Found")</f>
        <v>Hatch Cover Snap Hooks</v>
      </c>
      <c r="F21" t="s">
        <v>801</v>
      </c>
      <c r="G21">
        <v>276</v>
      </c>
      <c r="H21" t="s">
        <v>52</v>
      </c>
    </row>
    <row r="22" spans="2:8" x14ac:dyDescent="0.2">
      <c r="B22" t="s">
        <v>70</v>
      </c>
      <c r="C22" s="12">
        <v>46048</v>
      </c>
      <c r="D22" t="s">
        <v>294</v>
      </c>
      <c r="E22" s="21" t="str">
        <f>_xlfn.XLOOKUP(Transactions[[#This Row],[ProductID]], Products[ProductID], Products[ProductName], "Not Found")</f>
        <v>10/32 1/2" flat head Phillips machine screw</v>
      </c>
      <c r="F22" t="s">
        <v>801</v>
      </c>
      <c r="G22">
        <v>2766</v>
      </c>
      <c r="H22" t="s">
        <v>52</v>
      </c>
    </row>
    <row r="23" spans="2:8" x14ac:dyDescent="0.2">
      <c r="B23" t="s">
        <v>71</v>
      </c>
      <c r="C23" s="12">
        <v>46048</v>
      </c>
      <c r="D23" t="s">
        <v>621</v>
      </c>
      <c r="E23" s="21" t="str">
        <f>_xlfn.XLOOKUP(Transactions[[#This Row],[ProductID]], Products[ProductID], Products[ProductName], "Not Found")</f>
        <v>10/32 Cap nut (not using)</v>
      </c>
      <c r="F23" t="s">
        <v>247</v>
      </c>
      <c r="G23">
        <v>8</v>
      </c>
      <c r="H23" t="s">
        <v>52</v>
      </c>
    </row>
    <row r="24" spans="2:8" x14ac:dyDescent="0.2">
      <c r="B24" t="s">
        <v>72</v>
      </c>
      <c r="C24" s="12">
        <v>46048</v>
      </c>
      <c r="D24" t="s">
        <v>621</v>
      </c>
      <c r="E24" s="21" t="str">
        <f>_xlfn.XLOOKUP(Transactions[[#This Row],[ProductID]], Products[ProductID], Products[ProductName], "Not Found")</f>
        <v>10/32 Cap nut (not using)</v>
      </c>
      <c r="F24" t="s">
        <v>801</v>
      </c>
      <c r="G24">
        <v>432</v>
      </c>
      <c r="H24" t="s">
        <v>52</v>
      </c>
    </row>
    <row r="25" spans="2:8" x14ac:dyDescent="0.2">
      <c r="B25" t="s">
        <v>73</v>
      </c>
      <c r="C25" s="12">
        <v>46048</v>
      </c>
      <c r="D25" t="s">
        <v>296</v>
      </c>
      <c r="E25" s="21" t="str">
        <f>_xlfn.XLOOKUP(Transactions[[#This Row],[ProductID]], Products[ProductID], Products[ProductName], "Not Found")</f>
        <v>Metal frame seat</v>
      </c>
      <c r="F25" t="s">
        <v>247</v>
      </c>
      <c r="G25">
        <v>4</v>
      </c>
      <c r="H25" t="s">
        <v>52</v>
      </c>
    </row>
    <row r="26" spans="2:8" x14ac:dyDescent="0.2">
      <c r="B26" t="s">
        <v>74</v>
      </c>
      <c r="C26" s="12">
        <v>46048</v>
      </c>
      <c r="D26" t="s">
        <v>296</v>
      </c>
      <c r="E26" s="21" t="str">
        <f>_xlfn.XLOOKUP(Transactions[[#This Row],[ProductID]], Products[ProductID], Products[ProductName], "Not Found")</f>
        <v>Metal frame seat</v>
      </c>
      <c r="F26" t="s">
        <v>801</v>
      </c>
      <c r="G26">
        <v>20</v>
      </c>
      <c r="H26" t="s">
        <v>52</v>
      </c>
    </row>
    <row r="27" spans="2:8" x14ac:dyDescent="0.2">
      <c r="B27" t="s">
        <v>75</v>
      </c>
      <c r="C27" s="12">
        <v>46048</v>
      </c>
      <c r="D27" t="s">
        <v>296</v>
      </c>
      <c r="E27" s="21" t="str">
        <f>_xlfn.XLOOKUP(Transactions[[#This Row],[ProductID]], Products[ProductID], Products[ProductName], "Not Found")</f>
        <v>Metal frame seat</v>
      </c>
      <c r="F27" t="s">
        <v>620</v>
      </c>
      <c r="G27">
        <v>200</v>
      </c>
      <c r="H27" t="s">
        <v>52</v>
      </c>
    </row>
    <row r="28" spans="2:8" x14ac:dyDescent="0.2">
      <c r="B28" t="s">
        <v>76</v>
      </c>
      <c r="C28" s="12">
        <v>46048</v>
      </c>
      <c r="D28" t="s">
        <v>298</v>
      </c>
      <c r="E28" s="21" t="str">
        <f>_xlfn.XLOOKUP(Transactions[[#This Row],[ProductID]], Products[ProductID], Products[ProductName], "Not Found")</f>
        <v>10-32 x 7/8" oval head Phillips Screw</v>
      </c>
      <c r="F28" t="s">
        <v>801</v>
      </c>
      <c r="G28">
        <v>21</v>
      </c>
      <c r="H28" t="s">
        <v>52</v>
      </c>
    </row>
    <row r="29" spans="2:8" x14ac:dyDescent="0.2">
      <c r="B29" t="s">
        <v>77</v>
      </c>
      <c r="C29" s="12">
        <v>46048</v>
      </c>
      <c r="D29" t="s">
        <v>300</v>
      </c>
      <c r="E29" s="21" t="str">
        <f>_xlfn.XLOOKUP(Transactions[[#This Row],[ProductID]], Products[ProductID], Products[ProductName], "Not Found")</f>
        <v>Sponge Stripping 1/4" thick 3/4" wide with adhesive and tape (20' rolls? for packaging)</v>
      </c>
      <c r="F29" t="s">
        <v>247</v>
      </c>
      <c r="G29">
        <v>40</v>
      </c>
      <c r="H29" t="s">
        <v>52</v>
      </c>
    </row>
    <row r="30" spans="2:8" x14ac:dyDescent="0.2">
      <c r="B30" t="s">
        <v>78</v>
      </c>
      <c r="C30" s="12">
        <v>46048</v>
      </c>
      <c r="D30" t="s">
        <v>300</v>
      </c>
      <c r="E30" s="21" t="str">
        <f>_xlfn.XLOOKUP(Transactions[[#This Row],[ProductID]], Products[ProductID], Products[ProductName], "Not Found")</f>
        <v>Sponge Stripping 1/4" thick 3/4" wide with adhesive and tape (20' rolls? for packaging)</v>
      </c>
      <c r="F30" t="s">
        <v>801</v>
      </c>
      <c r="G30">
        <v>1050</v>
      </c>
      <c r="H30" t="s">
        <v>52</v>
      </c>
    </row>
    <row r="31" spans="2:8" x14ac:dyDescent="0.2">
      <c r="B31" t="s">
        <v>79</v>
      </c>
      <c r="C31" s="12">
        <v>46048</v>
      </c>
      <c r="D31" t="s">
        <v>300</v>
      </c>
      <c r="E31" s="21" t="str">
        <f>_xlfn.XLOOKUP(Transactions[[#This Row],[ProductID]], Products[ProductID], Products[ProductName], "Not Found")</f>
        <v>Sponge Stripping 1/4" thick 3/4" wide with adhesive and tape (20' rolls? for packaging)</v>
      </c>
      <c r="F31" t="s">
        <v>620</v>
      </c>
      <c r="G31">
        <v>4750</v>
      </c>
      <c r="H31" t="s">
        <v>52</v>
      </c>
    </row>
    <row r="32" spans="2:8" x14ac:dyDescent="0.2">
      <c r="B32" t="s">
        <v>80</v>
      </c>
      <c r="C32" s="12">
        <v>46048</v>
      </c>
      <c r="D32" t="s">
        <v>304</v>
      </c>
      <c r="E32" s="21" t="str">
        <f>_xlfn.XLOOKUP(Transactions[[#This Row],[ProductID]], Products[ProductID], Products[ProductName], "Not Found")</f>
        <v>Pakayak HIN for AnglerFish</v>
      </c>
      <c r="F32" t="s">
        <v>801</v>
      </c>
      <c r="G32">
        <v>400</v>
      </c>
      <c r="H32" t="s">
        <v>52</v>
      </c>
    </row>
    <row r="33" spans="2:8" x14ac:dyDescent="0.2">
      <c r="B33" t="s">
        <v>81</v>
      </c>
      <c r="C33" s="12">
        <v>46048</v>
      </c>
      <c r="D33" t="s">
        <v>306</v>
      </c>
      <c r="E33" s="21" t="str">
        <f>_xlfn.XLOOKUP(Transactions[[#This Row],[ProductID]], Products[ProductID], Products[ProductName], "Not Found")</f>
        <v>Quick Start for AnglerFish</v>
      </c>
      <c r="F33" t="s">
        <v>620</v>
      </c>
      <c r="G33">
        <v>96</v>
      </c>
      <c r="H33" t="s">
        <v>52</v>
      </c>
    </row>
    <row r="34" spans="2:8" x14ac:dyDescent="0.2">
      <c r="B34" t="s">
        <v>82</v>
      </c>
      <c r="C34" s="12">
        <v>46048</v>
      </c>
      <c r="D34" t="s">
        <v>310</v>
      </c>
      <c r="E34" s="21" t="str">
        <f>_xlfn.XLOOKUP(Transactions[[#This Row],[ProductID]], Products[ProductID], Products[ProductName], "Not Found")</f>
        <v>AnglerFish Box 33x21.5x43.5</v>
      </c>
      <c r="F34" t="s">
        <v>620</v>
      </c>
      <c r="G34">
        <v>60</v>
      </c>
      <c r="H34" t="s">
        <v>52</v>
      </c>
    </row>
    <row r="35" spans="2:8" x14ac:dyDescent="0.2">
      <c r="B35" t="s">
        <v>83</v>
      </c>
      <c r="C35" s="12">
        <v>46048</v>
      </c>
      <c r="D35" t="s">
        <v>310</v>
      </c>
      <c r="E35" s="21" t="str">
        <f>_xlfn.XLOOKUP(Transactions[[#This Row],[ProductID]], Products[ProductID], Products[ProductName], "Not Found")</f>
        <v>AnglerFish Box 33x21.5x43.5</v>
      </c>
      <c r="F35" t="s">
        <v>801</v>
      </c>
      <c r="G35">
        <v>20</v>
      </c>
      <c r="H35" t="s">
        <v>52</v>
      </c>
    </row>
    <row r="36" spans="2:8" x14ac:dyDescent="0.2">
      <c r="B36" t="s">
        <v>84</v>
      </c>
      <c r="C36" s="12">
        <v>46048</v>
      </c>
      <c r="D36" t="s">
        <v>318</v>
      </c>
      <c r="E36" s="21" t="str">
        <f>_xlfn.XLOOKUP(Transactions[[#This Row],[ProductID]], Products[ProductID], Products[ProductName], "Not Found")</f>
        <v>Pedal drive</v>
      </c>
      <c r="F36" t="s">
        <v>247</v>
      </c>
      <c r="G36">
        <v>10</v>
      </c>
      <c r="H36" t="s">
        <v>52</v>
      </c>
    </row>
    <row r="37" spans="2:8" x14ac:dyDescent="0.2">
      <c r="B37" t="s">
        <v>85</v>
      </c>
      <c r="C37" s="12">
        <v>46048</v>
      </c>
      <c r="D37" t="s">
        <v>320</v>
      </c>
      <c r="E37" s="21" t="str">
        <f>_xlfn.XLOOKUP(Transactions[[#This Row],[ProductID]], Products[ProductID], Products[ProductName], "Not Found")</f>
        <v>Boot</v>
      </c>
      <c r="F37" t="s">
        <v>247</v>
      </c>
      <c r="G37">
        <v>26</v>
      </c>
      <c r="H37" t="s">
        <v>52</v>
      </c>
    </row>
    <row r="38" spans="2:8" x14ac:dyDescent="0.2">
      <c r="B38" t="s">
        <v>86</v>
      </c>
      <c r="C38" s="12">
        <v>46048</v>
      </c>
      <c r="D38" t="s">
        <v>322</v>
      </c>
      <c r="E38" s="21" t="str">
        <f>_xlfn.XLOOKUP(Transactions[[#This Row],[ProductID]], Products[ProductID], Products[ProductName], "Not Found")</f>
        <v>slide locks</v>
      </c>
      <c r="F38" t="s">
        <v>247</v>
      </c>
      <c r="G38">
        <v>30</v>
      </c>
      <c r="H38" t="s">
        <v>52</v>
      </c>
    </row>
    <row r="39" spans="2:8" x14ac:dyDescent="0.2">
      <c r="B39" t="s">
        <v>87</v>
      </c>
      <c r="C39" s="12">
        <v>46048</v>
      </c>
      <c r="D39" t="s">
        <v>336</v>
      </c>
      <c r="E39" s="21" t="str">
        <f>_xlfn.XLOOKUP(Transactions[[#This Row],[ProductID]], Products[ProductID], Products[ProductName], "Not Found")</f>
        <v>YakAttack Omega Pro RHM-1002</v>
      </c>
      <c r="F39" t="s">
        <v>620</v>
      </c>
      <c r="G39">
        <v>21</v>
      </c>
      <c r="H39" t="s">
        <v>52</v>
      </c>
    </row>
    <row r="40" spans="2:8" x14ac:dyDescent="0.2">
      <c r="B40" t="s">
        <v>88</v>
      </c>
      <c r="C40" s="12">
        <v>46048</v>
      </c>
      <c r="D40" t="s">
        <v>340</v>
      </c>
      <c r="E40" s="21" t="str">
        <f>_xlfn.XLOOKUP(Transactions[[#This Row],[ProductID]], Products[ProductID], Products[ProductName], "Not Found")</f>
        <v>RAM Mounts RAP-B-201U-A Composite Double Socket Arm - Short Arm Compatible with B Size 1" Ball Components</v>
      </c>
      <c r="F40" t="s">
        <v>620</v>
      </c>
      <c r="G40">
        <v>19</v>
      </c>
      <c r="H40" t="s">
        <v>52</v>
      </c>
    </row>
    <row r="41" spans="2:8" x14ac:dyDescent="0.2">
      <c r="B41" t="s">
        <v>89</v>
      </c>
      <c r="C41" s="12">
        <v>46048</v>
      </c>
      <c r="D41" t="s">
        <v>342</v>
      </c>
      <c r="E41" s="21" t="str">
        <f>_xlfn.XLOOKUP(Transactions[[#This Row],[ProductID]], Products[ProductID], Products[ProductName], "Not Found")</f>
        <v>RAM Mounts RAM-B-201U Double Socket Arm (Medium) Compatible with RAM B Size 1" Ball Components</v>
      </c>
      <c r="F41" t="s">
        <v>620</v>
      </c>
      <c r="G41">
        <v>18</v>
      </c>
      <c r="H41" t="s">
        <v>52</v>
      </c>
    </row>
    <row r="42" spans="2:8" x14ac:dyDescent="0.2">
      <c r="B42" t="s">
        <v>90</v>
      </c>
      <c r="C42" s="12">
        <v>46048</v>
      </c>
      <c r="D42" t="s">
        <v>344</v>
      </c>
      <c r="E42" s="21" t="str">
        <f>_xlfn.XLOOKUP(Transactions[[#This Row],[ProductID]], Products[ProductID], Products[ProductName], "Not Found")</f>
        <v>RAM Mounts Composite Double Socket Swivel &amp; Ratchet Arm RAP-B-200-2U Compatible with RAM B Size 1" Ball Components</v>
      </c>
      <c r="F42" t="s">
        <v>620</v>
      </c>
      <c r="G42">
        <v>19</v>
      </c>
      <c r="H42" t="s">
        <v>52</v>
      </c>
    </row>
    <row r="43" spans="2:8" x14ac:dyDescent="0.2">
      <c r="B43" t="s">
        <v>91</v>
      </c>
      <c r="C43" s="12">
        <v>46048</v>
      </c>
      <c r="D43" t="s">
        <v>346</v>
      </c>
      <c r="E43" s="21" t="str">
        <f>_xlfn.XLOOKUP(Transactions[[#This Row],[ProductID]], Products[ProductID], Products[ProductName], "Not Found")</f>
        <v>RAM Mounts Track Ball with T-Bolt Attachment RAP-B-354U-TRA1 with B Size 1" Ball</v>
      </c>
      <c r="F43" t="s">
        <v>620</v>
      </c>
      <c r="G43">
        <v>21</v>
      </c>
      <c r="H43" t="s">
        <v>52</v>
      </c>
    </row>
    <row r="44" spans="2:8" x14ac:dyDescent="0.2">
      <c r="B44" t="s">
        <v>92</v>
      </c>
      <c r="C44" s="12">
        <v>46048</v>
      </c>
      <c r="D44" t="s">
        <v>348</v>
      </c>
      <c r="E44" s="21" t="str">
        <f>_xlfn.XLOOKUP(Transactions[[#This Row],[ProductID]], Products[ProductID], Products[ProductName], "Not Found")</f>
        <v>RAM Mounts Track Ball with T-Bolt Attachment RAP-354U-TRA1 with C Size 1.5" Ball</v>
      </c>
      <c r="F44" t="s">
        <v>620</v>
      </c>
      <c r="G44">
        <v>25</v>
      </c>
      <c r="H44" t="s">
        <v>52</v>
      </c>
    </row>
    <row r="45" spans="2:8" x14ac:dyDescent="0.2">
      <c r="B45" t="s">
        <v>93</v>
      </c>
      <c r="C45" s="12">
        <v>46048</v>
      </c>
      <c r="D45" t="s">
        <v>350</v>
      </c>
      <c r="E45" s="21" t="str">
        <f>_xlfn.XLOOKUP(Transactions[[#This Row],[ProductID]], Products[ProductID], Products[ProductName], "Not Found")</f>
        <v>RAM Mounts 114-RBNBU</v>
      </c>
      <c r="F45" t="s">
        <v>620</v>
      </c>
      <c r="G45">
        <v>2</v>
      </c>
      <c r="H45" t="s">
        <v>52</v>
      </c>
    </row>
    <row r="46" spans="2:8" x14ac:dyDescent="0.2">
      <c r="B46" t="s">
        <v>94</v>
      </c>
      <c r="C46" s="12">
        <v>46048</v>
      </c>
      <c r="D46" t="s">
        <v>352</v>
      </c>
      <c r="E46" s="21" t="str">
        <f>_xlfn.XLOOKUP(Transactions[[#This Row],[ProductID]], Products[ProductID], Products[ProductName], "Not Found")</f>
        <v>RAM Mounts RAP-340 NB</v>
      </c>
      <c r="F46" t="s">
        <v>620</v>
      </c>
      <c r="G46">
        <v>5</v>
      </c>
      <c r="H46" t="s">
        <v>52</v>
      </c>
    </row>
    <row r="47" spans="2:8" x14ac:dyDescent="0.2">
      <c r="B47" t="s">
        <v>95</v>
      </c>
      <c r="C47" s="12">
        <v>46048</v>
      </c>
      <c r="D47" t="s">
        <v>248</v>
      </c>
      <c r="E47" s="21" t="str">
        <f>_xlfn.XLOOKUP(Transactions[[#This Row],[ProductID]], Products[ProductID], Products[ProductName], "Not Found")</f>
        <v>surface mount</v>
      </c>
      <c r="F47" t="s">
        <v>247</v>
      </c>
      <c r="G47">
        <v>376</v>
      </c>
      <c r="H47" t="s">
        <v>52</v>
      </c>
    </row>
    <row r="48" spans="2:8" x14ac:dyDescent="0.2">
      <c r="B48" t="s">
        <v>96</v>
      </c>
      <c r="C48" s="12">
        <v>46048</v>
      </c>
      <c r="D48" t="s">
        <v>248</v>
      </c>
      <c r="E48" s="21" t="str">
        <f>_xlfn.XLOOKUP(Transactions[[#This Row],[ProductID]], Products[ProductID], Products[ProductName], "Not Found")</f>
        <v>surface mount</v>
      </c>
      <c r="F48" t="s">
        <v>245</v>
      </c>
      <c r="G48">
        <v>2000</v>
      </c>
      <c r="H48" t="s">
        <v>52</v>
      </c>
    </row>
    <row r="49" spans="2:8" x14ac:dyDescent="0.2">
      <c r="B49" t="s">
        <v>97</v>
      </c>
      <c r="C49" s="12">
        <v>46048</v>
      </c>
      <c r="D49" t="s">
        <v>250</v>
      </c>
      <c r="E49" s="21" t="str">
        <f>_xlfn.XLOOKUP(Transactions[[#This Row],[ProductID]], Products[ProductID], Products[ProductName], "Not Found")</f>
        <v>coil spring - for mounting plate .027 dia retainer spring</v>
      </c>
      <c r="F49" t="s">
        <v>247</v>
      </c>
      <c r="G49">
        <v>853</v>
      </c>
      <c r="H49" t="s">
        <v>52</v>
      </c>
    </row>
    <row r="50" spans="2:8" x14ac:dyDescent="0.2">
      <c r="B50" t="s">
        <v>98</v>
      </c>
      <c r="C50" s="12">
        <v>46048</v>
      </c>
      <c r="D50" t="s">
        <v>250</v>
      </c>
      <c r="E50" s="21" t="str">
        <f>_xlfn.XLOOKUP(Transactions[[#This Row],[ProductID]], Products[ProductID], Products[ProductName], "Not Found")</f>
        <v>coil spring - for mounting plate .027 dia retainer spring</v>
      </c>
      <c r="F50" t="s">
        <v>245</v>
      </c>
      <c r="G50">
        <v>4750</v>
      </c>
      <c r="H50" t="s">
        <v>52</v>
      </c>
    </row>
    <row r="51" spans="2:8" x14ac:dyDescent="0.2">
      <c r="B51" t="s">
        <v>99</v>
      </c>
      <c r="C51" s="12">
        <v>46048</v>
      </c>
      <c r="D51" t="s">
        <v>252</v>
      </c>
      <c r="E51" s="21" t="str">
        <f>_xlfn.XLOOKUP(Transactions[[#This Row],[ProductID]], Products[ProductID], Products[ProductName], "Not Found")</f>
        <v>mount plate pin (rivet) 1.119" shaft length .188" diam</v>
      </c>
      <c r="F51" t="s">
        <v>247</v>
      </c>
      <c r="G51">
        <v>2913</v>
      </c>
      <c r="H51" t="s">
        <v>52</v>
      </c>
    </row>
    <row r="52" spans="2:8" x14ac:dyDescent="0.2">
      <c r="B52" t="s">
        <v>100</v>
      </c>
      <c r="C52" s="12">
        <v>46048</v>
      </c>
      <c r="D52" t="s">
        <v>252</v>
      </c>
      <c r="E52" s="21" t="str">
        <f>_xlfn.XLOOKUP(Transactions[[#This Row],[ProductID]], Products[ProductID], Products[ProductName], "Not Found")</f>
        <v>mount plate pin (rivet) 1.119" shaft length .188" diam</v>
      </c>
      <c r="F52" t="s">
        <v>245</v>
      </c>
      <c r="G52">
        <v>4750</v>
      </c>
      <c r="H52" t="s">
        <v>52</v>
      </c>
    </row>
    <row r="53" spans="2:8" x14ac:dyDescent="0.2">
      <c r="B53" t="s">
        <v>101</v>
      </c>
      <c r="C53" s="12">
        <v>46048</v>
      </c>
      <c r="D53" t="s">
        <v>254</v>
      </c>
      <c r="E53" s="21" t="str">
        <f>_xlfn.XLOOKUP(Transactions[[#This Row],[ProductID]], Products[ProductID], Products[ProductName], "Not Found")</f>
        <v>band spring (16/lb)</v>
      </c>
      <c r="F53" t="s">
        <v>247</v>
      </c>
      <c r="G53">
        <v>42</v>
      </c>
      <c r="H53" t="s">
        <v>52</v>
      </c>
    </row>
    <row r="54" spans="2:8" x14ac:dyDescent="0.2">
      <c r="B54" t="s">
        <v>102</v>
      </c>
      <c r="C54" s="12">
        <v>46048</v>
      </c>
      <c r="D54" t="s">
        <v>254</v>
      </c>
      <c r="E54" s="21" t="str">
        <f>_xlfn.XLOOKUP(Transactions[[#This Row],[ProductID]], Products[ProductID], Products[ProductName], "Not Found")</f>
        <v>band spring (16/lb)</v>
      </c>
      <c r="F54" t="s">
        <v>245</v>
      </c>
      <c r="G54">
        <v>4750</v>
      </c>
      <c r="H54" t="s">
        <v>52</v>
      </c>
    </row>
    <row r="55" spans="2:8" x14ac:dyDescent="0.2">
      <c r="B55" t="s">
        <v>104</v>
      </c>
      <c r="C55" s="12">
        <v>46048</v>
      </c>
      <c r="D55" t="s">
        <v>256</v>
      </c>
      <c r="E55" s="21" t="str">
        <f>_xlfn.XLOOKUP(Transactions[[#This Row],[ProductID]], Products[ProductID], Products[ProductName], "Not Found")</f>
        <v>lever (for flange and surface)</v>
      </c>
      <c r="F55" t="s">
        <v>247</v>
      </c>
      <c r="G55">
        <v>1095</v>
      </c>
      <c r="H55" t="s">
        <v>52</v>
      </c>
    </row>
    <row r="56" spans="2:8" x14ac:dyDescent="0.2">
      <c r="B56" t="s">
        <v>105</v>
      </c>
      <c r="C56" s="12">
        <v>46048</v>
      </c>
      <c r="D56" t="s">
        <v>256</v>
      </c>
      <c r="E56" s="21" t="str">
        <f>_xlfn.XLOOKUP(Transactions[[#This Row],[ProductID]], Products[ProductID], Products[ProductName], "Not Found")</f>
        <v>lever (for flange and surface)</v>
      </c>
      <c r="F56" t="s">
        <v>245</v>
      </c>
      <c r="G56">
        <v>4750</v>
      </c>
      <c r="H56" t="s">
        <v>52</v>
      </c>
    </row>
    <row r="57" spans="2:8" x14ac:dyDescent="0.2">
      <c r="B57" t="s">
        <v>107</v>
      </c>
      <c r="C57" s="12">
        <v>46048</v>
      </c>
      <c r="D57" t="s">
        <v>258</v>
      </c>
      <c r="E57" s="21" t="str">
        <f>_xlfn.XLOOKUP(Transactions[[#This Row],[ProductID]], Products[ProductID], Products[ProductName], "Not Found")</f>
        <v>lever pin (rivet) 1.01" shaft length .188 diam</v>
      </c>
      <c r="F57" t="s">
        <v>247</v>
      </c>
      <c r="G57">
        <v>10121</v>
      </c>
      <c r="H57" t="s">
        <v>52</v>
      </c>
    </row>
    <row r="58" spans="2:8" x14ac:dyDescent="0.2">
      <c r="B58" t="s">
        <v>108</v>
      </c>
      <c r="C58" s="12">
        <v>46048</v>
      </c>
      <c r="D58" t="s">
        <v>258</v>
      </c>
      <c r="E58" s="21" t="str">
        <f>_xlfn.XLOOKUP(Transactions[[#This Row],[ProductID]], Products[ProductID], Products[ProductName], "Not Found")</f>
        <v>lever pin (rivet) 1.01" shaft length .188 diam</v>
      </c>
      <c r="F58" t="s">
        <v>245</v>
      </c>
      <c r="G58">
        <v>4750</v>
      </c>
      <c r="H58" t="s">
        <v>52</v>
      </c>
    </row>
    <row r="59" spans="2:8" x14ac:dyDescent="0.2">
      <c r="B59" t="s">
        <v>109</v>
      </c>
      <c r="C59" s="12">
        <v>46048</v>
      </c>
      <c r="D59" t="s">
        <v>260</v>
      </c>
      <c r="E59" s="21" t="str">
        <f>_xlfn.XLOOKUP(Transactions[[#This Row],[ProductID]], Products[ProductID], Products[ProductName], "Not Found")</f>
        <v>lock pin (rivet) 1.041" shaft length .089 diam</v>
      </c>
      <c r="F59" t="s">
        <v>247</v>
      </c>
      <c r="G59">
        <v>13639</v>
      </c>
      <c r="H59" t="s">
        <v>52</v>
      </c>
    </row>
    <row r="60" spans="2:8" x14ac:dyDescent="0.2">
      <c r="B60" t="s">
        <v>110</v>
      </c>
      <c r="C60" s="12">
        <v>46048</v>
      </c>
      <c r="D60" t="s">
        <v>260</v>
      </c>
      <c r="E60" s="21" t="str">
        <f>_xlfn.XLOOKUP(Transactions[[#This Row],[ProductID]], Products[ProductID], Products[ProductName], "Not Found")</f>
        <v>lock pin (rivet) 1.041" shaft length .089 diam</v>
      </c>
      <c r="F60" t="s">
        <v>245</v>
      </c>
      <c r="G60">
        <v>4750</v>
      </c>
      <c r="H60" t="s">
        <v>52</v>
      </c>
    </row>
    <row r="61" spans="2:8" x14ac:dyDescent="0.2">
      <c r="B61" t="s">
        <v>111</v>
      </c>
      <c r="C61" s="12">
        <v>46048</v>
      </c>
      <c r="D61" t="s">
        <v>262</v>
      </c>
      <c r="E61" s="21" t="str">
        <f>_xlfn.XLOOKUP(Transactions[[#This Row],[ProductID]], Products[ProductID], Products[ProductName], "Not Found")</f>
        <v>coil spring - for lever lock</v>
      </c>
      <c r="F61" t="s">
        <v>247</v>
      </c>
      <c r="G61">
        <v>80</v>
      </c>
      <c r="H61" t="s">
        <v>52</v>
      </c>
    </row>
    <row r="62" spans="2:8" x14ac:dyDescent="0.2">
      <c r="B62" t="s">
        <v>112</v>
      </c>
      <c r="C62" s="12">
        <v>46048</v>
      </c>
      <c r="D62" t="s">
        <v>262</v>
      </c>
      <c r="E62" s="21" t="str">
        <f>_xlfn.XLOOKUP(Transactions[[#This Row],[ProductID]], Products[ProductID], Products[ProductName], "Not Found")</f>
        <v>coil spring - for lever lock</v>
      </c>
      <c r="F62" t="s">
        <v>245</v>
      </c>
      <c r="G62">
        <v>4750</v>
      </c>
      <c r="H62" t="s">
        <v>52</v>
      </c>
    </row>
    <row r="63" spans="2:8" x14ac:dyDescent="0.2">
      <c r="B63" t="s">
        <v>113</v>
      </c>
      <c r="C63" s="12">
        <v>46048</v>
      </c>
      <c r="D63" t="s">
        <v>264</v>
      </c>
      <c r="E63" s="21" t="str">
        <f>_xlfn.XLOOKUP(Transactions[[#This Row],[ProductID]], Products[ProductID], Products[ProductName], "Not Found")</f>
        <v>lock (thumb lock for flange and surface)</v>
      </c>
      <c r="F63" t="s">
        <v>247</v>
      </c>
      <c r="G63">
        <v>50</v>
      </c>
      <c r="H63" t="s">
        <v>52</v>
      </c>
    </row>
    <row r="64" spans="2:8" x14ac:dyDescent="0.2">
      <c r="B64" t="s">
        <v>114</v>
      </c>
      <c r="C64" s="12">
        <v>46048</v>
      </c>
      <c r="D64" t="s">
        <v>264</v>
      </c>
      <c r="E64" s="21" t="str">
        <f>_xlfn.XLOOKUP(Transactions[[#This Row],[ProductID]], Products[ProductID], Products[ProductName], "Not Found")</f>
        <v>lock (thumb lock for flange and surface)</v>
      </c>
      <c r="F64" t="s">
        <v>245</v>
      </c>
      <c r="G64">
        <v>4750</v>
      </c>
      <c r="H64" t="s">
        <v>52</v>
      </c>
    </row>
    <row r="65" spans="2:8" x14ac:dyDescent="0.2">
      <c r="B65" t="s">
        <v>115</v>
      </c>
      <c r="C65" s="12">
        <v>46048</v>
      </c>
      <c r="D65" t="s">
        <v>266</v>
      </c>
      <c r="E65" s="21" t="str">
        <f>_xlfn.XLOOKUP(Transactions[[#This Row],[ProductID]], Products[ProductID], Products[ProductName], "Not Found")</f>
        <v>latch plate pin (striker rivet) 1.291 shaft length .188" diam</v>
      </c>
      <c r="F65" t="s">
        <v>247</v>
      </c>
      <c r="G65">
        <v>4919</v>
      </c>
      <c r="H65" t="s">
        <v>52</v>
      </c>
    </row>
    <row r="66" spans="2:8" x14ac:dyDescent="0.2">
      <c r="B66" t="s">
        <v>116</v>
      </c>
      <c r="C66" s="12">
        <v>46048</v>
      </c>
      <c r="D66" t="s">
        <v>266</v>
      </c>
      <c r="E66" s="21" t="str">
        <f>_xlfn.XLOOKUP(Transactions[[#This Row],[ProductID]], Products[ProductID], Products[ProductName], "Not Found")</f>
        <v>latch plate pin (striker rivet) 1.291 shaft length .188" diam</v>
      </c>
      <c r="F66" t="s">
        <v>245</v>
      </c>
      <c r="G66">
        <v>37</v>
      </c>
      <c r="H66" t="s">
        <v>52</v>
      </c>
    </row>
    <row r="67" spans="2:8" x14ac:dyDescent="0.2">
      <c r="B67" t="s">
        <v>117</v>
      </c>
      <c r="C67" s="12">
        <v>46048</v>
      </c>
      <c r="D67" t="s">
        <v>268</v>
      </c>
      <c r="E67" s="21" t="str">
        <f>_xlfn.XLOOKUP(Transactions[[#This Row],[ProductID]], Products[ProductID], Products[ProductName], "Not Found")</f>
        <v>striker box</v>
      </c>
      <c r="F67" t="s">
        <v>247</v>
      </c>
      <c r="G67">
        <v>2525</v>
      </c>
      <c r="H67" t="s">
        <v>52</v>
      </c>
    </row>
    <row r="68" spans="2:8" x14ac:dyDescent="0.2">
      <c r="B68" t="s">
        <v>118</v>
      </c>
      <c r="C68" s="12">
        <v>46048</v>
      </c>
      <c r="D68" t="s">
        <v>268</v>
      </c>
      <c r="E68" s="21" t="str">
        <f>_xlfn.XLOOKUP(Transactions[[#This Row],[ProductID]], Products[ProductID], Products[ProductName], "Not Found")</f>
        <v>striker box</v>
      </c>
      <c r="F68" t="s">
        <v>245</v>
      </c>
      <c r="G68">
        <v>10</v>
      </c>
      <c r="H68" t="s">
        <v>52</v>
      </c>
    </row>
    <row r="69" spans="2:8" x14ac:dyDescent="0.2">
      <c r="B69" t="s">
        <v>119</v>
      </c>
      <c r="C69" s="12">
        <v>46048</v>
      </c>
      <c r="D69" t="s">
        <v>270</v>
      </c>
      <c r="E69" s="21" t="str">
        <f>_xlfn.XLOOKUP(Transactions[[#This Row],[ProductID]], Products[ProductID], Products[ProductName], "Not Found")</f>
        <v>flange mounting plate</v>
      </c>
      <c r="F69" t="s">
        <v>247</v>
      </c>
      <c r="G69">
        <v>66</v>
      </c>
      <c r="H69" t="s">
        <v>52</v>
      </c>
    </row>
    <row r="70" spans="2:8" x14ac:dyDescent="0.2">
      <c r="B70" t="s">
        <v>120</v>
      </c>
      <c r="C70" s="12">
        <v>46048</v>
      </c>
      <c r="D70" t="s">
        <v>270</v>
      </c>
      <c r="E70" s="21" t="str">
        <f>_xlfn.XLOOKUP(Transactions[[#This Row],[ProductID]], Products[ProductID], Products[ProductName], "Not Found")</f>
        <v>flange mounting plate</v>
      </c>
      <c r="F70" t="s">
        <v>245</v>
      </c>
      <c r="G70">
        <v>2750</v>
      </c>
      <c r="H70" t="s">
        <v>52</v>
      </c>
    </row>
    <row r="71" spans="2:8" x14ac:dyDescent="0.2">
      <c r="B71" t="s">
        <v>121</v>
      </c>
      <c r="C71" s="12">
        <v>46048</v>
      </c>
      <c r="D71" t="s">
        <v>239</v>
      </c>
      <c r="E71" s="21" t="str">
        <f>_xlfn.XLOOKUP(Transactions[[#This Row],[ProductID]], Products[ProductID], Products[ProductName], "Not Found")</f>
        <v>Surface clamp</v>
      </c>
      <c r="F71" t="s">
        <v>801</v>
      </c>
      <c r="G71">
        <v>1773</v>
      </c>
      <c r="H71" t="s">
        <v>52</v>
      </c>
    </row>
    <row r="72" spans="2:8" x14ac:dyDescent="0.2">
      <c r="B72" t="s">
        <v>122</v>
      </c>
      <c r="C72" s="12">
        <v>46048</v>
      </c>
      <c r="D72" t="s">
        <v>240</v>
      </c>
      <c r="E72" s="21" t="str">
        <f>_xlfn.XLOOKUP(Transactions[[#This Row],[ProductID]], Products[ProductID], Products[ProductName], "Not Found")</f>
        <v>Flange clamp</v>
      </c>
      <c r="F72" t="s">
        <v>801</v>
      </c>
      <c r="G72">
        <v>1295</v>
      </c>
      <c r="H72" t="s">
        <v>52</v>
      </c>
    </row>
    <row r="73" spans="2:8" x14ac:dyDescent="0.2">
      <c r="B73" t="s">
        <v>123</v>
      </c>
      <c r="C73" s="12">
        <v>46048</v>
      </c>
      <c r="D73" t="s">
        <v>241</v>
      </c>
      <c r="E73" s="21" t="str">
        <f>_xlfn.XLOOKUP(Transactions[[#This Row],[ProductID]], Products[ProductID], Products[ProductName], "Not Found")</f>
        <v>Striker</v>
      </c>
      <c r="F73" t="s">
        <v>801</v>
      </c>
      <c r="G73">
        <v>5408</v>
      </c>
      <c r="H73" t="s">
        <v>52</v>
      </c>
    </row>
    <row r="74" spans="2:8" x14ac:dyDescent="0.2">
      <c r="B74" t="s">
        <v>124</v>
      </c>
      <c r="C74" s="12">
        <v>46048</v>
      </c>
      <c r="D74" t="s">
        <v>354</v>
      </c>
      <c r="E74" s="21" t="str">
        <f>_xlfn.XLOOKUP(Transactions[[#This Row],[ProductID]], Products[ProductID], Products[ProductName], "Not Found")</f>
        <v>10 X 3/4 410SS Pan Square Self Tapping</v>
      </c>
      <c r="F74" t="s">
        <v>247</v>
      </c>
      <c r="G74">
        <v>3</v>
      </c>
      <c r="H74" t="s">
        <v>52</v>
      </c>
    </row>
    <row r="75" spans="2:8" x14ac:dyDescent="0.2">
      <c r="B75" t="s">
        <v>175</v>
      </c>
      <c r="C75" s="12">
        <v>46048</v>
      </c>
      <c r="D75" t="s">
        <v>354</v>
      </c>
      <c r="E75" s="21" t="str">
        <f>_xlfn.XLOOKUP(Transactions[[#This Row],[ProductID]], Products[ProductID], Products[ProductName], "Not Found")</f>
        <v>10 X 3/4 410SS Pan Square Self Tapping</v>
      </c>
      <c r="F75" t="s">
        <v>801</v>
      </c>
      <c r="G75">
        <v>7521</v>
      </c>
      <c r="H75" t="s">
        <v>52</v>
      </c>
    </row>
    <row r="76" spans="2:8" x14ac:dyDescent="0.2">
      <c r="B76" t="s">
        <v>176</v>
      </c>
      <c r="C76" s="12">
        <v>46048</v>
      </c>
      <c r="D76" t="s">
        <v>356</v>
      </c>
      <c r="E76" s="21" t="str">
        <f>_xlfn.XLOOKUP(Transactions[[#This Row],[ProductID]], Products[ProductID], Products[ProductName], "Not Found")</f>
        <v>10 X 3/4 410SS Pan Philips Self Tapping</v>
      </c>
      <c r="F76" t="s">
        <v>247</v>
      </c>
      <c r="G76">
        <v>6000</v>
      </c>
      <c r="H76" t="s">
        <v>52</v>
      </c>
    </row>
    <row r="77" spans="2:8" x14ac:dyDescent="0.2">
      <c r="B77" t="s">
        <v>177</v>
      </c>
      <c r="C77" s="12">
        <v>46048</v>
      </c>
      <c r="D77" t="s">
        <v>358</v>
      </c>
      <c r="E77" s="21" t="str">
        <f>_xlfn.XLOOKUP(Transactions[[#This Row],[ProductID]], Products[ProductID], Products[ProductName], "Not Found")</f>
        <v>10-32 X 3/4 Oval Phillips Machine Screws</v>
      </c>
      <c r="F77" t="s">
        <v>247</v>
      </c>
      <c r="G77">
        <v>220</v>
      </c>
      <c r="H77" t="s">
        <v>52</v>
      </c>
    </row>
    <row r="78" spans="2:8" x14ac:dyDescent="0.2">
      <c r="B78" t="s">
        <v>178</v>
      </c>
      <c r="C78" s="12">
        <v>46048</v>
      </c>
      <c r="D78" t="s">
        <v>358</v>
      </c>
      <c r="E78" s="21" t="str">
        <f>_xlfn.XLOOKUP(Transactions[[#This Row],[ProductID]], Products[ProductID], Products[ProductName], "Not Found")</f>
        <v>10-32 X 3/4 Oval Phillips Machine Screws</v>
      </c>
      <c r="F78" t="s">
        <v>801</v>
      </c>
      <c r="G78">
        <v>8440</v>
      </c>
      <c r="H78" t="s">
        <v>52</v>
      </c>
    </row>
    <row r="79" spans="2:8" x14ac:dyDescent="0.2">
      <c r="B79" t="s">
        <v>179</v>
      </c>
      <c r="C79" s="12">
        <v>46048</v>
      </c>
      <c r="D79" t="s">
        <v>360</v>
      </c>
      <c r="E79" s="21" t="str">
        <f>_xlfn.XLOOKUP(Transactions[[#This Row],[ProductID]], Products[ProductID], Products[ProductName], "Not Found")</f>
        <v>10-32 Nylon Insert Lock Nut</v>
      </c>
      <c r="F79" t="s">
        <v>247</v>
      </c>
      <c r="G79">
        <v>614</v>
      </c>
      <c r="H79" t="s">
        <v>52</v>
      </c>
    </row>
    <row r="80" spans="2:8" x14ac:dyDescent="0.2">
      <c r="B80" t="s">
        <v>180</v>
      </c>
      <c r="C80" s="12">
        <v>46048</v>
      </c>
      <c r="D80" t="s">
        <v>360</v>
      </c>
      <c r="E80" s="21" t="str">
        <f>_xlfn.XLOOKUP(Transactions[[#This Row],[ProductID]], Products[ProductID], Products[ProductName], "Not Found")</f>
        <v>10-32 Nylon Insert Lock Nut</v>
      </c>
      <c r="F80" t="s">
        <v>801</v>
      </c>
      <c r="G80">
        <v>725</v>
      </c>
      <c r="H80" t="s">
        <v>52</v>
      </c>
    </row>
    <row r="81" spans="2:8" x14ac:dyDescent="0.2">
      <c r="B81" t="s">
        <v>181</v>
      </c>
      <c r="C81" s="12">
        <v>46048</v>
      </c>
      <c r="D81" t="s">
        <v>362</v>
      </c>
      <c r="E81" s="21" t="str">
        <f>_xlfn.XLOOKUP(Transactions[[#This Row],[ProductID]], Products[ProductID], Products[ProductName], "Not Found")</f>
        <v>#10 Flat Washer 18-8 Stainless Steel</v>
      </c>
      <c r="F81" t="s">
        <v>247</v>
      </c>
      <c r="G81">
        <v>311</v>
      </c>
      <c r="H81" t="s">
        <v>52</v>
      </c>
    </row>
    <row r="82" spans="2:8" x14ac:dyDescent="0.2">
      <c r="B82" t="s">
        <v>182</v>
      </c>
      <c r="C82" s="12">
        <v>46048</v>
      </c>
      <c r="D82" t="s">
        <v>362</v>
      </c>
      <c r="E82" s="21" t="str">
        <f>_xlfn.XLOOKUP(Transactions[[#This Row],[ProductID]], Products[ProductID], Products[ProductName], "Not Found")</f>
        <v>#10 Flat Washer 18-8 Stainless Steel</v>
      </c>
      <c r="F82" t="s">
        <v>801</v>
      </c>
      <c r="G82">
        <v>180</v>
      </c>
      <c r="H82" t="s">
        <v>52</v>
      </c>
    </row>
    <row r="83" spans="2:8" x14ac:dyDescent="0.2">
      <c r="B83" t="s">
        <v>183</v>
      </c>
      <c r="C83" s="12">
        <v>46048</v>
      </c>
      <c r="D83" t="s">
        <v>364</v>
      </c>
      <c r="E83" s="21" t="str">
        <f>_xlfn.XLOOKUP(Transactions[[#This Row],[ProductID]], Products[ProductID], Products[ProductName], "Not Found")</f>
        <v>1/4 - 20 Hex Nut (foot pedal)</v>
      </c>
      <c r="F83" t="s">
        <v>247</v>
      </c>
      <c r="G83">
        <v>30</v>
      </c>
      <c r="H83" t="s">
        <v>52</v>
      </c>
    </row>
    <row r="84" spans="2:8" x14ac:dyDescent="0.2">
      <c r="B84" t="s">
        <v>184</v>
      </c>
      <c r="C84" s="12">
        <v>46048</v>
      </c>
      <c r="D84" t="s">
        <v>364</v>
      </c>
      <c r="E84" s="21" t="str">
        <f>_xlfn.XLOOKUP(Transactions[[#This Row],[ProductID]], Products[ProductID], Products[ProductName], "Not Found")</f>
        <v>1/4 - 20 Hex Nut (foot pedal)</v>
      </c>
      <c r="F84" t="s">
        <v>801</v>
      </c>
      <c r="G84">
        <v>246</v>
      </c>
      <c r="H84" t="s">
        <v>52</v>
      </c>
    </row>
    <row r="85" spans="2:8" x14ac:dyDescent="0.2">
      <c r="B85" t="s">
        <v>185</v>
      </c>
      <c r="C85" s="12">
        <v>46048</v>
      </c>
      <c r="D85" t="s">
        <v>366</v>
      </c>
      <c r="E85" s="21" t="str">
        <f>_xlfn.XLOOKUP(Transactions[[#This Row],[ProductID]], Products[ProductID], Products[ProductName], "Not Found")</f>
        <v>Webbing Handle</v>
      </c>
      <c r="F85" t="s">
        <v>801</v>
      </c>
      <c r="G85">
        <v>131</v>
      </c>
      <c r="H85" t="s">
        <v>52</v>
      </c>
    </row>
    <row r="86" spans="2:8" x14ac:dyDescent="0.2">
      <c r="B86" t="s">
        <v>186</v>
      </c>
      <c r="C86" s="12">
        <v>46048</v>
      </c>
      <c r="D86" t="s">
        <v>368</v>
      </c>
      <c r="E86" s="21" t="str">
        <f>_xlfn.XLOOKUP(Transactions[[#This Row],[ProductID]], Products[ProductID], Products[ProductName], "Not Found")</f>
        <v>Kayak Deck Fitting Single Loop</v>
      </c>
      <c r="F86" t="s">
        <v>247</v>
      </c>
      <c r="G86">
        <v>58</v>
      </c>
      <c r="H86" t="s">
        <v>52</v>
      </c>
    </row>
    <row r="87" spans="2:8" x14ac:dyDescent="0.2">
      <c r="B87" t="s">
        <v>623</v>
      </c>
      <c r="C87" s="12">
        <v>46048</v>
      </c>
      <c r="D87" t="s">
        <v>368</v>
      </c>
      <c r="E87" s="21" t="str">
        <f>_xlfn.XLOOKUP(Transactions[[#This Row],[ProductID]], Products[ProductID], Products[ProductName], "Not Found")</f>
        <v>Kayak Deck Fitting Single Loop</v>
      </c>
      <c r="F87" t="s">
        <v>801</v>
      </c>
      <c r="G87">
        <v>1276</v>
      </c>
      <c r="H87" t="s">
        <v>52</v>
      </c>
    </row>
    <row r="88" spans="2:8" x14ac:dyDescent="0.2">
      <c r="B88" t="s">
        <v>624</v>
      </c>
      <c r="C88" s="12">
        <v>46048</v>
      </c>
      <c r="D88" t="s">
        <v>370</v>
      </c>
      <c r="E88" s="21" t="str">
        <f>_xlfn.XLOOKUP(Transactions[[#This Row],[ProductID]], Products[ProductID], Products[ProductName], "Not Found")</f>
        <v>Kayak Deck Line Guide Small</v>
      </c>
      <c r="F88" t="s">
        <v>247</v>
      </c>
      <c r="G88">
        <v>165</v>
      </c>
      <c r="H88" t="s">
        <v>52</v>
      </c>
    </row>
    <row r="89" spans="2:8" x14ac:dyDescent="0.2">
      <c r="B89" t="s">
        <v>625</v>
      </c>
      <c r="C89" s="12">
        <v>46048</v>
      </c>
      <c r="D89" t="s">
        <v>370</v>
      </c>
      <c r="E89" s="21" t="str">
        <f>_xlfn.XLOOKUP(Transactions[[#This Row],[ProductID]], Products[ProductID], Products[ProductName], "Not Found")</f>
        <v>Kayak Deck Line Guide Small</v>
      </c>
      <c r="F89" t="s">
        <v>801</v>
      </c>
      <c r="G89">
        <v>114</v>
      </c>
      <c r="H89" t="s">
        <v>52</v>
      </c>
    </row>
    <row r="90" spans="2:8" x14ac:dyDescent="0.2">
      <c r="B90" t="s">
        <v>626</v>
      </c>
      <c r="C90" s="12">
        <v>46048</v>
      </c>
      <c r="D90" t="s">
        <v>372</v>
      </c>
      <c r="E90" s="21" t="str">
        <f>_xlfn.XLOOKUP(Transactions[[#This Row],[ProductID]], Products[ProductID], Products[ProductName], "Not Found")</f>
        <v>Hatch Cover</v>
      </c>
      <c r="F90" t="s">
        <v>801</v>
      </c>
      <c r="G90">
        <v>50</v>
      </c>
      <c r="H90" t="s">
        <v>52</v>
      </c>
    </row>
    <row r="91" spans="2:8" x14ac:dyDescent="0.2">
      <c r="B91" t="s">
        <v>627</v>
      </c>
      <c r="C91" s="12">
        <v>46048</v>
      </c>
      <c r="D91" t="s">
        <v>372</v>
      </c>
      <c r="E91" s="21" t="str">
        <f>_xlfn.XLOOKUP(Transactions[[#This Row],[ProductID]], Products[ProductID], Products[ProductName], "Not Found")</f>
        <v>Hatch Cover</v>
      </c>
      <c r="F91" t="s">
        <v>620</v>
      </c>
      <c r="G91">
        <v>180</v>
      </c>
      <c r="H91" t="s">
        <v>52</v>
      </c>
    </row>
    <row r="92" spans="2:8" x14ac:dyDescent="0.2">
      <c r="B92" t="s">
        <v>628</v>
      </c>
      <c r="C92" s="12">
        <v>46048</v>
      </c>
      <c r="D92" t="s">
        <v>374</v>
      </c>
      <c r="E92" s="21" t="str">
        <f>_xlfn.XLOOKUP(Transactions[[#This Row],[ProductID]], Products[ProductID], Products[ProductName], "Not Found")</f>
        <v>Kayak Foot Pedal Low Profile</v>
      </c>
      <c r="F92" t="s">
        <v>801</v>
      </c>
      <c r="G92">
        <v>85</v>
      </c>
      <c r="H92" t="s">
        <v>52</v>
      </c>
    </row>
    <row r="93" spans="2:8" x14ac:dyDescent="0.2">
      <c r="B93" t="s">
        <v>629</v>
      </c>
      <c r="C93" s="12">
        <v>46048</v>
      </c>
      <c r="D93" t="s">
        <v>374</v>
      </c>
      <c r="E93" s="21" t="str">
        <f>_xlfn.XLOOKUP(Transactions[[#This Row],[ProductID]], Products[ProductID], Products[ProductName], "Not Found")</f>
        <v>Kayak Foot Pedal Low Profile</v>
      </c>
      <c r="F93" t="s">
        <v>620</v>
      </c>
      <c r="G93">
        <v>738</v>
      </c>
      <c r="H93" t="s">
        <v>52</v>
      </c>
    </row>
    <row r="94" spans="2:8" x14ac:dyDescent="0.2">
      <c r="B94" t="s">
        <v>630</v>
      </c>
      <c r="C94" s="12">
        <v>46048</v>
      </c>
      <c r="D94" t="s">
        <v>376</v>
      </c>
      <c r="E94" s="21" t="str">
        <f>_xlfn.XLOOKUP(Transactions[[#This Row],[ProductID]], Products[ProductID], Products[ProductName], "Not Found")</f>
        <v>Kayak Foot Brace Hex Clamp</v>
      </c>
      <c r="F94" t="s">
        <v>247</v>
      </c>
      <c r="G94">
        <v>7</v>
      </c>
      <c r="H94" t="s">
        <v>52</v>
      </c>
    </row>
    <row r="95" spans="2:8" x14ac:dyDescent="0.2">
      <c r="B95" t="s">
        <v>631</v>
      </c>
      <c r="C95" s="12">
        <v>46048</v>
      </c>
      <c r="D95" t="s">
        <v>376</v>
      </c>
      <c r="E95" s="21" t="str">
        <f>_xlfn.XLOOKUP(Transactions[[#This Row],[ProductID]], Products[ProductID], Products[ProductName], "Not Found")</f>
        <v>Kayak Foot Brace Hex Clamp</v>
      </c>
      <c r="F95" t="s">
        <v>801</v>
      </c>
      <c r="G95">
        <v>719</v>
      </c>
      <c r="H95" t="s">
        <v>52</v>
      </c>
    </row>
    <row r="96" spans="2:8" x14ac:dyDescent="0.2">
      <c r="B96" t="s">
        <v>632</v>
      </c>
      <c r="C96" s="12">
        <v>46048</v>
      </c>
      <c r="D96" t="s">
        <v>378</v>
      </c>
      <c r="E96" s="21" t="str">
        <f>_xlfn.XLOOKUP(Transactions[[#This Row],[ProductID]], Products[ProductID], Products[ProductName], "Not Found")</f>
        <v>Kayak Foot Brace Track</v>
      </c>
      <c r="F96" t="s">
        <v>801</v>
      </c>
      <c r="G96">
        <v>289</v>
      </c>
      <c r="H96" t="s">
        <v>52</v>
      </c>
    </row>
    <row r="97" spans="2:8" x14ac:dyDescent="0.2">
      <c r="B97" t="s">
        <v>633</v>
      </c>
      <c r="C97" s="12">
        <v>46048</v>
      </c>
      <c r="D97" t="s">
        <v>380</v>
      </c>
      <c r="E97" s="21" t="str">
        <f>_xlfn.XLOOKUP(Transactions[[#This Row],[ProductID]], Products[ProductID], Products[ProductName], "Not Found")</f>
        <v>(L) Kayak Foot Brace STD Rod Short Flag</v>
      </c>
      <c r="F97" t="s">
        <v>801</v>
      </c>
      <c r="G97">
        <v>144</v>
      </c>
      <c r="H97" t="s">
        <v>52</v>
      </c>
    </row>
    <row r="98" spans="2:8" x14ac:dyDescent="0.2">
      <c r="B98" t="s">
        <v>634</v>
      </c>
      <c r="C98" s="12">
        <v>46048</v>
      </c>
      <c r="D98" t="s">
        <v>382</v>
      </c>
      <c r="E98" s="21" t="str">
        <f>_xlfn.XLOOKUP(Transactions[[#This Row],[ProductID]], Products[ProductID], Products[ProductName], "Not Found")</f>
        <v>(R) Kayak Foot Brace STD Rod Short Flag</v>
      </c>
      <c r="F98" t="s">
        <v>801</v>
      </c>
      <c r="G98">
        <v>146</v>
      </c>
      <c r="H98" t="s">
        <v>52</v>
      </c>
    </row>
    <row r="99" spans="2:8" x14ac:dyDescent="0.2">
      <c r="B99" t="s">
        <v>635</v>
      </c>
      <c r="C99" s="12">
        <v>46048</v>
      </c>
      <c r="D99" t="s">
        <v>384</v>
      </c>
      <c r="E99" s="21" t="str">
        <f>_xlfn.XLOOKUP(Transactions[[#This Row],[ProductID]], Products[ProductID], Products[ProductName], "Not Found")</f>
        <v>1/4 - 20 Nylok Jam Nut</v>
      </c>
      <c r="F99" t="s">
        <v>247</v>
      </c>
      <c r="G99">
        <v>964</v>
      </c>
      <c r="H99" t="s">
        <v>52</v>
      </c>
    </row>
    <row r="100" spans="2:8" x14ac:dyDescent="0.2">
      <c r="B100" t="s">
        <v>636</v>
      </c>
      <c r="C100" s="12">
        <v>46048</v>
      </c>
      <c r="D100" t="s">
        <v>386</v>
      </c>
      <c r="E100" s="21" t="str">
        <f>_xlfn.XLOOKUP(Transactions[[#This Row],[ProductID]], Products[ProductID], Products[ProductName], "Not Found")</f>
        <v>14 X 5/8 NEO Bonded Washer (for foot)</v>
      </c>
      <c r="F100" t="s">
        <v>247</v>
      </c>
      <c r="G100">
        <v>14</v>
      </c>
      <c r="H100" t="s">
        <v>52</v>
      </c>
    </row>
    <row r="101" spans="2:8" x14ac:dyDescent="0.2">
      <c r="B101" t="s">
        <v>637</v>
      </c>
      <c r="C101" s="12">
        <v>46048</v>
      </c>
      <c r="D101" t="s">
        <v>386</v>
      </c>
      <c r="E101" s="21" t="str">
        <f>_xlfn.XLOOKUP(Transactions[[#This Row],[ProductID]], Products[ProductID], Products[ProductName], "Not Found")</f>
        <v>14 X 5/8 NEO Bonded Washer (for foot)</v>
      </c>
      <c r="F101" t="s">
        <v>801</v>
      </c>
      <c r="G101">
        <v>354</v>
      </c>
      <c r="H101" t="s">
        <v>52</v>
      </c>
    </row>
    <row r="102" spans="2:8" x14ac:dyDescent="0.2">
      <c r="B102" t="s">
        <v>638</v>
      </c>
      <c r="C102" s="12">
        <v>46048</v>
      </c>
      <c r="D102" t="s">
        <v>388</v>
      </c>
      <c r="E102" s="21" t="str">
        <f>_xlfn.XLOOKUP(Transactions[[#This Row],[ProductID]], Products[ProductID], Products[ProductName], "Not Found")</f>
        <v>Polypro Bungee Cord Black 3/16"</v>
      </c>
      <c r="F102" t="s">
        <v>801</v>
      </c>
      <c r="G102">
        <v>5520</v>
      </c>
      <c r="H102" t="s">
        <v>52</v>
      </c>
    </row>
    <row r="103" spans="2:8" x14ac:dyDescent="0.2">
      <c r="B103" t="s">
        <v>639</v>
      </c>
      <c r="C103" s="12">
        <v>46048</v>
      </c>
      <c r="D103" t="s">
        <v>390</v>
      </c>
      <c r="E103" s="21" t="str">
        <f>_xlfn.XLOOKUP(Transactions[[#This Row],[ProductID]], Products[ProductID], Products[ProductName], "Not Found")</f>
        <v>Kayak Carrying Handle</v>
      </c>
      <c r="F103" t="s">
        <v>801</v>
      </c>
      <c r="G103">
        <v>114</v>
      </c>
      <c r="H103" t="s">
        <v>52</v>
      </c>
    </row>
    <row r="104" spans="2:8" x14ac:dyDescent="0.2">
      <c r="B104" t="s">
        <v>640</v>
      </c>
      <c r="C104" s="12">
        <v>46048</v>
      </c>
      <c r="D104" t="s">
        <v>392</v>
      </c>
      <c r="E104" s="21" t="str">
        <f>_xlfn.XLOOKUP(Transactions[[#This Row],[ProductID]], Products[ProductID], Products[ProductName], "Not Found")</f>
        <v>Hatch Cover Tether Clips</v>
      </c>
      <c r="F104" t="s">
        <v>247</v>
      </c>
      <c r="G104">
        <v>2</v>
      </c>
      <c r="H104" t="s">
        <v>52</v>
      </c>
    </row>
    <row r="105" spans="2:8" x14ac:dyDescent="0.2">
      <c r="B105" t="s">
        <v>641</v>
      </c>
      <c r="C105" s="12">
        <v>46048</v>
      </c>
      <c r="D105" t="s">
        <v>392</v>
      </c>
      <c r="E105" s="21" t="str">
        <f>_xlfn.XLOOKUP(Transactions[[#This Row],[ProductID]], Products[ProductID], Products[ProductName], "Not Found")</f>
        <v>Hatch Cover Tether Clips</v>
      </c>
      <c r="F105" t="s">
        <v>801</v>
      </c>
      <c r="G105">
        <v>658</v>
      </c>
      <c r="H105" t="s">
        <v>52</v>
      </c>
    </row>
    <row r="106" spans="2:8" x14ac:dyDescent="0.2">
      <c r="B106" t="s">
        <v>642</v>
      </c>
      <c r="C106" s="12">
        <v>46048</v>
      </c>
      <c r="D106" t="s">
        <v>394</v>
      </c>
      <c r="E106" s="21" t="str">
        <f>_xlfn.XLOOKUP(Transactions[[#This Row],[ProductID]], Products[ProductID], Products[ProductName], "Not Found")</f>
        <v>Seat Pan</v>
      </c>
      <c r="F106" t="s">
        <v>620</v>
      </c>
      <c r="G106">
        <v>55</v>
      </c>
      <c r="H106" t="s">
        <v>52</v>
      </c>
    </row>
    <row r="107" spans="2:8" x14ac:dyDescent="0.2">
      <c r="B107" t="s">
        <v>643</v>
      </c>
      <c r="C107" s="12">
        <v>46048</v>
      </c>
      <c r="D107" t="s">
        <v>394</v>
      </c>
      <c r="E107" s="21" t="str">
        <f>_xlfn.XLOOKUP(Transactions[[#This Row],[ProductID]], Products[ProductID], Products[ProductName], "Not Found")</f>
        <v>Seat Pan</v>
      </c>
      <c r="F107" t="s">
        <v>801</v>
      </c>
      <c r="G107">
        <v>10</v>
      </c>
      <c r="H107" t="s">
        <v>52</v>
      </c>
    </row>
    <row r="108" spans="2:8" x14ac:dyDescent="0.2">
      <c r="B108" t="s">
        <v>644</v>
      </c>
      <c r="C108" s="12">
        <v>46048</v>
      </c>
      <c r="D108" t="s">
        <v>396</v>
      </c>
      <c r="E108" s="21" t="str">
        <f>_xlfn.XLOOKUP(Transactions[[#This Row],[ProductID]], Products[ProductID], Products[ProductName], "Not Found")</f>
        <v>Female clasp with hypalon</v>
      </c>
      <c r="F108" t="s">
        <v>801</v>
      </c>
      <c r="G108">
        <v>28</v>
      </c>
      <c r="H108" t="s">
        <v>52</v>
      </c>
    </row>
    <row r="109" spans="2:8" x14ac:dyDescent="0.2">
      <c r="B109" t="s">
        <v>645</v>
      </c>
      <c r="C109" s="12">
        <v>46048</v>
      </c>
      <c r="D109" t="s">
        <v>398</v>
      </c>
      <c r="E109" s="21" t="str">
        <f>_xlfn.XLOOKUP(Transactions[[#This Row],[ProductID]], Products[ProductID], Products[ProductName], "Not Found")</f>
        <v>Seat Back</v>
      </c>
      <c r="F109" t="s">
        <v>801</v>
      </c>
      <c r="G109">
        <v>77</v>
      </c>
      <c r="H109" t="s">
        <v>52</v>
      </c>
    </row>
    <row r="110" spans="2:8" x14ac:dyDescent="0.2">
      <c r="B110" t="s">
        <v>646</v>
      </c>
      <c r="C110" s="12">
        <v>46048</v>
      </c>
      <c r="D110" t="s">
        <v>400</v>
      </c>
      <c r="E110" s="21" t="str">
        <f>_xlfn.XLOOKUP(Transactions[[#This Row],[ProductID]], Products[ProductID], Products[ProductName], "Not Found")</f>
        <v>Cockpit Pad</v>
      </c>
      <c r="F110" t="s">
        <v>801</v>
      </c>
      <c r="G110">
        <v>13</v>
      </c>
      <c r="H110" t="s">
        <v>52</v>
      </c>
    </row>
    <row r="111" spans="2:8" x14ac:dyDescent="0.2">
      <c r="B111" t="s">
        <v>647</v>
      </c>
      <c r="C111" s="12">
        <v>46048</v>
      </c>
      <c r="D111" t="s">
        <v>402</v>
      </c>
      <c r="E111" s="21" t="str">
        <f>_xlfn.XLOOKUP(Transactions[[#This Row],[ProductID]], Products[ProductID], Products[ProductName], "Not Found")</f>
        <v>Lauren gasket</v>
      </c>
      <c r="F111" t="s">
        <v>620</v>
      </c>
      <c r="G111">
        <v>15920</v>
      </c>
      <c r="H111" t="s">
        <v>52</v>
      </c>
    </row>
    <row r="112" spans="2:8" x14ac:dyDescent="0.2">
      <c r="B112" t="s">
        <v>648</v>
      </c>
      <c r="C112" s="12">
        <v>46048</v>
      </c>
      <c r="D112" t="s">
        <v>404</v>
      </c>
      <c r="E112" s="21" t="str">
        <f>_xlfn.XLOOKUP(Transactions[[#This Row],[ProductID]], Products[ProductID], Products[ProductName], "Not Found")</f>
        <v>Mate Section Gasket</v>
      </c>
      <c r="F112" t="s">
        <v>247</v>
      </c>
      <c r="G112">
        <v>30</v>
      </c>
      <c r="H112" t="s">
        <v>52</v>
      </c>
    </row>
    <row r="113" spans="2:8" x14ac:dyDescent="0.2">
      <c r="B113" t="s">
        <v>649</v>
      </c>
      <c r="C113" s="12">
        <v>46048</v>
      </c>
      <c r="D113" t="s">
        <v>404</v>
      </c>
      <c r="E113" s="21" t="str">
        <f>_xlfn.XLOOKUP(Transactions[[#This Row],[ProductID]], Products[ProductID], Products[ProductName], "Not Found")</f>
        <v>Mate Section Gasket</v>
      </c>
      <c r="F113" t="s">
        <v>620</v>
      </c>
      <c r="G113">
        <v>100</v>
      </c>
      <c r="H113" t="s">
        <v>52</v>
      </c>
    </row>
    <row r="114" spans="2:8" x14ac:dyDescent="0.2">
      <c r="B114" t="s">
        <v>650</v>
      </c>
      <c r="C114" s="12">
        <v>46048</v>
      </c>
      <c r="D114" t="s">
        <v>404</v>
      </c>
      <c r="E114" s="21" t="str">
        <f>_xlfn.XLOOKUP(Transactions[[#This Row],[ProductID]], Products[ProductID], Products[ProductName], "Not Found")</f>
        <v>Mate Section Gasket</v>
      </c>
      <c r="F114" t="s">
        <v>801</v>
      </c>
      <c r="G114">
        <v>1200</v>
      </c>
      <c r="H114" t="s">
        <v>52</v>
      </c>
    </row>
    <row r="115" spans="2:8" x14ac:dyDescent="0.2">
      <c r="B115" t="s">
        <v>651</v>
      </c>
      <c r="C115" s="12">
        <v>46048</v>
      </c>
      <c r="D115" t="s">
        <v>406</v>
      </c>
      <c r="E115" s="21" t="str">
        <f>_xlfn.XLOOKUP(Transactions[[#This Row],[ProductID]], Products[ProductID], Products[ProductName], "Not Found")</f>
        <v>Mate Section Gasket (tube)</v>
      </c>
      <c r="F115" t="s">
        <v>247</v>
      </c>
      <c r="G115">
        <v>190</v>
      </c>
      <c r="H115" t="s">
        <v>52</v>
      </c>
    </row>
    <row r="116" spans="2:8" x14ac:dyDescent="0.2">
      <c r="B116" t="s">
        <v>652</v>
      </c>
      <c r="C116" s="12">
        <v>46048</v>
      </c>
      <c r="D116" t="s">
        <v>406</v>
      </c>
      <c r="E116" s="21" t="str">
        <f>_xlfn.XLOOKUP(Transactions[[#This Row],[ProductID]], Products[ProductID], Products[ProductName], "Not Found")</f>
        <v>Mate Section Gasket (tube)</v>
      </c>
      <c r="F116" t="s">
        <v>620</v>
      </c>
      <c r="G116">
        <v>4900</v>
      </c>
      <c r="H116" t="s">
        <v>52</v>
      </c>
    </row>
    <row r="117" spans="2:8" x14ac:dyDescent="0.2">
      <c r="B117" t="s">
        <v>653</v>
      </c>
      <c r="C117" s="12">
        <v>46048</v>
      </c>
      <c r="D117" t="s">
        <v>408</v>
      </c>
      <c r="E117" s="21" t="str">
        <f>_xlfn.XLOOKUP(Transactions[[#This Row],[ProductID]], Products[ProductID], Products[ProductName], "Not Found")</f>
        <v>Cockpit Gaskets - set of 2</v>
      </c>
      <c r="F117" t="s">
        <v>801</v>
      </c>
      <c r="G117">
        <v>163</v>
      </c>
      <c r="H117" t="s">
        <v>52</v>
      </c>
    </row>
    <row r="118" spans="2:8" x14ac:dyDescent="0.2">
      <c r="B118" t="s">
        <v>654</v>
      </c>
      <c r="C118" s="12">
        <v>46048</v>
      </c>
      <c r="D118" t="s">
        <v>410</v>
      </c>
      <c r="E118" s="21" t="str">
        <f>_xlfn.XLOOKUP(Transactions[[#This Row],[ProductID]], Products[ProductID], Products[ProductName], "Not Found")</f>
        <v>Reflective Parachute Cord</v>
      </c>
      <c r="F118" t="s">
        <v>801</v>
      </c>
      <c r="G118">
        <v>2898</v>
      </c>
      <c r="H118" t="s">
        <v>52</v>
      </c>
    </row>
    <row r="119" spans="2:8" x14ac:dyDescent="0.2">
      <c r="B119" t="s">
        <v>655</v>
      </c>
      <c r="C119" s="12">
        <v>46048</v>
      </c>
      <c r="D119" t="s">
        <v>412</v>
      </c>
      <c r="E119" s="21" t="str">
        <f>_xlfn.XLOOKUP(Transactions[[#This Row],[ProductID]], Products[ProductID], Products[ProductName], "Not Found")</f>
        <v>Parachute Cord</v>
      </c>
      <c r="F119" t="s">
        <v>801</v>
      </c>
      <c r="G119">
        <v>1790</v>
      </c>
      <c r="H119" t="s">
        <v>52</v>
      </c>
    </row>
    <row r="120" spans="2:8" x14ac:dyDescent="0.2">
      <c r="B120" t="s">
        <v>656</v>
      </c>
      <c r="C120" s="12">
        <v>46048</v>
      </c>
      <c r="D120" t="s">
        <v>414</v>
      </c>
      <c r="E120" s="21" t="str">
        <f>_xlfn.XLOOKUP(Transactions[[#This Row],[ProductID]], Products[ProductID], Products[ProductName], "Not Found")</f>
        <v>Instruction Label</v>
      </c>
      <c r="F120" t="s">
        <v>801</v>
      </c>
      <c r="G120">
        <v>1474</v>
      </c>
      <c r="H120" t="s">
        <v>52</v>
      </c>
    </row>
    <row r="121" spans="2:8" x14ac:dyDescent="0.2">
      <c r="B121" t="s">
        <v>657</v>
      </c>
      <c r="C121" s="12">
        <v>46048</v>
      </c>
      <c r="D121" t="s">
        <v>415</v>
      </c>
      <c r="E121" s="21" t="str">
        <f>_xlfn.XLOOKUP(Transactions[[#This Row],[ProductID]], Products[ProductID], Products[ProductName], "Not Found")</f>
        <v>Disclaimers Label Caution Sticker</v>
      </c>
      <c r="F121" t="s">
        <v>801</v>
      </c>
      <c r="G121">
        <v>185</v>
      </c>
      <c r="H121" t="s">
        <v>52</v>
      </c>
    </row>
    <row r="122" spans="2:8" x14ac:dyDescent="0.2">
      <c r="B122" t="s">
        <v>658</v>
      </c>
      <c r="C122" s="12">
        <v>46048</v>
      </c>
      <c r="D122" t="s">
        <v>417</v>
      </c>
      <c r="E122" s="21" t="str">
        <f>_xlfn.XLOOKUP(Transactions[[#This Row],[ProductID]], Products[ProductID], Products[ProductName], "Not Found")</f>
        <v>Standard Bag, cone, straps</v>
      </c>
      <c r="F122" t="s">
        <v>620</v>
      </c>
      <c r="G122">
        <v>18</v>
      </c>
      <c r="H122" t="s">
        <v>52</v>
      </c>
    </row>
    <row r="123" spans="2:8" x14ac:dyDescent="0.2">
      <c r="B123" t="s">
        <v>659</v>
      </c>
      <c r="C123" s="12">
        <v>46048</v>
      </c>
      <c r="D123" t="s">
        <v>417</v>
      </c>
      <c r="E123" s="21" t="str">
        <f>_xlfn.XLOOKUP(Transactions[[#This Row],[ProductID]], Products[ProductID], Products[ProductName], "Not Found")</f>
        <v>Standard Bag, cone, straps</v>
      </c>
      <c r="F123" t="s">
        <v>801</v>
      </c>
      <c r="G123">
        <v>12</v>
      </c>
      <c r="H123" t="s">
        <v>52</v>
      </c>
    </row>
    <row r="124" spans="2:8" x14ac:dyDescent="0.2">
      <c r="B124" t="s">
        <v>660</v>
      </c>
      <c r="C124" s="12">
        <v>46048</v>
      </c>
      <c r="D124" t="s">
        <v>419</v>
      </c>
      <c r="E124" s="21" t="str">
        <f>_xlfn.XLOOKUP(Transactions[[#This Row],[ProductID]], Products[ProductID], Products[ProductName], "Not Found")</f>
        <v>Pakayak Logo Towel</v>
      </c>
      <c r="F124" t="s">
        <v>620</v>
      </c>
      <c r="G124">
        <v>521</v>
      </c>
      <c r="H124" t="s">
        <v>52</v>
      </c>
    </row>
    <row r="125" spans="2:8" x14ac:dyDescent="0.2">
      <c r="B125" t="s">
        <v>661</v>
      </c>
      <c r="C125" s="12">
        <v>46048</v>
      </c>
      <c r="D125" t="s">
        <v>421</v>
      </c>
      <c r="E125" s="21" t="str">
        <f>_xlfn.XLOOKUP(Transactions[[#This Row],[ProductID]], Products[ProductID], Products[ProductName], "Not Found")</f>
        <v>Backer Blocks 1.25 x 1.25"</v>
      </c>
      <c r="F125" t="s">
        <v>801</v>
      </c>
      <c r="G125">
        <v>167</v>
      </c>
      <c r="H125" t="s">
        <v>52</v>
      </c>
    </row>
    <row r="126" spans="2:8" x14ac:dyDescent="0.2">
      <c r="B126" t="s">
        <v>662</v>
      </c>
      <c r="C126" s="12">
        <v>46048</v>
      </c>
      <c r="D126" t="s">
        <v>423</v>
      </c>
      <c r="E126" s="21" t="str">
        <f>_xlfn.XLOOKUP(Transactions[[#This Row],[ProductID]], Products[ProductID], Products[ProductName], "Not Found")</f>
        <v>#10-32 X 1" Phillips Flat Machine Screw</v>
      </c>
      <c r="F126" t="s">
        <v>801</v>
      </c>
      <c r="G126">
        <v>257</v>
      </c>
      <c r="H126" t="s">
        <v>52</v>
      </c>
    </row>
    <row r="127" spans="2:8" x14ac:dyDescent="0.2">
      <c r="B127" t="s">
        <v>663</v>
      </c>
      <c r="C127" s="12">
        <v>46048</v>
      </c>
      <c r="D127" t="s">
        <v>425</v>
      </c>
      <c r="E127" s="21" t="str">
        <f>_xlfn.XLOOKUP(Transactions[[#This Row],[ProductID]], Products[ProductID], Products[ProductName], "Not Found")</f>
        <v>Pakayak Sticker 3" Round</v>
      </c>
      <c r="F127" t="s">
        <v>801</v>
      </c>
      <c r="G127">
        <v>300</v>
      </c>
      <c r="H127" t="s">
        <v>52</v>
      </c>
    </row>
    <row r="128" spans="2:8" x14ac:dyDescent="0.2">
      <c r="B128" t="s">
        <v>664</v>
      </c>
      <c r="C128" s="12">
        <v>46048</v>
      </c>
      <c r="D128" t="s">
        <v>427</v>
      </c>
      <c r="E128" s="21" t="str">
        <f>_xlfn.XLOOKUP(Transactions[[#This Row],[ProductID]], Products[ProductID], Products[ProductName], "Not Found")</f>
        <v>Share Me Business Cards</v>
      </c>
      <c r="F128" t="s">
        <v>801</v>
      </c>
      <c r="G128">
        <v>150</v>
      </c>
      <c r="H128" t="s">
        <v>52</v>
      </c>
    </row>
    <row r="129" spans="2:8" x14ac:dyDescent="0.2">
      <c r="B129" t="s">
        <v>665</v>
      </c>
      <c r="C129" s="12">
        <v>46048</v>
      </c>
      <c r="D129" t="s">
        <v>429</v>
      </c>
      <c r="E129" s="21" t="str">
        <f>_xlfn.XLOOKUP(Transactions[[#This Row],[ProductID]], Products[ProductID], Products[ProductName], "Not Found")</f>
        <v>Clamp Covers, non-phthalate</v>
      </c>
      <c r="F129" t="s">
        <v>247</v>
      </c>
      <c r="G129">
        <v>7014</v>
      </c>
      <c r="H129" t="s">
        <v>52</v>
      </c>
    </row>
    <row r="130" spans="2:8" x14ac:dyDescent="0.2">
      <c r="B130" t="s">
        <v>666</v>
      </c>
      <c r="C130" s="12">
        <v>46048</v>
      </c>
      <c r="D130" t="s">
        <v>429</v>
      </c>
      <c r="E130" s="21" t="str">
        <f>_xlfn.XLOOKUP(Transactions[[#This Row],[ProductID]], Products[ProductID], Products[ProductName], "Not Found")</f>
        <v>Clamp Covers, non-phthalate</v>
      </c>
      <c r="F130" t="s">
        <v>245</v>
      </c>
      <c r="G130">
        <v>4750</v>
      </c>
      <c r="H130" t="s">
        <v>52</v>
      </c>
    </row>
    <row r="131" spans="2:8" x14ac:dyDescent="0.2">
      <c r="B131" t="s">
        <v>667</v>
      </c>
      <c r="C131" s="12">
        <v>46048</v>
      </c>
      <c r="D131" t="s">
        <v>429</v>
      </c>
      <c r="E131" s="21" t="str">
        <f>_xlfn.XLOOKUP(Transactions[[#This Row],[ProductID]], Products[ProductID], Products[ProductName], "Not Found")</f>
        <v>Clamp Covers, non-phthalate</v>
      </c>
      <c r="F131" t="s">
        <v>801</v>
      </c>
      <c r="G131">
        <v>773</v>
      </c>
      <c r="H131" t="s">
        <v>52</v>
      </c>
    </row>
    <row r="132" spans="2:8" x14ac:dyDescent="0.2">
      <c r="B132" t="s">
        <v>668</v>
      </c>
      <c r="C132" s="12">
        <v>46048</v>
      </c>
      <c r="D132" t="s">
        <v>431</v>
      </c>
      <c r="E132" s="21" t="str">
        <f>_xlfn.XLOOKUP(Transactions[[#This Row],[ProductID]], Products[ProductID], Products[ProductName], "Not Found")</f>
        <v>1/4 -20 x 1/2 nylon pan head (spare)</v>
      </c>
      <c r="F132" t="s">
        <v>247</v>
      </c>
      <c r="G132">
        <v>6925</v>
      </c>
      <c r="H132" t="s">
        <v>52</v>
      </c>
    </row>
    <row r="133" spans="2:8" x14ac:dyDescent="0.2">
      <c r="B133" t="s">
        <v>669</v>
      </c>
      <c r="C133" s="12">
        <v>46048</v>
      </c>
      <c r="D133" t="s">
        <v>431</v>
      </c>
      <c r="E133" s="21" t="str">
        <f>_xlfn.XLOOKUP(Transactions[[#This Row],[ProductID]], Products[ProductID], Products[ProductName], "Not Found")</f>
        <v>1/4 -20 x 1/2 nylon pan head (spare)</v>
      </c>
      <c r="F133" t="s">
        <v>620</v>
      </c>
      <c r="G133">
        <v>360</v>
      </c>
      <c r="H133" t="s">
        <v>52</v>
      </c>
    </row>
    <row r="134" spans="2:8" x14ac:dyDescent="0.2">
      <c r="B134" t="s">
        <v>670</v>
      </c>
      <c r="C134" s="12">
        <v>46048</v>
      </c>
      <c r="D134" t="s">
        <v>433</v>
      </c>
      <c r="E134" s="21" t="str">
        <f>_xlfn.XLOOKUP(Transactions[[#This Row],[ProductID]], Products[ProductID], Products[ProductName], "Not Found")</f>
        <v>#10 X 3/4 316SS Square Pan SM 12/ Screw</v>
      </c>
      <c r="F134" t="s">
        <v>247</v>
      </c>
      <c r="G134">
        <v>122</v>
      </c>
      <c r="H134" t="s">
        <v>52</v>
      </c>
    </row>
    <row r="135" spans="2:8" x14ac:dyDescent="0.2">
      <c r="B135" t="s">
        <v>671</v>
      </c>
      <c r="C135" s="12">
        <v>46048</v>
      </c>
      <c r="D135" t="s">
        <v>433</v>
      </c>
      <c r="E135" s="21" t="str">
        <f>_xlfn.XLOOKUP(Transactions[[#This Row],[ProductID]], Products[ProductID], Products[ProductName], "Not Found")</f>
        <v>#10 X 3/4 316SS Square Pan SM 12/ Screw</v>
      </c>
      <c r="F135" t="s">
        <v>801</v>
      </c>
      <c r="G135">
        <v>901</v>
      </c>
      <c r="H135" t="s">
        <v>52</v>
      </c>
    </row>
    <row r="136" spans="2:8" x14ac:dyDescent="0.2">
      <c r="B136" t="s">
        <v>672</v>
      </c>
      <c r="C136" s="12">
        <v>46048</v>
      </c>
      <c r="D136" t="s">
        <v>435</v>
      </c>
      <c r="E136" s="21" t="str">
        <f>_xlfn.XLOOKUP(Transactions[[#This Row],[ProductID]], Products[ProductID], Products[ProductName], "Not Found")</f>
        <v>#10 X 3/4 316SS Philips Pan SM 12/ Screw</v>
      </c>
      <c r="F136" t="s">
        <v>247</v>
      </c>
      <c r="G136">
        <v>2162</v>
      </c>
      <c r="H136" t="s">
        <v>52</v>
      </c>
    </row>
    <row r="137" spans="2:8" x14ac:dyDescent="0.2">
      <c r="B137" t="s">
        <v>673</v>
      </c>
      <c r="C137" s="12">
        <v>46048</v>
      </c>
      <c r="D137" t="s">
        <v>437</v>
      </c>
      <c r="E137" s="21" t="str">
        <f>_xlfn.XLOOKUP(Transactions[[#This Row],[ProductID]], Products[ProductID], Products[ProductName], "Not Found")</f>
        <v>Pakayak HIN</v>
      </c>
      <c r="F137" t="s">
        <v>801</v>
      </c>
      <c r="G137">
        <v>160</v>
      </c>
      <c r="H137" t="s">
        <v>52</v>
      </c>
    </row>
    <row r="138" spans="2:8" x14ac:dyDescent="0.2">
      <c r="B138" t="s">
        <v>674</v>
      </c>
      <c r="C138" s="12">
        <v>46048</v>
      </c>
      <c r="D138" t="s">
        <v>439</v>
      </c>
      <c r="E138" s="21" t="str">
        <f>_xlfn.XLOOKUP(Transactions[[#This Row],[ProductID]], Products[ProductID], Products[ProductName], "Not Found")</f>
        <v>Quick Start</v>
      </c>
      <c r="F138" t="s">
        <v>801</v>
      </c>
      <c r="G138">
        <v>27</v>
      </c>
      <c r="H138" t="s">
        <v>52</v>
      </c>
    </row>
    <row r="139" spans="2:8" x14ac:dyDescent="0.2">
      <c r="B139" t="s">
        <v>675</v>
      </c>
      <c r="C139" s="12">
        <v>46048</v>
      </c>
      <c r="D139" t="s">
        <v>441</v>
      </c>
      <c r="E139" s="21" t="str">
        <f>_xlfn.XLOOKUP(Transactions[[#This Row],[ProductID]], Products[ProductID], Products[ProductName], "Not Found")</f>
        <v>Made in USA sticker</v>
      </c>
      <c r="F139" t="s">
        <v>801</v>
      </c>
      <c r="G139">
        <v>874</v>
      </c>
      <c r="H139" t="s">
        <v>52</v>
      </c>
    </row>
    <row r="140" spans="2:8" x14ac:dyDescent="0.2">
      <c r="B140" t="s">
        <v>676</v>
      </c>
      <c r="C140" s="12">
        <v>46048</v>
      </c>
      <c r="D140" t="s">
        <v>443</v>
      </c>
      <c r="E140" s="21" t="str">
        <f>_xlfn.XLOOKUP(Transactions[[#This Row],[ProductID]], Products[ProductID], Products[ProductName], "Not Found")</f>
        <v>Male Seat Pan Straps, see 180-0029</v>
      </c>
      <c r="F140" t="s">
        <v>801</v>
      </c>
      <c r="G140">
        <v>294</v>
      </c>
      <c r="H140" t="s">
        <v>52</v>
      </c>
    </row>
    <row r="141" spans="2:8" x14ac:dyDescent="0.2">
      <c r="B141" t="s">
        <v>677</v>
      </c>
      <c r="C141" s="12">
        <v>46048</v>
      </c>
      <c r="D141" t="s">
        <v>445</v>
      </c>
      <c r="E141" s="21" t="str">
        <f>_xlfn.XLOOKUP(Transactions[[#This Row],[ProductID]], Products[ProductID], Products[ProductName], "Not Found")</f>
        <v>10/32 5/8" Phil oval</v>
      </c>
      <c r="F141" t="s">
        <v>247</v>
      </c>
      <c r="G141">
        <v>6156</v>
      </c>
      <c r="H141" t="s">
        <v>52</v>
      </c>
    </row>
    <row r="142" spans="2:8" x14ac:dyDescent="0.2">
      <c r="B142" t="s">
        <v>678</v>
      </c>
      <c r="C142" s="12">
        <v>46048</v>
      </c>
      <c r="D142" t="s">
        <v>447</v>
      </c>
      <c r="E142" s="21" t="str">
        <f>_xlfn.XLOOKUP(Transactions[[#This Row],[ProductID]], Products[ProductID], Products[ProductName], "Not Found")</f>
        <v>Pakayak logo decals</v>
      </c>
      <c r="F142" t="s">
        <v>801</v>
      </c>
      <c r="G142">
        <v>19</v>
      </c>
      <c r="H142" t="s">
        <v>52</v>
      </c>
    </row>
    <row r="143" spans="2:8" x14ac:dyDescent="0.2">
      <c r="B143" t="s">
        <v>679</v>
      </c>
      <c r="C143" s="12">
        <v>46048</v>
      </c>
      <c r="D143" t="s">
        <v>449</v>
      </c>
      <c r="E143" s="21" t="str">
        <f>_xlfn.XLOOKUP(Transactions[[#This Row],[ProductID]], Products[ProductID], Products[ProductName], "Not Found")</f>
        <v>close end rivets 3/16</v>
      </c>
      <c r="F143" t="s">
        <v>801</v>
      </c>
      <c r="G143">
        <v>3928</v>
      </c>
      <c r="H143" t="s">
        <v>52</v>
      </c>
    </row>
    <row r="144" spans="2:8" x14ac:dyDescent="0.2">
      <c r="B144" t="s">
        <v>680</v>
      </c>
      <c r="C144" s="12">
        <v>46048</v>
      </c>
      <c r="D144" t="s">
        <v>451</v>
      </c>
      <c r="E144" s="21" t="str">
        <f>_xlfn.XLOOKUP(Transactions[[#This Row],[ProductID]], Products[ProductID], Products[ProductName], "Not Found")</f>
        <v>blind rivets 3/16</v>
      </c>
      <c r="F144" t="s">
        <v>247</v>
      </c>
      <c r="G144">
        <v>511</v>
      </c>
      <c r="H144" t="s">
        <v>52</v>
      </c>
    </row>
    <row r="145" spans="2:8" x14ac:dyDescent="0.2">
      <c r="B145" t="s">
        <v>681</v>
      </c>
      <c r="C145" s="12">
        <v>46048</v>
      </c>
      <c r="D145" t="s">
        <v>451</v>
      </c>
      <c r="E145" s="21" t="str">
        <f>_xlfn.XLOOKUP(Transactions[[#This Row],[ProductID]], Products[ProductID], Products[ProductName], "Not Found")</f>
        <v>blind rivets 3/16</v>
      </c>
      <c r="F145" t="s">
        <v>801</v>
      </c>
      <c r="G145">
        <v>401</v>
      </c>
      <c r="H145" t="s">
        <v>52</v>
      </c>
    </row>
    <row r="146" spans="2:8" x14ac:dyDescent="0.2">
      <c r="B146" t="s">
        <v>682</v>
      </c>
      <c r="C146" s="12">
        <v>46048</v>
      </c>
      <c r="D146" t="s">
        <v>453</v>
      </c>
      <c r="E146" s="21" t="str">
        <f>_xlfn.XLOOKUP(Transactions[[#This Row],[ProductID]], Products[ProductID], Products[ProductName], "Not Found")</f>
        <v>1/4-20 X 1 3/8 Truss Phillips screw (foot)</v>
      </c>
      <c r="F146" t="s">
        <v>247</v>
      </c>
      <c r="G146">
        <v>2</v>
      </c>
      <c r="H146" t="s">
        <v>52</v>
      </c>
    </row>
    <row r="147" spans="2:8" x14ac:dyDescent="0.2">
      <c r="B147" t="s">
        <v>683</v>
      </c>
      <c r="C147" s="12">
        <v>46048</v>
      </c>
      <c r="D147" t="s">
        <v>453</v>
      </c>
      <c r="E147" s="21" t="str">
        <f>_xlfn.XLOOKUP(Transactions[[#This Row],[ProductID]], Products[ProductID], Products[ProductName], "Not Found")</f>
        <v>1/4-20 X 1 3/8 Truss Phillips screw (foot)</v>
      </c>
      <c r="F147" t="s">
        <v>801</v>
      </c>
      <c r="G147">
        <v>499</v>
      </c>
      <c r="H147" t="s">
        <v>52</v>
      </c>
    </row>
    <row r="148" spans="2:8" x14ac:dyDescent="0.2">
      <c r="B148" t="s">
        <v>684</v>
      </c>
      <c r="C148" s="12">
        <v>46048</v>
      </c>
      <c r="D148" t="s">
        <v>455</v>
      </c>
      <c r="E148" s="21" t="str">
        <f>_xlfn.XLOOKUP(Transactions[[#This Row],[ProductID]], Products[ProductID], Products[ProductName], "Not Found")</f>
        <v>Bluefin decals</v>
      </c>
      <c r="F148" t="s">
        <v>801</v>
      </c>
      <c r="G148">
        <v>97</v>
      </c>
      <c r="H148" t="s">
        <v>52</v>
      </c>
    </row>
    <row r="149" spans="2:8" x14ac:dyDescent="0.2">
      <c r="B149" t="s">
        <v>685</v>
      </c>
      <c r="C149" s="12">
        <v>46048</v>
      </c>
      <c r="D149" t="s">
        <v>457</v>
      </c>
      <c r="E149" s="21" t="str">
        <f>_xlfn.XLOOKUP(Transactions[[#This Row],[ProductID]], Products[ProductID], Products[ProductName], "Not Found")</f>
        <v>Bluefin box</v>
      </c>
      <c r="F149" t="s">
        <v>620</v>
      </c>
      <c r="G149">
        <v>133</v>
      </c>
      <c r="H149" t="s">
        <v>52</v>
      </c>
    </row>
    <row r="150" spans="2:8" x14ac:dyDescent="0.2">
      <c r="B150" t="s">
        <v>686</v>
      </c>
      <c r="C150" s="12">
        <v>46048</v>
      </c>
      <c r="D150" t="s">
        <v>457</v>
      </c>
      <c r="E150" s="21" t="str">
        <f>_xlfn.XLOOKUP(Transactions[[#This Row],[ProductID]], Products[ProductID], Products[ProductName], "Not Found")</f>
        <v>Bluefin box</v>
      </c>
      <c r="F150" t="s">
        <v>801</v>
      </c>
      <c r="G150">
        <v>10</v>
      </c>
      <c r="H150" t="s">
        <v>52</v>
      </c>
    </row>
    <row r="151" spans="2:8" x14ac:dyDescent="0.2">
      <c r="B151" t="s">
        <v>687</v>
      </c>
      <c r="C151" s="12">
        <v>46048</v>
      </c>
      <c r="D151" t="s">
        <v>459</v>
      </c>
      <c r="E151" s="21" t="str">
        <f>_xlfn.XLOOKUP(Transactions[[#This Row],[ProductID]], Products[ProductID], Products[ProductName], "Not Found")</f>
        <v>Top, 1 per</v>
      </c>
      <c r="F151" t="s">
        <v>620</v>
      </c>
      <c r="G151">
        <v>208</v>
      </c>
      <c r="H151" t="s">
        <v>52</v>
      </c>
    </row>
    <row r="152" spans="2:8" x14ac:dyDescent="0.2">
      <c r="B152" t="s">
        <v>688</v>
      </c>
      <c r="C152" s="12">
        <v>46048</v>
      </c>
      <c r="D152" t="s">
        <v>459</v>
      </c>
      <c r="E152" s="21" t="str">
        <f>_xlfn.XLOOKUP(Transactions[[#This Row],[ProductID]], Products[ProductID], Products[ProductName], "Not Found")</f>
        <v>Top, 1 per</v>
      </c>
      <c r="F152" t="s">
        <v>801</v>
      </c>
      <c r="G152">
        <v>36</v>
      </c>
      <c r="H152" t="s">
        <v>52</v>
      </c>
    </row>
    <row r="153" spans="2:8" x14ac:dyDescent="0.2">
      <c r="B153" t="s">
        <v>689</v>
      </c>
      <c r="C153" s="12">
        <v>46048</v>
      </c>
      <c r="D153" t="s">
        <v>461</v>
      </c>
      <c r="E153" s="21" t="str">
        <f>_xlfn.XLOOKUP(Transactions[[#This Row],[ProductID]], Products[ProductID], Products[ProductName], "Not Found")</f>
        <v>Cone Insert, 1 per</v>
      </c>
      <c r="F153" t="s">
        <v>620</v>
      </c>
      <c r="G153">
        <v>426</v>
      </c>
      <c r="H153" t="s">
        <v>52</v>
      </c>
    </row>
    <row r="154" spans="2:8" x14ac:dyDescent="0.2">
      <c r="B154" t="s">
        <v>690</v>
      </c>
      <c r="C154" s="12">
        <v>46048</v>
      </c>
      <c r="D154" t="s">
        <v>461</v>
      </c>
      <c r="E154" s="21" t="str">
        <f>_xlfn.XLOOKUP(Transactions[[#This Row],[ProductID]], Products[ProductID], Products[ProductName], "Not Found")</f>
        <v>Cone Insert, 1 per</v>
      </c>
      <c r="F154" t="s">
        <v>801</v>
      </c>
      <c r="G154">
        <v>10</v>
      </c>
      <c r="H154" t="s">
        <v>52</v>
      </c>
    </row>
    <row r="155" spans="2:8" x14ac:dyDescent="0.2">
      <c r="B155" t="s">
        <v>691</v>
      </c>
      <c r="C155" s="12">
        <v>46048</v>
      </c>
      <c r="D155" t="s">
        <v>463</v>
      </c>
      <c r="E155" s="21" t="str">
        <f>_xlfn.XLOOKUP(Transactions[[#This Row],[ProductID]], Products[ProductID], Products[ProductName], "Not Found")</f>
        <v>Bottom Insert, 2 per</v>
      </c>
      <c r="F155" t="s">
        <v>620</v>
      </c>
      <c r="G155">
        <v>443</v>
      </c>
      <c r="H155" t="s">
        <v>52</v>
      </c>
    </row>
    <row r="156" spans="2:8" x14ac:dyDescent="0.2">
      <c r="B156" t="s">
        <v>692</v>
      </c>
      <c r="C156" s="12">
        <v>46048</v>
      </c>
      <c r="D156" t="s">
        <v>463</v>
      </c>
      <c r="E156" s="21" t="str">
        <f>_xlfn.XLOOKUP(Transactions[[#This Row],[ProductID]], Products[ProductID], Products[ProductName], "Not Found")</f>
        <v>Bottom Insert, 2 per</v>
      </c>
      <c r="F156" t="s">
        <v>801</v>
      </c>
      <c r="G156">
        <v>36</v>
      </c>
      <c r="H156" t="s">
        <v>52</v>
      </c>
    </row>
    <row r="157" spans="2:8" x14ac:dyDescent="0.2">
      <c r="B157" t="s">
        <v>693</v>
      </c>
      <c r="C157" s="12">
        <v>46048</v>
      </c>
      <c r="D157" t="s">
        <v>465</v>
      </c>
      <c r="E157" s="21" t="str">
        <f>_xlfn.XLOOKUP(Transactions[[#This Row],[ProductID]], Products[ProductID], Products[ProductName], "Not Found")</f>
        <v>Side Insert, 2 per</v>
      </c>
      <c r="F157" t="s">
        <v>620</v>
      </c>
      <c r="G157">
        <v>365</v>
      </c>
      <c r="H157" t="s">
        <v>52</v>
      </c>
    </row>
    <row r="158" spans="2:8" x14ac:dyDescent="0.2">
      <c r="B158" t="s">
        <v>694</v>
      </c>
      <c r="C158" s="12">
        <v>46048</v>
      </c>
      <c r="D158" t="s">
        <v>465</v>
      </c>
      <c r="E158" s="21" t="str">
        <f>_xlfn.XLOOKUP(Transactions[[#This Row],[ProductID]], Products[ProductID], Products[ProductName], "Not Found")</f>
        <v>Side Insert, 2 per</v>
      </c>
      <c r="F158" t="s">
        <v>801</v>
      </c>
      <c r="G158">
        <v>20</v>
      </c>
      <c r="H158" t="s">
        <v>52</v>
      </c>
    </row>
    <row r="159" spans="2:8" x14ac:dyDescent="0.2">
      <c r="B159" t="s">
        <v>695</v>
      </c>
      <c r="C159" s="12">
        <v>46048</v>
      </c>
      <c r="D159" t="s">
        <v>467</v>
      </c>
      <c r="E159" s="21" t="str">
        <f>_xlfn.XLOOKUP(Transactions[[#This Row],[ProductID]], Products[ProductID], Products[ProductName], "Not Found")</f>
        <v>55x5" Pad</v>
      </c>
      <c r="F159" s="27" t="s">
        <v>620</v>
      </c>
      <c r="G159">
        <v>30</v>
      </c>
      <c r="H159" t="s">
        <v>52</v>
      </c>
    </row>
    <row r="160" spans="2:8" x14ac:dyDescent="0.2">
      <c r="B160" t="s">
        <v>696</v>
      </c>
      <c r="C160" s="12">
        <v>46048</v>
      </c>
      <c r="D160" t="s">
        <v>467</v>
      </c>
      <c r="E160" s="21" t="str">
        <f>_xlfn.XLOOKUP(Transactions[[#This Row],[ProductID]], Products[ProductID], Products[ProductName], "Not Found")</f>
        <v>55x5" Pad</v>
      </c>
      <c r="F160" s="28" t="s">
        <v>801</v>
      </c>
      <c r="G160">
        <v>6.7850000000000001</v>
      </c>
      <c r="H160" t="s">
        <v>52</v>
      </c>
    </row>
    <row r="161" spans="2:8" x14ac:dyDescent="0.2">
      <c r="B161" t="s">
        <v>697</v>
      </c>
      <c r="C161" s="12">
        <v>46048</v>
      </c>
      <c r="D161" t="s">
        <v>469</v>
      </c>
      <c r="E161" s="21" t="str">
        <f>_xlfn.XLOOKUP(Transactions[[#This Row],[ProductID]], Products[ProductID], Products[ProductName], "Not Found")</f>
        <v>Aluminum Round Tube 6061-T6511 1" (A) x 0.058" (t) Length= 33”</v>
      </c>
      <c r="F161" t="s">
        <v>247</v>
      </c>
      <c r="G161">
        <v>21</v>
      </c>
      <c r="H161" t="s">
        <v>52</v>
      </c>
    </row>
    <row r="162" spans="2:8" x14ac:dyDescent="0.2">
      <c r="B162" t="s">
        <v>698</v>
      </c>
      <c r="C162" s="12">
        <v>46048</v>
      </c>
      <c r="D162" t="s">
        <v>471</v>
      </c>
      <c r="E162" s="21" t="str">
        <f>_xlfn.XLOOKUP(Transactions[[#This Row],[ProductID]], Products[ProductID], Products[ProductName], "Not Found")</f>
        <v>Aluminum Round Tube 6061-T6511 1" (A) x 0.125" (t) Length= 40.5”</v>
      </c>
      <c r="F162" t="s">
        <v>247</v>
      </c>
      <c r="G162">
        <v>10</v>
      </c>
      <c r="H162" t="s">
        <v>52</v>
      </c>
    </row>
    <row r="163" spans="2:8" x14ac:dyDescent="0.2">
      <c r="B163" t="s">
        <v>699</v>
      </c>
      <c r="C163" s="12">
        <v>46048</v>
      </c>
      <c r="D163" t="s">
        <v>473</v>
      </c>
      <c r="E163" s="21" t="str">
        <f>_xlfn.XLOOKUP(Transactions[[#This Row],[ProductID]], Products[ProductID], Products[ProductName], "Not Found")</f>
        <v>¾” webbing</v>
      </c>
      <c r="F163" t="s">
        <v>801</v>
      </c>
      <c r="G163">
        <v>213</v>
      </c>
      <c r="H163" t="s">
        <v>52</v>
      </c>
    </row>
    <row r="164" spans="2:8" x14ac:dyDescent="0.2">
      <c r="B164" t="s">
        <v>700</v>
      </c>
      <c r="C164" s="12">
        <v>46048</v>
      </c>
      <c r="D164" t="s">
        <v>475</v>
      </c>
      <c r="E164" s="21" t="str">
        <f>_xlfn.XLOOKUP(Transactions[[#This Row],[ProductID]], Products[ProductID], Products[ProductName], "Not Found")</f>
        <v>¾” buckle dual adjustable</v>
      </c>
      <c r="F164" t="s">
        <v>801</v>
      </c>
      <c r="G164">
        <v>152</v>
      </c>
      <c r="H164" t="s">
        <v>52</v>
      </c>
    </row>
    <row r="165" spans="2:8" x14ac:dyDescent="0.2">
      <c r="B165" t="s">
        <v>701</v>
      </c>
      <c r="C165" s="12">
        <v>46048</v>
      </c>
      <c r="D165" t="s">
        <v>477</v>
      </c>
      <c r="E165" s="21" t="str">
        <f>_xlfn.XLOOKUP(Transactions[[#This Row],[ProductID]], Products[ProductID], Products[ProductName], "Not Found")</f>
        <v>Box for all-terrain wheels, 34x10x6</v>
      </c>
      <c r="F165" t="s">
        <v>247</v>
      </c>
      <c r="G165">
        <v>21</v>
      </c>
      <c r="H165" t="s">
        <v>52</v>
      </c>
    </row>
    <row r="166" spans="2:8" x14ac:dyDescent="0.2">
      <c r="B166" t="s">
        <v>702</v>
      </c>
      <c r="C166" s="12">
        <v>46048</v>
      </c>
      <c r="D166" t="s">
        <v>477</v>
      </c>
      <c r="E166" s="21" t="str">
        <f>_xlfn.XLOOKUP(Transactions[[#This Row],[ProductID]], Products[ProductID], Products[ProductName], "Not Found")</f>
        <v>Box for all-terrain wheels, 34x10x6</v>
      </c>
      <c r="F166" t="s">
        <v>620</v>
      </c>
      <c r="G166">
        <v>3</v>
      </c>
      <c r="H166" t="s">
        <v>52</v>
      </c>
    </row>
    <row r="167" spans="2:8" x14ac:dyDescent="0.2">
      <c r="B167" t="s">
        <v>703</v>
      </c>
      <c r="C167" s="12">
        <v>46048</v>
      </c>
      <c r="D167" t="s">
        <v>479</v>
      </c>
      <c r="E167" s="21" t="str">
        <f>_xlfn.XLOOKUP(Transactions[[#This Row],[ProductID]], Products[ProductID], Products[ProductName], "Not Found")</f>
        <v>Box for all-terrain wheels, 42x11x6</v>
      </c>
      <c r="F167" t="s">
        <v>620</v>
      </c>
      <c r="G167">
        <v>17</v>
      </c>
      <c r="H167" t="s">
        <v>52</v>
      </c>
    </row>
    <row r="168" spans="2:8" x14ac:dyDescent="0.2">
      <c r="B168" t="s">
        <v>704</v>
      </c>
      <c r="C168" s="12">
        <v>46048</v>
      </c>
      <c r="D168" t="s">
        <v>481</v>
      </c>
      <c r="E168" s="21" t="str">
        <f>_xlfn.XLOOKUP(Transactions[[#This Row],[ProductID]], Products[ProductID], Products[ProductName], "Not Found")</f>
        <v>Wheels</v>
      </c>
      <c r="F168" t="s">
        <v>247</v>
      </c>
      <c r="G168">
        <v>12</v>
      </c>
      <c r="H168" t="s">
        <v>52</v>
      </c>
    </row>
    <row r="169" spans="2:8" x14ac:dyDescent="0.2">
      <c r="B169" t="s">
        <v>705</v>
      </c>
      <c r="C169" s="12">
        <v>46048</v>
      </c>
      <c r="D169" t="s">
        <v>483</v>
      </c>
      <c r="E169" s="21" t="str">
        <f>_xlfn.XLOOKUP(Transactions[[#This Row],[ProductID]], Products[ProductID], Products[ProductName], "Not Found")</f>
        <v>Uxcell ABS round spacers washers OD 11mm, ID 5mm, height 8mm</v>
      </c>
      <c r="F169" t="s">
        <v>247</v>
      </c>
      <c r="G169">
        <v>100</v>
      </c>
      <c r="H169" t="s">
        <v>52</v>
      </c>
    </row>
    <row r="170" spans="2:8" x14ac:dyDescent="0.2">
      <c r="B170" t="s">
        <v>706</v>
      </c>
      <c r="C170" s="12">
        <v>46048</v>
      </c>
      <c r="D170" t="s">
        <v>485</v>
      </c>
      <c r="E170" s="21" t="str">
        <f>_xlfn.XLOOKUP(Transactions[[#This Row],[ProductID]], Products[ProductID], Products[ProductName], "Not Found")</f>
        <v>Patikil ABS round spacers washers OD 11mm, ID 5mm, height 6mm</v>
      </c>
      <c r="F170" t="s">
        <v>247</v>
      </c>
      <c r="G170">
        <v>4</v>
      </c>
      <c r="H170" t="s">
        <v>52</v>
      </c>
    </row>
    <row r="171" spans="2:8" x14ac:dyDescent="0.2">
      <c r="B171" t="s">
        <v>707</v>
      </c>
      <c r="C171" s="12">
        <v>46048</v>
      </c>
      <c r="D171" t="s">
        <v>487</v>
      </c>
      <c r="E171" s="21" t="str">
        <f>_xlfn.XLOOKUP(Transactions[[#This Row],[ProductID]], Products[ProductID], Products[ProductName], "Not Found")</f>
        <v>Lynch pins 3/16 x 1 7/16 (replaced R pins)</v>
      </c>
      <c r="F171" t="s">
        <v>247</v>
      </c>
      <c r="G171">
        <v>42</v>
      </c>
      <c r="H171" t="s">
        <v>52</v>
      </c>
    </row>
    <row r="172" spans="2:8" x14ac:dyDescent="0.2">
      <c r="B172" t="s">
        <v>708</v>
      </c>
      <c r="C172" s="12">
        <v>46048</v>
      </c>
      <c r="D172" t="s">
        <v>491</v>
      </c>
      <c r="E172" s="21" t="str">
        <f>_xlfn.XLOOKUP(Transactions[[#This Row],[ProductID]], Products[ProductID], Products[ProductName], "Not Found")</f>
        <v>BF Rudder KIT</v>
      </c>
      <c r="F172" t="s">
        <v>247</v>
      </c>
      <c r="G172">
        <v>12</v>
      </c>
      <c r="H172" t="s">
        <v>52</v>
      </c>
    </row>
    <row r="173" spans="2:8" x14ac:dyDescent="0.2">
      <c r="B173" t="s">
        <v>709</v>
      </c>
      <c r="C173" s="12">
        <v>46048</v>
      </c>
      <c r="D173" t="s">
        <v>493</v>
      </c>
      <c r="E173" s="21" t="str">
        <f>_xlfn.XLOOKUP(Transactions[[#This Row],[ProductID]], Products[ProductID], Products[ProductName], "Not Found")</f>
        <v>rudder base kit with lift line and gudgeon</v>
      </c>
      <c r="F173" t="s">
        <v>247</v>
      </c>
      <c r="G173">
        <v>3</v>
      </c>
      <c r="H173" t="s">
        <v>52</v>
      </c>
    </row>
    <row r="174" spans="2:8" x14ac:dyDescent="0.2">
      <c r="B174" t="s">
        <v>710</v>
      </c>
      <c r="C174" s="12">
        <v>46048</v>
      </c>
      <c r="D174" t="s">
        <v>495</v>
      </c>
      <c r="E174" s="21" t="str">
        <f>_xlfn.XLOOKUP(Transactions[[#This Row],[ProductID]], Products[ProductID], Products[ProductName], "Not Found")</f>
        <v>1/8" rubber grommets</v>
      </c>
      <c r="F174" t="s">
        <v>247</v>
      </c>
      <c r="G174">
        <v>233</v>
      </c>
      <c r="H174" t="s">
        <v>52</v>
      </c>
    </row>
    <row r="175" spans="2:8" x14ac:dyDescent="0.2">
      <c r="B175" t="s">
        <v>711</v>
      </c>
      <c r="C175" s="12">
        <v>46048</v>
      </c>
      <c r="D175" t="s">
        <v>497</v>
      </c>
      <c r="E175" s="21" t="str">
        <f>_xlfn.XLOOKUP(Transactions[[#This Row],[ProductID]], Products[ProductID], Products[ProductName], "Not Found")</f>
        <v>1/8" rudder line, no stretch</v>
      </c>
      <c r="F175" t="s">
        <v>247</v>
      </c>
      <c r="G175">
        <v>1726</v>
      </c>
      <c r="H175" t="s">
        <v>52</v>
      </c>
    </row>
    <row r="176" spans="2:8" x14ac:dyDescent="0.2">
      <c r="B176" t="s">
        <v>712</v>
      </c>
      <c r="C176" s="12">
        <v>46048</v>
      </c>
      <c r="D176" t="s">
        <v>499</v>
      </c>
      <c r="E176" s="21" t="str">
        <f>_xlfn.XLOOKUP(Transactions[[#This Row],[ProductID]], Products[ProductID], Products[ProductName], "Not Found")</f>
        <v>8" zip/cable tie</v>
      </c>
      <c r="F176" t="s">
        <v>247</v>
      </c>
      <c r="G176">
        <v>262</v>
      </c>
      <c r="H176" t="s">
        <v>52</v>
      </c>
    </row>
    <row r="177" spans="2:8" x14ac:dyDescent="0.2">
      <c r="B177" t="s">
        <v>713</v>
      </c>
      <c r="C177" s="12">
        <v>46048</v>
      </c>
      <c r="D177" t="s">
        <v>501</v>
      </c>
      <c r="E177" s="21" t="str">
        <f>_xlfn.XLOOKUP(Transactions[[#This Row],[ProductID]], Products[ProductID], Products[ProductName], "Not Found")</f>
        <v>s-biner #1 or dual biner</v>
      </c>
      <c r="F177" t="s">
        <v>247</v>
      </c>
      <c r="G177">
        <v>137</v>
      </c>
      <c r="H177" t="s">
        <v>52</v>
      </c>
    </row>
    <row r="178" spans="2:8" x14ac:dyDescent="0.2">
      <c r="B178" t="s">
        <v>714</v>
      </c>
      <c r="C178" s="12">
        <v>46048</v>
      </c>
      <c r="D178" t="s">
        <v>503</v>
      </c>
      <c r="E178" s="21" t="str">
        <f>_xlfn.XLOOKUP(Transactions[[#This Row],[ProductID]], Products[ProductID], Products[ProductName], "Not Found")</f>
        <v>s-biner #2 or D ring</v>
      </c>
      <c r="F178" t="s">
        <v>247</v>
      </c>
      <c r="G178">
        <v>41</v>
      </c>
      <c r="H178" t="s">
        <v>52</v>
      </c>
    </row>
    <row r="179" spans="2:8" x14ac:dyDescent="0.2">
      <c r="B179" t="s">
        <v>715</v>
      </c>
      <c r="C179" s="12">
        <v>46048</v>
      </c>
      <c r="D179" t="s">
        <v>505</v>
      </c>
      <c r="E179" s="21" t="str">
        <f>_xlfn.XLOOKUP(Transactions[[#This Row],[ProductID]], Products[ProductID], Products[ProductName], "Not Found")</f>
        <v>s-biner #0.5</v>
      </c>
      <c r="F179" t="s">
        <v>247</v>
      </c>
      <c r="G179">
        <v>84</v>
      </c>
      <c r="H179" t="s">
        <v>52</v>
      </c>
    </row>
    <row r="180" spans="2:8" x14ac:dyDescent="0.2">
      <c r="B180" t="s">
        <v>716</v>
      </c>
      <c r="C180" s="12">
        <v>46048</v>
      </c>
      <c r="D180" t="s">
        <v>507</v>
      </c>
      <c r="E180" s="21" t="str">
        <f>_xlfn.XLOOKUP(Transactions[[#This Row],[ProductID]], Products[ProductID], Products[ProductName], "Not Found")</f>
        <v>Pad eye</v>
      </c>
      <c r="F180" t="s">
        <v>247</v>
      </c>
      <c r="G180">
        <v>559</v>
      </c>
      <c r="H180" t="s">
        <v>52</v>
      </c>
    </row>
    <row r="181" spans="2:8" x14ac:dyDescent="0.2">
      <c r="B181" t="s">
        <v>717</v>
      </c>
      <c r="C181" s="12">
        <v>46048</v>
      </c>
      <c r="D181" t="s">
        <v>511</v>
      </c>
      <c r="E181" s="21" t="str">
        <f>_xlfn.XLOOKUP(Transactions[[#This Row],[ProductID]], Products[ProductID], Products[ProductName], "Not Found")</f>
        <v>3/16" cable clamp</v>
      </c>
      <c r="F181" t="s">
        <v>247</v>
      </c>
      <c r="G181">
        <v>151</v>
      </c>
      <c r="H181" t="s">
        <v>52</v>
      </c>
    </row>
    <row r="182" spans="2:8" x14ac:dyDescent="0.2">
      <c r="B182" t="s">
        <v>718</v>
      </c>
      <c r="C182" s="12">
        <v>46048</v>
      </c>
      <c r="D182" t="s">
        <v>513</v>
      </c>
      <c r="E182" s="21" t="str">
        <f>_xlfn.XLOOKUP(Transactions[[#This Row],[ProductID]], Products[ProductID], Products[ProductName], "Not Found")</f>
        <v>#8 x 1/2" SS sheet metal screws, flat head phillips for line guides</v>
      </c>
      <c r="F182" t="s">
        <v>247</v>
      </c>
      <c r="G182">
        <v>237</v>
      </c>
      <c r="H182" t="s">
        <v>52</v>
      </c>
    </row>
    <row r="183" spans="2:8" x14ac:dyDescent="0.2">
      <c r="B183" t="s">
        <v>719</v>
      </c>
      <c r="C183" s="12">
        <v>46048</v>
      </c>
      <c r="D183" t="s">
        <v>515</v>
      </c>
      <c r="E183" s="21" t="str">
        <f>_xlfn.XLOOKUP(Transactions[[#This Row],[ProductID]], Products[ProductID], Products[ProductName], "Not Found")</f>
        <v>R clip SS 1 1/2 x .090 (or jaycee smaller)</v>
      </c>
      <c r="F183" t="s">
        <v>247</v>
      </c>
      <c r="G183">
        <v>9</v>
      </c>
      <c r="H183" t="s">
        <v>52</v>
      </c>
    </row>
    <row r="184" spans="2:8" x14ac:dyDescent="0.2">
      <c r="B184" t="s">
        <v>720</v>
      </c>
      <c r="C184" s="12">
        <v>46048</v>
      </c>
      <c r="D184" t="s">
        <v>517</v>
      </c>
      <c r="E184" s="21" t="str">
        <f>_xlfn.XLOOKUP(Transactions[[#This Row],[ProductID]], Products[ProductID], Products[ProductName], "Not Found")</f>
        <v>Polypro Bungee Cord Black, 1/8"</v>
      </c>
      <c r="F184" t="s">
        <v>247</v>
      </c>
      <c r="G184">
        <v>452</v>
      </c>
      <c r="H184" t="s">
        <v>52</v>
      </c>
    </row>
    <row r="185" spans="2:8" x14ac:dyDescent="0.2">
      <c r="B185" t="s">
        <v>721</v>
      </c>
      <c r="C185" s="12">
        <v>46048</v>
      </c>
      <c r="D185" t="s">
        <v>519</v>
      </c>
      <c r="E185" s="21" t="str">
        <f>_xlfn.XLOOKUP(Transactions[[#This Row],[ProductID]], Products[ProductID], Products[ProductName], "Not Found")</f>
        <v>Rudder Installation Instructions</v>
      </c>
      <c r="F185" t="s">
        <v>247</v>
      </c>
      <c r="G185">
        <v>55</v>
      </c>
      <c r="H185" t="s">
        <v>52</v>
      </c>
    </row>
    <row r="186" spans="2:8" x14ac:dyDescent="0.2">
      <c r="B186" t="s">
        <v>722</v>
      </c>
      <c r="C186" s="12">
        <v>46048</v>
      </c>
      <c r="D186" t="s">
        <v>523</v>
      </c>
      <c r="E186" s="21" t="str">
        <f>_xlfn.XLOOKUP(Transactions[[#This Row],[ProductID]], Products[ProductID], Products[ProductName], "Not Found")</f>
        <v>CABLE GUIDE TUBING BLACK 2000'</v>
      </c>
      <c r="F186" t="s">
        <v>247</v>
      </c>
      <c r="G186">
        <v>1952</v>
      </c>
      <c r="H186" t="s">
        <v>52</v>
      </c>
    </row>
    <row r="187" spans="2:8" x14ac:dyDescent="0.2">
      <c r="B187" t="s">
        <v>723</v>
      </c>
      <c r="C187" s="12">
        <v>46048</v>
      </c>
      <c r="D187" t="s">
        <v>525</v>
      </c>
      <c r="E187" s="21" t="str">
        <f>_xlfn.XLOOKUP(Transactions[[#This Row],[ProductID]], Products[ProductID], Products[ProductName], "Not Found")</f>
        <v>Dorisea Extreme Braid 100% Pe Black Braided Fishing Line 109Yards-2187Yards 6-550Lb Test Fishing Wire Fishing String Incredible Superline Zero Stretch - 300m/328Yards 300lb/1.0mm(8Strands)</v>
      </c>
      <c r="F187" t="s">
        <v>247</v>
      </c>
      <c r="G187">
        <v>252</v>
      </c>
      <c r="H187" t="s">
        <v>52</v>
      </c>
    </row>
    <row r="188" spans="2:8" x14ac:dyDescent="0.2">
      <c r="B188" t="s">
        <v>724</v>
      </c>
      <c r="C188" s="12">
        <v>46048</v>
      </c>
      <c r="D188" t="s">
        <v>527</v>
      </c>
      <c r="E188" s="21" t="str">
        <f>_xlfn.XLOOKUP(Transactions[[#This Row],[ProductID]], Products[ProductID], Products[ProductName], "Not Found")</f>
        <v>ObeCo J-Hooks</v>
      </c>
      <c r="F188" t="s">
        <v>247</v>
      </c>
      <c r="G188">
        <v>103</v>
      </c>
      <c r="H188" t="s">
        <v>52</v>
      </c>
    </row>
    <row r="189" spans="2:8" x14ac:dyDescent="0.2">
      <c r="B189" t="s">
        <v>725</v>
      </c>
      <c r="C189" s="12">
        <v>46048</v>
      </c>
      <c r="D189" t="s">
        <v>529</v>
      </c>
      <c r="E189" s="21" t="str">
        <f>_xlfn.XLOOKUP(Transactions[[#This Row],[ProductID]], Products[ProductID], Products[ProductName], "Not Found")</f>
        <v>Hand steerer with cord, large washer and blue nut</v>
      </c>
      <c r="F189" t="s">
        <v>247</v>
      </c>
      <c r="G189">
        <v>8</v>
      </c>
      <c r="H189" t="s">
        <v>52</v>
      </c>
    </row>
    <row r="190" spans="2:8" x14ac:dyDescent="0.2">
      <c r="B190" t="s">
        <v>726</v>
      </c>
      <c r="C190" s="12">
        <v>46048</v>
      </c>
      <c r="D190" t="s">
        <v>531</v>
      </c>
      <c r="E190" s="21" t="str">
        <f>_xlfn.XLOOKUP(Transactions[[#This Row],[ProductID]], Products[ProductID], Products[ProductName], "Not Found")</f>
        <v>10-32 2" phil machine screw</v>
      </c>
      <c r="F190" t="s">
        <v>247</v>
      </c>
      <c r="G190">
        <v>1</v>
      </c>
      <c r="H190" t="s">
        <v>52</v>
      </c>
    </row>
    <row r="191" spans="2:8" x14ac:dyDescent="0.2">
      <c r="B191" t="s">
        <v>727</v>
      </c>
      <c r="C191" s="12">
        <v>46048</v>
      </c>
      <c r="D191" t="s">
        <v>533</v>
      </c>
      <c r="E191" s="21" t="str">
        <f>_xlfn.XLOOKUP(Transactions[[#This Row],[ProductID]], Products[ProductID], Products[ProductName], "Not Found")</f>
        <v>10/32 Wingnut</v>
      </c>
      <c r="F191" t="s">
        <v>247</v>
      </c>
      <c r="G191">
        <v>1</v>
      </c>
      <c r="H191" t="s">
        <v>52</v>
      </c>
    </row>
    <row r="192" spans="2:8" x14ac:dyDescent="0.2">
      <c r="B192" t="s">
        <v>728</v>
      </c>
      <c r="C192" s="12">
        <v>46048</v>
      </c>
      <c r="D192" t="s">
        <v>535</v>
      </c>
      <c r="E192" s="21" t="str">
        <f>_xlfn.XLOOKUP(Transactions[[#This Row],[ProductID]], Products[ProductID], Products[ProductName], "Not Found")</f>
        <v>8-32 1 1/4" phil machine screws</v>
      </c>
      <c r="F192" t="s">
        <v>247</v>
      </c>
      <c r="G192">
        <v>79</v>
      </c>
      <c r="H192" t="s">
        <v>52</v>
      </c>
    </row>
    <row r="193" spans="2:8" x14ac:dyDescent="0.2">
      <c r="B193" t="s">
        <v>729</v>
      </c>
      <c r="C193" s="12">
        <v>46048</v>
      </c>
      <c r="D193" t="s">
        <v>537</v>
      </c>
      <c r="E193" s="21" t="str">
        <f>_xlfn.XLOOKUP(Transactions[[#This Row],[ProductID]], Products[ProductID], Products[ProductName], "Not Found")</f>
        <v>8-32 lock nuts</v>
      </c>
      <c r="F193" t="s">
        <v>247</v>
      </c>
      <c r="G193">
        <v>85</v>
      </c>
      <c r="H193" t="s">
        <v>52</v>
      </c>
    </row>
    <row r="194" spans="2:8" x14ac:dyDescent="0.2">
      <c r="B194" t="s">
        <v>730</v>
      </c>
      <c r="C194" s="12">
        <v>46048</v>
      </c>
      <c r="D194" t="s">
        <v>541</v>
      </c>
      <c r="E194" s="21" t="str">
        <f>_xlfn.XLOOKUP(Transactions[[#This Row],[ProductID]], Products[ProductID], Products[ProductName], "Not Found")</f>
        <v>10-32 square nut</v>
      </c>
      <c r="F194" t="s">
        <v>247</v>
      </c>
      <c r="G194">
        <v>25</v>
      </c>
      <c r="H194" t="s">
        <v>52</v>
      </c>
    </row>
    <row r="195" spans="2:8" x14ac:dyDescent="0.2">
      <c r="B195" t="s">
        <v>731</v>
      </c>
      <c r="C195" s="12">
        <v>46048</v>
      </c>
      <c r="D195" t="s">
        <v>547</v>
      </c>
      <c r="E195" s="21" t="str">
        <f>_xlfn.XLOOKUP(Transactions[[#This Row],[ProductID]], Products[ProductID], Products[ProductName], "Not Found")</f>
        <v>Knee &amp; thigh pads</v>
      </c>
      <c r="F195" t="s">
        <v>620</v>
      </c>
      <c r="G195">
        <v>10</v>
      </c>
      <c r="H195" t="s">
        <v>52</v>
      </c>
    </row>
    <row r="196" spans="2:8" x14ac:dyDescent="0.2">
      <c r="B196" t="s">
        <v>732</v>
      </c>
      <c r="C196" s="12">
        <v>46048</v>
      </c>
      <c r="D196" t="s">
        <v>549</v>
      </c>
      <c r="E196" s="21" t="str">
        <f>_xlfn.XLOOKUP(Transactions[[#This Row],[ProductID]], Products[ProductID], Products[ProductName], "Not Found")</f>
        <v>Velcro pads 4x4"</v>
      </c>
      <c r="F196" t="s">
        <v>620</v>
      </c>
      <c r="G196">
        <v>143.25</v>
      </c>
      <c r="H196" t="s">
        <v>52</v>
      </c>
    </row>
    <row r="197" spans="2:8" x14ac:dyDescent="0.2">
      <c r="B197" t="s">
        <v>733</v>
      </c>
      <c r="C197" s="12">
        <v>46048</v>
      </c>
      <c r="D197" t="s">
        <v>551</v>
      </c>
      <c r="E197" s="21" t="str">
        <f>_xlfn.XLOOKUP(Transactions[[#This Row],[ProductID]], Products[ProductID], Products[ProductName], "Not Found")</f>
        <v>Spray Skirts</v>
      </c>
      <c r="F197" t="s">
        <v>620</v>
      </c>
      <c r="G197">
        <v>2</v>
      </c>
      <c r="H197" t="s">
        <v>52</v>
      </c>
    </row>
    <row r="198" spans="2:8" x14ac:dyDescent="0.2">
      <c r="B198" t="s">
        <v>734</v>
      </c>
      <c r="C198" s="12">
        <v>46048</v>
      </c>
      <c r="D198" t="s">
        <v>553</v>
      </c>
      <c r="E198" s="21" t="str">
        <f>_xlfn.XLOOKUP(Transactions[[#This Row],[ProductID]], Products[ProductID], Products[ProductName], "Not Found")</f>
        <v>655-8 Epoxy</v>
      </c>
      <c r="F198" t="s">
        <v>620</v>
      </c>
      <c r="G198">
        <v>24</v>
      </c>
      <c r="H198" t="s">
        <v>52</v>
      </c>
    </row>
    <row r="199" spans="2:8" x14ac:dyDescent="0.2">
      <c r="B199" t="s">
        <v>735</v>
      </c>
      <c r="C199" s="12">
        <v>46048</v>
      </c>
      <c r="D199" t="s">
        <v>555</v>
      </c>
      <c r="E199" s="21" t="str">
        <f>_xlfn.XLOOKUP(Transactions[[#This Row],[ProductID]], Products[ProductID], Products[ProductName], "Not Found")</f>
        <v>655-K Repair kit</v>
      </c>
      <c r="F199" t="s">
        <v>620</v>
      </c>
      <c r="G199">
        <v>7</v>
      </c>
      <c r="H199" t="s">
        <v>52</v>
      </c>
    </row>
    <row r="200" spans="2:8" x14ac:dyDescent="0.2">
      <c r="B200" t="s">
        <v>736</v>
      </c>
      <c r="C200" s="12">
        <v>46048</v>
      </c>
      <c r="D200" t="s">
        <v>557</v>
      </c>
      <c r="E200" s="21" t="str">
        <f>_xlfn.XLOOKUP(Transactions[[#This Row],[ProductID]], Products[ProductID], Products[ProductName], "Not Found")</f>
        <v>SR Paddle</v>
      </c>
      <c r="F200" t="s">
        <v>620</v>
      </c>
      <c r="G200">
        <v>1</v>
      </c>
      <c r="H200" t="s">
        <v>52</v>
      </c>
    </row>
    <row r="201" spans="2:8" x14ac:dyDescent="0.2">
      <c r="B201" t="s">
        <v>737</v>
      </c>
      <c r="C201" s="12">
        <v>46048</v>
      </c>
      <c r="D201" t="s">
        <v>561</v>
      </c>
      <c r="E201" s="21" t="str">
        <f>_xlfn.XLOOKUP(Transactions[[#This Row],[ProductID]], Products[ProductID], Products[ProductName], "Not Found")</f>
        <v>Anglerfish Boxed</v>
      </c>
      <c r="F201" t="s">
        <v>247</v>
      </c>
      <c r="G201">
        <v>2</v>
      </c>
      <c r="H201" t="s">
        <v>52</v>
      </c>
    </row>
    <row r="202" spans="2:8" x14ac:dyDescent="0.2">
      <c r="B202" t="s">
        <v>738</v>
      </c>
      <c r="C202" s="12">
        <v>46048</v>
      </c>
      <c r="D202" t="s">
        <v>561</v>
      </c>
      <c r="E202" s="21" t="str">
        <f>_xlfn.XLOOKUP(Transactions[[#This Row],[ProductID]], Products[ProductID], Products[ProductName], "Not Found")</f>
        <v>Anglerfish Boxed</v>
      </c>
      <c r="F202" t="s">
        <v>620</v>
      </c>
      <c r="G202">
        <v>10</v>
      </c>
      <c r="H202" t="s">
        <v>52</v>
      </c>
    </row>
    <row r="203" spans="2:8" x14ac:dyDescent="0.2">
      <c r="B203" t="s">
        <v>739</v>
      </c>
      <c r="C203" s="12">
        <v>46048</v>
      </c>
      <c r="D203" t="s">
        <v>563</v>
      </c>
      <c r="E203" s="21" t="str">
        <f>_xlfn.XLOOKUP(Transactions[[#This Row],[ProductID]], Products[ProductID], Products[ProductName], "Not Found")</f>
        <v>BF142 Sunshine LIGHT</v>
      </c>
      <c r="F203" t="s">
        <v>620</v>
      </c>
      <c r="G203">
        <v>28</v>
      </c>
      <c r="H203" t="s">
        <v>52</v>
      </c>
    </row>
    <row r="204" spans="2:8" x14ac:dyDescent="0.2">
      <c r="B204" t="s">
        <v>740</v>
      </c>
      <c r="C204" s="12">
        <v>46048</v>
      </c>
      <c r="D204" t="s">
        <v>565</v>
      </c>
      <c r="E204" s="21" t="str">
        <f>_xlfn.XLOOKUP(Transactions[[#This Row],[ProductID]], Products[ProductID], Products[ProductName], "Not Found")</f>
        <v>BF142 Chili LIGHT</v>
      </c>
      <c r="F204" t="s">
        <v>620</v>
      </c>
      <c r="G204">
        <v>19</v>
      </c>
      <c r="H204" t="s">
        <v>52</v>
      </c>
    </row>
    <row r="205" spans="2:8" x14ac:dyDescent="0.2">
      <c r="B205" t="s">
        <v>741</v>
      </c>
      <c r="C205" s="12">
        <v>46048</v>
      </c>
      <c r="D205" t="s">
        <v>565</v>
      </c>
      <c r="E205" s="21" t="str">
        <f>_xlfn.XLOOKUP(Transactions[[#This Row],[ProductID]], Products[ProductID], Products[ProductName], "Not Found")</f>
        <v>BF142 Chili LIGHT</v>
      </c>
      <c r="F205" t="s">
        <v>801</v>
      </c>
      <c r="G205">
        <v>2</v>
      </c>
      <c r="H205" t="s">
        <v>52</v>
      </c>
    </row>
    <row r="206" spans="2:8" x14ac:dyDescent="0.2">
      <c r="B206" t="s">
        <v>742</v>
      </c>
      <c r="C206" s="12">
        <v>46048</v>
      </c>
      <c r="D206" t="s">
        <v>567</v>
      </c>
      <c r="E206" s="21" t="str">
        <f>_xlfn.XLOOKUP(Transactions[[#This Row],[ProductID]], Products[ProductID], Products[ProductName], "Not Found")</f>
        <v>BF142 Habanero LIGHT</v>
      </c>
      <c r="F206" t="s">
        <v>620</v>
      </c>
      <c r="G206">
        <v>6</v>
      </c>
      <c r="H206" t="s">
        <v>52</v>
      </c>
    </row>
    <row r="207" spans="2:8" x14ac:dyDescent="0.2">
      <c r="B207" t="s">
        <v>743</v>
      </c>
      <c r="C207" s="12">
        <v>46048</v>
      </c>
      <c r="D207" t="s">
        <v>569</v>
      </c>
      <c r="E207" s="21" t="str">
        <f>_xlfn.XLOOKUP(Transactions[[#This Row],[ProductID]], Products[ProductID], Products[ProductName], "Not Found")</f>
        <v>BF142 Surf LIGHT</v>
      </c>
      <c r="F207" t="s">
        <v>620</v>
      </c>
      <c r="G207">
        <v>12</v>
      </c>
      <c r="H207" t="s">
        <v>52</v>
      </c>
    </row>
    <row r="208" spans="2:8" x14ac:dyDescent="0.2">
      <c r="B208" t="s">
        <v>744</v>
      </c>
      <c r="C208" s="12">
        <v>46048</v>
      </c>
      <c r="D208" t="s">
        <v>571</v>
      </c>
      <c r="E208" s="21" t="str">
        <f>_xlfn.XLOOKUP(Transactions[[#This Row],[ProductID]], Products[ProductID], Products[ProductName], "Not Found")</f>
        <v>cinch strap (in with shoulder straps)</v>
      </c>
      <c r="F208" t="s">
        <v>620</v>
      </c>
      <c r="G208">
        <v>20</v>
      </c>
      <c r="H208" t="s">
        <v>52</v>
      </c>
    </row>
    <row r="209" spans="2:8" x14ac:dyDescent="0.2">
      <c r="B209" t="s">
        <v>745</v>
      </c>
      <c r="C209" s="12">
        <v>46048</v>
      </c>
      <c r="D209" t="s">
        <v>574</v>
      </c>
      <c r="E209" s="21" t="str">
        <f>_xlfn.XLOOKUP(Transactions[[#This Row],[ProductID]], Products[ProductID], Products[ProductName], "Not Found")</f>
        <v>HS1 protector</v>
      </c>
      <c r="F209" t="s">
        <v>620</v>
      </c>
      <c r="G209">
        <v>52</v>
      </c>
      <c r="H209" t="s">
        <v>52</v>
      </c>
    </row>
    <row r="210" spans="2:8" x14ac:dyDescent="0.2">
      <c r="B210" t="s">
        <v>746</v>
      </c>
      <c r="C210" s="12">
        <v>46048</v>
      </c>
      <c r="D210" t="s">
        <v>576</v>
      </c>
      <c r="E210" s="21" t="str">
        <f>_xlfn.XLOOKUP(Transactions[[#This Row],[ProductID]], Products[ProductID], Products[ProductName], "Not Found")</f>
        <v>Hats</v>
      </c>
      <c r="F210" t="s">
        <v>620</v>
      </c>
      <c r="G210">
        <v>38</v>
      </c>
      <c r="H210" t="s">
        <v>52</v>
      </c>
    </row>
    <row r="211" spans="2:8" x14ac:dyDescent="0.2">
      <c r="B211" t="s">
        <v>747</v>
      </c>
      <c r="C211" s="12">
        <v>46048</v>
      </c>
      <c r="D211" t="s">
        <v>578</v>
      </c>
      <c r="E211" s="21" t="str">
        <f>_xlfn.XLOOKUP(Transactions[[#This Row],[ProductID]], Products[ProductID], Products[ProductName], "Not Found")</f>
        <v>Chili Resin</v>
      </c>
      <c r="F211" t="s">
        <v>801</v>
      </c>
      <c r="G211">
        <v>2003</v>
      </c>
      <c r="H211" t="s">
        <v>52</v>
      </c>
    </row>
    <row r="212" spans="2:8" x14ac:dyDescent="0.2">
      <c r="B212" t="s">
        <v>748</v>
      </c>
      <c r="C212" s="12">
        <v>46048</v>
      </c>
      <c r="D212" t="s">
        <v>580</v>
      </c>
      <c r="E212" s="21" t="str">
        <f>_xlfn.XLOOKUP(Transactions[[#This Row],[ProductID]], Products[ProductID], Products[ProductName], "Not Found")</f>
        <v>Habanero Resin</v>
      </c>
      <c r="F212" t="s">
        <v>801</v>
      </c>
      <c r="G212">
        <v>3506</v>
      </c>
      <c r="H212" t="s">
        <v>52</v>
      </c>
    </row>
    <row r="213" spans="2:8" x14ac:dyDescent="0.2">
      <c r="B213" t="s">
        <v>749</v>
      </c>
      <c r="C213" s="12">
        <v>46048</v>
      </c>
      <c r="D213" t="s">
        <v>582</v>
      </c>
      <c r="E213" s="21" t="str">
        <f>_xlfn.XLOOKUP(Transactions[[#This Row],[ProductID]], Products[ProductID], Products[ProductName], "Not Found")</f>
        <v>Purple Shammy</v>
      </c>
      <c r="F213" t="s">
        <v>620</v>
      </c>
      <c r="G213">
        <v>180</v>
      </c>
      <c r="H213" t="s">
        <v>52</v>
      </c>
    </row>
    <row r="214" spans="2:8" x14ac:dyDescent="0.2">
      <c r="B214" t="s">
        <v>750</v>
      </c>
      <c r="C214" s="12">
        <v>46048</v>
      </c>
      <c r="D214" t="s">
        <v>584</v>
      </c>
      <c r="E214" s="21" t="str">
        <f>_xlfn.XLOOKUP(Transactions[[#This Row],[ProductID]], Products[ProductID], Products[ProductName], "Not Found")</f>
        <v>shoulder straps</v>
      </c>
      <c r="F214" t="s">
        <v>620</v>
      </c>
      <c r="G214">
        <v>42</v>
      </c>
      <c r="H214" t="s">
        <v>52</v>
      </c>
    </row>
    <row r="215" spans="2:8" x14ac:dyDescent="0.2">
      <c r="B215" t="s">
        <v>751</v>
      </c>
      <c r="C215" s="12">
        <v>46048</v>
      </c>
      <c r="D215" t="s">
        <v>592</v>
      </c>
      <c r="E215" s="21" t="str">
        <f>_xlfn.XLOOKUP(Transactions[[#This Row],[ProductID]], Products[ProductID], Products[ProductName], "Not Found")</f>
        <v>Tshirts White Men - L</v>
      </c>
      <c r="F215" t="s">
        <v>247</v>
      </c>
      <c r="G215">
        <v>3</v>
      </c>
      <c r="H215" t="s">
        <v>52</v>
      </c>
    </row>
    <row r="216" spans="2:8" x14ac:dyDescent="0.2">
      <c r="B216" t="s">
        <v>752</v>
      </c>
      <c r="C216" s="12">
        <v>46048</v>
      </c>
      <c r="D216" t="s">
        <v>594</v>
      </c>
      <c r="E216" s="21" t="str">
        <f>_xlfn.XLOOKUP(Transactions[[#This Row],[ProductID]], Products[ProductID], Products[ProductName], "Not Found")</f>
        <v>Tshirts White Men - XL</v>
      </c>
      <c r="F216" t="s">
        <v>247</v>
      </c>
      <c r="G216">
        <v>9</v>
      </c>
      <c r="H216" t="s">
        <v>52</v>
      </c>
    </row>
    <row r="217" spans="2:8" x14ac:dyDescent="0.2">
      <c r="B217" t="s">
        <v>753</v>
      </c>
      <c r="C217" s="12">
        <v>46048</v>
      </c>
      <c r="D217" t="s">
        <v>602</v>
      </c>
      <c r="E217" s="21" t="str">
        <f>_xlfn.XLOOKUP(Transactions[[#This Row],[ProductID]], Products[ProductID], Products[ProductName], "Not Found")</f>
        <v>Tshirts Black Men - XL</v>
      </c>
      <c r="F217" t="s">
        <v>247</v>
      </c>
      <c r="G217">
        <v>1</v>
      </c>
      <c r="H217" t="s">
        <v>52</v>
      </c>
    </row>
    <row r="218" spans="2:8" x14ac:dyDescent="0.2">
      <c r="B218" t="s">
        <v>754</v>
      </c>
      <c r="C218" s="12">
        <v>46048</v>
      </c>
      <c r="D218" t="s">
        <v>604</v>
      </c>
      <c r="E218" s="21" t="str">
        <f>_xlfn.XLOOKUP(Transactions[[#This Row],[ProductID]], Products[ProductID], Products[ProductName], "Not Found")</f>
        <v>Tshirts Turquoise Women - L</v>
      </c>
      <c r="F218" t="s">
        <v>247</v>
      </c>
      <c r="G218">
        <v>8</v>
      </c>
      <c r="H218" t="s">
        <v>52</v>
      </c>
    </row>
    <row r="219" spans="2:8" x14ac:dyDescent="0.2">
      <c r="B219" t="s">
        <v>755</v>
      </c>
      <c r="C219" s="12">
        <v>46048</v>
      </c>
      <c r="D219" t="s">
        <v>612</v>
      </c>
      <c r="E219" s="21" t="str">
        <f>_xlfn.XLOOKUP(Transactions[[#This Row],[ProductID]], Products[ProductID], Products[ProductName], "Not Found")</f>
        <v>Tshirts Turquoise Men - XL</v>
      </c>
      <c r="F219" t="s">
        <v>247</v>
      </c>
      <c r="G219">
        <v>13</v>
      </c>
      <c r="H219" t="s">
        <v>52</v>
      </c>
    </row>
    <row r="220" spans="2:8" x14ac:dyDescent="0.2">
      <c r="B220" t="s">
        <v>756</v>
      </c>
      <c r="C220" s="12">
        <v>46048</v>
      </c>
      <c r="D220" t="s">
        <v>618</v>
      </c>
      <c r="E220" s="21" t="str">
        <f>_xlfn.XLOOKUP(Transactions[[#This Row],[ProductID]], Products[ProductID], Products[ProductName], "Not Found")</f>
        <v>Tshirts White Women - L</v>
      </c>
      <c r="F220" t="s">
        <v>247</v>
      </c>
      <c r="G220">
        <v>9</v>
      </c>
      <c r="H220" t="s">
        <v>52</v>
      </c>
    </row>
    <row r="221" spans="2:8" x14ac:dyDescent="0.2">
      <c r="B221" t="s">
        <v>757</v>
      </c>
      <c r="C221" s="12">
        <v>46050</v>
      </c>
      <c r="D221" s="35" t="s">
        <v>507</v>
      </c>
      <c r="E221" s="21" t="str">
        <f>_xlfn.XLOOKUP(Transactions[[#This Row],[ProductID]], Products[ProductID], Products[ProductName], "Not Found")</f>
        <v>Pad eye</v>
      </c>
      <c r="F221" t="s">
        <v>247</v>
      </c>
      <c r="G221">
        <v>-50</v>
      </c>
      <c r="H221" t="s">
        <v>791</v>
      </c>
    </row>
    <row r="222" spans="2:8" x14ac:dyDescent="0.2">
      <c r="B222" t="s">
        <v>758</v>
      </c>
      <c r="C222" s="12">
        <v>46050</v>
      </c>
      <c r="D222" s="35" t="s">
        <v>507</v>
      </c>
      <c r="E222" s="21" t="str">
        <f>_xlfn.XLOOKUP(Transactions[[#This Row],[ProductID]], Products[ProductID], Products[ProductName], "Not Found")</f>
        <v>Pad eye</v>
      </c>
      <c r="F222" t="s">
        <v>801</v>
      </c>
      <c r="G222">
        <v>50</v>
      </c>
      <c r="H222" t="s">
        <v>791</v>
      </c>
    </row>
    <row r="223" spans="2:8" ht="16" x14ac:dyDescent="0.2">
      <c r="B223" t="s">
        <v>759</v>
      </c>
      <c r="C223" s="12">
        <v>46069</v>
      </c>
      <c r="D223" s="32" t="s">
        <v>447</v>
      </c>
      <c r="E223" s="21" t="str">
        <f>_xlfn.XLOOKUP(Transactions[[#This Row],[ProductID]], Products[ProductID], Products[ProductName], "Not Found")</f>
        <v>Pakayak logo decals</v>
      </c>
      <c r="F223" t="s">
        <v>801</v>
      </c>
      <c r="G223">
        <v>600</v>
      </c>
      <c r="H223" t="s">
        <v>106</v>
      </c>
    </row>
    <row r="224" spans="2:8" ht="16" x14ac:dyDescent="0.2">
      <c r="B224" t="s">
        <v>760</v>
      </c>
      <c r="C224" s="12">
        <v>46069</v>
      </c>
      <c r="D224" s="32" t="s">
        <v>455</v>
      </c>
      <c r="E224" s="21" t="str">
        <f>_xlfn.XLOOKUP(Transactions[[#This Row],[ProductID]], Products[ProductID], Products[ProductName], "Not Found")</f>
        <v>Bluefin decals</v>
      </c>
      <c r="F224" t="s">
        <v>801</v>
      </c>
      <c r="G224">
        <v>100</v>
      </c>
      <c r="H224" t="s">
        <v>106</v>
      </c>
    </row>
    <row r="225" spans="2:8" ht="16" x14ac:dyDescent="0.2">
      <c r="B225" t="s">
        <v>761</v>
      </c>
      <c r="C225" s="12">
        <v>46069</v>
      </c>
      <c r="D225" s="29" t="s">
        <v>302</v>
      </c>
      <c r="E225" s="21" t="str">
        <f>_xlfn.XLOOKUP(Transactions[[#This Row],[ProductID]], Products[ProductID], Products[ProductName], "Not Found")</f>
        <v>Instruction Label</v>
      </c>
      <c r="F225" t="s">
        <v>801</v>
      </c>
      <c r="G225">
        <v>200</v>
      </c>
      <c r="H225" t="s">
        <v>106</v>
      </c>
    </row>
    <row r="226" spans="2:8" ht="16" x14ac:dyDescent="0.2">
      <c r="B226" t="s">
        <v>762</v>
      </c>
      <c r="C226" s="12">
        <v>46069</v>
      </c>
      <c r="D226" s="29" t="s">
        <v>308</v>
      </c>
      <c r="E226" s="21" t="str">
        <f>_xlfn.XLOOKUP(Transactions[[#This Row],[ProductID]], Products[ProductID], Products[ProductName], "Not Found")</f>
        <v>#8 x 1/2" SS mach screws, flat head phillips (replaces 160-0015 only til next PO for tracks arrives)</v>
      </c>
      <c r="F226" t="s">
        <v>801</v>
      </c>
      <c r="G226">
        <v>520</v>
      </c>
      <c r="H226" t="s">
        <v>106</v>
      </c>
    </row>
    <row r="227" spans="2:8" ht="16" x14ac:dyDescent="0.2">
      <c r="B227" t="s">
        <v>763</v>
      </c>
      <c r="C227" s="12">
        <v>46069</v>
      </c>
      <c r="D227" s="32" t="s">
        <v>354</v>
      </c>
      <c r="E227" s="21" t="str">
        <f>_xlfn.XLOOKUP(Transactions[[#This Row],[ProductID]], Products[ProductID], Products[ProductName], "Not Found")</f>
        <v>10 X 3/4 410SS Pan Square Self Tapping</v>
      </c>
      <c r="F227" t="s">
        <v>801</v>
      </c>
      <c r="G227">
        <v>8500</v>
      </c>
      <c r="H227" t="s">
        <v>106</v>
      </c>
    </row>
    <row r="228" spans="2:8" ht="16" x14ac:dyDescent="0.2">
      <c r="B228" t="s">
        <v>764</v>
      </c>
      <c r="C228" s="12">
        <v>46069</v>
      </c>
      <c r="D228" s="32" t="s">
        <v>362</v>
      </c>
      <c r="E228" s="21" t="str">
        <f>_xlfn.XLOOKUP(Transactions[[#This Row],[ProductID]], Products[ProductID], Products[ProductName], "Not Found")</f>
        <v>#10 Flat Washer 18-8 Stainless Steel</v>
      </c>
      <c r="F228" t="s">
        <v>801</v>
      </c>
      <c r="G228">
        <v>1000</v>
      </c>
      <c r="H228" t="s">
        <v>106</v>
      </c>
    </row>
    <row r="229" spans="2:8" ht="16" x14ac:dyDescent="0.2">
      <c r="B229" t="s">
        <v>765</v>
      </c>
      <c r="C229" s="12">
        <v>46069</v>
      </c>
      <c r="D229" s="32" t="s">
        <v>364</v>
      </c>
      <c r="E229" s="21" t="str">
        <f>_xlfn.XLOOKUP(Transactions[[#This Row],[ProductID]], Products[ProductID], Products[ProductName], "Not Found")</f>
        <v>1/4 - 20 Hex Nut (foot pedal)</v>
      </c>
      <c r="F229" t="s">
        <v>801</v>
      </c>
      <c r="G229">
        <v>600</v>
      </c>
      <c r="H229" t="s">
        <v>106</v>
      </c>
    </row>
    <row r="230" spans="2:8" ht="16" x14ac:dyDescent="0.2">
      <c r="B230" t="s">
        <v>766</v>
      </c>
      <c r="C230" s="12">
        <v>46069</v>
      </c>
      <c r="D230" s="32" t="s">
        <v>386</v>
      </c>
      <c r="E230" s="21" t="str">
        <f>_xlfn.XLOOKUP(Transactions[[#This Row],[ProductID]], Products[ProductID], Products[ProductName], "Not Found")</f>
        <v>14 X 5/8 NEO Bonded Washer (for foot)</v>
      </c>
      <c r="F230" t="s">
        <v>801</v>
      </c>
      <c r="G230">
        <v>1000</v>
      </c>
      <c r="H230" t="s">
        <v>106</v>
      </c>
    </row>
    <row r="231" spans="2:8" ht="16" x14ac:dyDescent="0.2">
      <c r="B231" t="s">
        <v>767</v>
      </c>
      <c r="C231" s="12">
        <v>46069</v>
      </c>
      <c r="D231" s="32" t="s">
        <v>421</v>
      </c>
      <c r="E231" s="21" t="str">
        <f>_xlfn.XLOOKUP(Transactions[[#This Row],[ProductID]], Products[ProductID], Products[ProductName], "Not Found")</f>
        <v>Backer Blocks 1.25 x 1.25"</v>
      </c>
      <c r="F231" t="s">
        <v>801</v>
      </c>
      <c r="G231">
        <v>2048</v>
      </c>
      <c r="H231" t="s">
        <v>106</v>
      </c>
    </row>
    <row r="232" spans="2:8" ht="16" x14ac:dyDescent="0.2">
      <c r="B232" t="s">
        <v>768</v>
      </c>
      <c r="C232" s="12">
        <v>46069</v>
      </c>
      <c r="D232" s="32" t="s">
        <v>433</v>
      </c>
      <c r="E232" s="21" t="str">
        <f>_xlfn.XLOOKUP(Transactions[[#This Row],[ProductID]], Products[ProductID], Products[ProductName], "Not Found")</f>
        <v>#10 X 3/4 316SS Square Pan SM 12/ Screw</v>
      </c>
      <c r="F232" t="s">
        <v>801</v>
      </c>
      <c r="G232">
        <v>2000</v>
      </c>
      <c r="H232" t="s">
        <v>106</v>
      </c>
    </row>
    <row r="233" spans="2:8" ht="16" x14ac:dyDescent="0.2">
      <c r="B233" t="s">
        <v>769</v>
      </c>
      <c r="C233" s="12">
        <v>46069</v>
      </c>
      <c r="D233" s="32" t="s">
        <v>439</v>
      </c>
      <c r="E233" s="21" t="str">
        <f>_xlfn.XLOOKUP(Transactions[[#This Row],[ProductID]], Products[ProductID], Products[ProductName], "Not Found")</f>
        <v>Quick Start</v>
      </c>
      <c r="F233" t="s">
        <v>801</v>
      </c>
      <c r="G233">
        <v>200</v>
      </c>
      <c r="H233" t="s">
        <v>106</v>
      </c>
    </row>
    <row r="234" spans="2:8" ht="16" x14ac:dyDescent="0.2">
      <c r="B234" t="s">
        <v>770</v>
      </c>
      <c r="C234" s="12">
        <v>46069</v>
      </c>
      <c r="D234" s="32" t="s">
        <v>453</v>
      </c>
      <c r="E234" s="21" t="str">
        <f>_xlfn.XLOOKUP(Transactions[[#This Row],[ProductID]], Products[ProductID], Products[ProductName], "Not Found")</f>
        <v>1/4-20 X 1 3/8 Truss Phillips screw (foot)</v>
      </c>
      <c r="F234" t="s">
        <v>801</v>
      </c>
      <c r="G234">
        <v>600</v>
      </c>
      <c r="H234" t="s">
        <v>106</v>
      </c>
    </row>
    <row r="235" spans="2:8" x14ac:dyDescent="0.2">
      <c r="B235" t="s">
        <v>771</v>
      </c>
      <c r="C235" s="12">
        <v>46069</v>
      </c>
      <c r="D235" s="30" t="s">
        <v>537</v>
      </c>
      <c r="E235" s="21" t="str">
        <f>_xlfn.XLOOKUP(Transactions[[#This Row],[ProductID]], Products[ProductID], Products[ProductName], "Not Found")</f>
        <v>8-32 lock nuts</v>
      </c>
      <c r="F235" t="s">
        <v>801</v>
      </c>
      <c r="G235">
        <v>520</v>
      </c>
      <c r="H235" t="s">
        <v>106</v>
      </c>
    </row>
    <row r="236" spans="2:8" ht="16" x14ac:dyDescent="0.2">
      <c r="B236" t="s">
        <v>772</v>
      </c>
      <c r="C236" s="12">
        <v>46070</v>
      </c>
      <c r="D236" s="29" t="s">
        <v>563</v>
      </c>
      <c r="E236" s="21" t="str">
        <f>_xlfn.XLOOKUP(Transactions[[#This Row],[ProductID]], Products[ProductID], Products[ProductName], "Not Found")</f>
        <v>BF142 Sunshine LIGHT</v>
      </c>
      <c r="F236" t="s">
        <v>620</v>
      </c>
      <c r="G236">
        <v>-18</v>
      </c>
      <c r="H236" t="s">
        <v>791</v>
      </c>
    </row>
    <row r="237" spans="2:8" ht="16" x14ac:dyDescent="0.2">
      <c r="B237" t="s">
        <v>773</v>
      </c>
      <c r="C237" s="12">
        <v>46070</v>
      </c>
      <c r="D237" s="33" t="s">
        <v>565</v>
      </c>
      <c r="E237" s="21" t="str">
        <f>_xlfn.XLOOKUP(Transactions[[#This Row],[ProductID]], Products[ProductID], Products[ProductName], "Not Found")</f>
        <v>BF142 Chili LIGHT</v>
      </c>
      <c r="F237" t="s">
        <v>620</v>
      </c>
      <c r="G237">
        <v>-15</v>
      </c>
      <c r="H237" t="s">
        <v>791</v>
      </c>
    </row>
    <row r="238" spans="2:8" ht="16" x14ac:dyDescent="0.2">
      <c r="B238" t="s">
        <v>774</v>
      </c>
      <c r="C238" s="12">
        <v>46070</v>
      </c>
      <c r="D238" s="29" t="s">
        <v>567</v>
      </c>
      <c r="E238" s="21" t="str">
        <f>_xlfn.XLOOKUP(Transactions[[#This Row],[ProductID]], Products[ProductID], Products[ProductName], "Not Found")</f>
        <v>BF142 Habanero LIGHT</v>
      </c>
      <c r="F238" t="s">
        <v>620</v>
      </c>
      <c r="G238">
        <v>-4</v>
      </c>
      <c r="H238" t="s">
        <v>791</v>
      </c>
    </row>
    <row r="239" spans="2:8" ht="16" x14ac:dyDescent="0.2">
      <c r="B239" t="s">
        <v>775</v>
      </c>
      <c r="C239" s="12">
        <v>46070</v>
      </c>
      <c r="D239" s="32" t="s">
        <v>569</v>
      </c>
      <c r="E239" s="21" t="str">
        <f>_xlfn.XLOOKUP(Transactions[[#This Row],[ProductID]], Products[ProductID], Products[ProductName], "Not Found")</f>
        <v>BF142 Surf LIGHT</v>
      </c>
      <c r="F239" t="s">
        <v>620</v>
      </c>
      <c r="G239">
        <v>-8</v>
      </c>
      <c r="H239" t="s">
        <v>791</v>
      </c>
    </row>
    <row r="240" spans="2:8" ht="16" x14ac:dyDescent="0.2">
      <c r="B240" t="s">
        <v>776</v>
      </c>
      <c r="C240" s="12">
        <v>46070</v>
      </c>
      <c r="D240" s="29" t="s">
        <v>563</v>
      </c>
      <c r="E240" s="21" t="str">
        <f>_xlfn.XLOOKUP(Transactions[[#This Row],[ProductID]], Products[ProductID], Products[ProductName], "Not Found")</f>
        <v>BF142 Sunshine LIGHT</v>
      </c>
      <c r="F240" t="s">
        <v>785</v>
      </c>
      <c r="G240">
        <v>18</v>
      </c>
      <c r="H240" t="s">
        <v>791</v>
      </c>
    </row>
    <row r="241" spans="2:8" ht="16" x14ac:dyDescent="0.2">
      <c r="B241" t="s">
        <v>777</v>
      </c>
      <c r="C241" s="12">
        <v>46070</v>
      </c>
      <c r="D241" s="33" t="s">
        <v>565</v>
      </c>
      <c r="E241" s="21" t="str">
        <f>_xlfn.XLOOKUP(Transactions[[#This Row],[ProductID]], Products[ProductID], Products[ProductName], "Not Found")</f>
        <v>BF142 Chili LIGHT</v>
      </c>
      <c r="F241" t="s">
        <v>785</v>
      </c>
      <c r="G241">
        <v>15</v>
      </c>
      <c r="H241" t="s">
        <v>791</v>
      </c>
    </row>
    <row r="242" spans="2:8" ht="16" x14ac:dyDescent="0.2">
      <c r="B242" t="s">
        <v>778</v>
      </c>
      <c r="C242" s="12">
        <v>46070</v>
      </c>
      <c r="D242" s="29" t="s">
        <v>567</v>
      </c>
      <c r="E242" s="21" t="str">
        <f>_xlfn.XLOOKUP(Transactions[[#This Row],[ProductID]], Products[ProductID], Products[ProductName], "Not Found")</f>
        <v>BF142 Habanero LIGHT</v>
      </c>
      <c r="F242" t="s">
        <v>785</v>
      </c>
      <c r="G242">
        <v>4</v>
      </c>
      <c r="H242" t="s">
        <v>791</v>
      </c>
    </row>
    <row r="243" spans="2:8" ht="16" x14ac:dyDescent="0.2">
      <c r="B243" t="s">
        <v>779</v>
      </c>
      <c r="C243" s="12">
        <v>46070</v>
      </c>
      <c r="D243" s="32" t="s">
        <v>569</v>
      </c>
      <c r="E243" s="21" t="str">
        <f>_xlfn.XLOOKUP(Transactions[[#This Row],[ProductID]], Products[ProductID], Products[ProductName], "Not Found")</f>
        <v>BF142 Surf LIGHT</v>
      </c>
      <c r="F243" t="s">
        <v>785</v>
      </c>
      <c r="G243">
        <v>8</v>
      </c>
      <c r="H243" t="s">
        <v>791</v>
      </c>
    </row>
    <row r="244" spans="2:8" ht="16" x14ac:dyDescent="0.2">
      <c r="B244" t="s">
        <v>779</v>
      </c>
      <c r="C244" s="12">
        <v>46072</v>
      </c>
      <c r="D244" s="32" t="s">
        <v>274</v>
      </c>
      <c r="E244" s="21" t="str">
        <f>_xlfn.XLOOKUP(Transactions[[#This Row],[ProductID]], Products[ProductID], Products[ProductName], "Not Found")</f>
        <v>18" Aluminum tracks</v>
      </c>
      <c r="F244" t="s">
        <v>247</v>
      </c>
      <c r="G244">
        <v>-86</v>
      </c>
      <c r="H244" t="s">
        <v>791</v>
      </c>
    </row>
    <row r="245" spans="2:8" ht="16" x14ac:dyDescent="0.2">
      <c r="B245" t="s">
        <v>779</v>
      </c>
      <c r="C245" s="12">
        <v>46072</v>
      </c>
      <c r="D245" s="32" t="s">
        <v>274</v>
      </c>
      <c r="E245" s="21" t="str">
        <f>_xlfn.XLOOKUP(Transactions[[#This Row],[ProductID]], Products[ProductID], Products[ProductName], "Not Found")</f>
        <v>18" Aluminum tracks</v>
      </c>
      <c r="F245" t="s">
        <v>801</v>
      </c>
      <c r="G245">
        <v>86</v>
      </c>
      <c r="H245" t="s">
        <v>791</v>
      </c>
    </row>
    <row r="246" spans="2:8" ht="16" x14ac:dyDescent="0.2">
      <c r="B246" t="s">
        <v>779</v>
      </c>
      <c r="C246" s="12">
        <v>46072</v>
      </c>
      <c r="D246" s="32" t="s">
        <v>417</v>
      </c>
      <c r="E246" s="21" t="str">
        <f>_xlfn.XLOOKUP(Transactions[[#This Row],[ProductID]], Products[ProductID], Products[ProductName], "Not Found")</f>
        <v>Standard Bag, cone, straps</v>
      </c>
      <c r="F246" t="s">
        <v>620</v>
      </c>
      <c r="G246">
        <v>-18</v>
      </c>
      <c r="H246" t="s">
        <v>791</v>
      </c>
    </row>
    <row r="247" spans="2:8" ht="16" x14ac:dyDescent="0.2">
      <c r="B247" t="s">
        <v>779</v>
      </c>
      <c r="C247" s="12">
        <v>46072</v>
      </c>
      <c r="D247" s="32" t="s">
        <v>417</v>
      </c>
      <c r="E247" s="21" t="str">
        <f>_xlfn.XLOOKUP(Transactions[[#This Row],[ProductID]], Products[ProductID], Products[ProductName], "Not Found")</f>
        <v>Standard Bag, cone, straps</v>
      </c>
      <c r="F247" t="s">
        <v>801</v>
      </c>
      <c r="G247">
        <v>18</v>
      </c>
      <c r="H247" t="s">
        <v>791</v>
      </c>
    </row>
    <row r="248" spans="2:8" x14ac:dyDescent="0.2">
      <c r="B248" t="s">
        <v>779</v>
      </c>
      <c r="C248" s="12">
        <v>46078</v>
      </c>
      <c r="D248" s="37" t="s">
        <v>354</v>
      </c>
      <c r="E248" s="21" t="str">
        <f>_xlfn.XLOOKUP(Transactions[[#This Row],[ProductID]], Products[ProductID], Products[ProductName], "Not Found")</f>
        <v>10 X 3/4 410SS Pan Square Self Tapping</v>
      </c>
      <c r="F248" t="s">
        <v>801</v>
      </c>
      <c r="G248">
        <v>8500</v>
      </c>
      <c r="H248" t="s">
        <v>106</v>
      </c>
    </row>
    <row r="249" spans="2:8" x14ac:dyDescent="0.2">
      <c r="B249" t="s">
        <v>779</v>
      </c>
      <c r="C249" s="12">
        <v>46078</v>
      </c>
      <c r="D249" s="37" t="s">
        <v>362</v>
      </c>
      <c r="E249" s="21" t="str">
        <f>_xlfn.XLOOKUP(Transactions[[#This Row],[ProductID]], Products[ProductID], Products[ProductName], "Not Found")</f>
        <v>#10 Flat Washer 18-8 Stainless Steel</v>
      </c>
      <c r="F249" t="s">
        <v>801</v>
      </c>
      <c r="G249">
        <v>1000</v>
      </c>
      <c r="H249" t="s">
        <v>106</v>
      </c>
    </row>
    <row r="250" spans="2:8" x14ac:dyDescent="0.2">
      <c r="B250" t="s">
        <v>779</v>
      </c>
      <c r="C250" s="12">
        <v>46078</v>
      </c>
      <c r="D250" s="37" t="s">
        <v>364</v>
      </c>
      <c r="E250" s="21" t="str">
        <f>_xlfn.XLOOKUP(Transactions[[#This Row],[ProductID]], Products[ProductID], Products[ProductName], "Not Found")</f>
        <v>1/4 - 20 Hex Nut (foot pedal)</v>
      </c>
      <c r="F250" t="s">
        <v>801</v>
      </c>
      <c r="G250">
        <v>600</v>
      </c>
      <c r="H250" t="s">
        <v>106</v>
      </c>
    </row>
    <row r="251" spans="2:8" x14ac:dyDescent="0.2">
      <c r="B251" t="s">
        <v>779</v>
      </c>
      <c r="C251" s="12">
        <v>46078</v>
      </c>
      <c r="D251" s="37" t="s">
        <v>386</v>
      </c>
      <c r="E251" s="21" t="str">
        <f>_xlfn.XLOOKUP(Transactions[[#This Row],[ProductID]], Products[ProductID], Products[ProductName], "Not Found")</f>
        <v>14 X 5/8 NEO Bonded Washer (for foot)</v>
      </c>
      <c r="F251" t="s">
        <v>801</v>
      </c>
      <c r="G251">
        <v>1000</v>
      </c>
      <c r="H251" t="s">
        <v>106</v>
      </c>
    </row>
    <row r="252" spans="2:8" x14ac:dyDescent="0.2">
      <c r="B252" t="s">
        <v>779</v>
      </c>
      <c r="C252" s="12">
        <v>46078</v>
      </c>
      <c r="D252" s="37" t="s">
        <v>410</v>
      </c>
      <c r="E252" s="21" t="str">
        <f>_xlfn.XLOOKUP(Transactions[[#This Row],[ProductID]], Products[ProductID], Products[ProductName], "Not Found")</f>
        <v>Reflective Parachute Cord</v>
      </c>
      <c r="F252" t="s">
        <v>801</v>
      </c>
      <c r="G252">
        <v>2000</v>
      </c>
      <c r="H252" t="s">
        <v>106</v>
      </c>
    </row>
    <row r="253" spans="2:8" x14ac:dyDescent="0.2">
      <c r="B253" t="s">
        <v>779</v>
      </c>
      <c r="C253" s="12">
        <v>46078</v>
      </c>
      <c r="D253" s="37" t="s">
        <v>433</v>
      </c>
      <c r="E253" s="21" t="str">
        <f>_xlfn.XLOOKUP(Transactions[[#This Row],[ProductID]], Products[ProductID], Products[ProductName], "Not Found")</f>
        <v>#10 X 3/4 316SS Square Pan SM 12/ Screw</v>
      </c>
      <c r="F253" t="s">
        <v>801</v>
      </c>
      <c r="G253">
        <v>2000</v>
      </c>
      <c r="H253" t="s">
        <v>106</v>
      </c>
    </row>
    <row r="254" spans="2:8" ht="16" x14ac:dyDescent="0.2">
      <c r="B254" t="s">
        <v>779</v>
      </c>
      <c r="C254" s="12">
        <v>46079</v>
      </c>
      <c r="D254" s="29" t="s">
        <v>280</v>
      </c>
      <c r="E254" s="21" t="str">
        <f>_xlfn.XLOOKUP(Transactions[[#This Row],[ProductID]], Products[ProductID], Products[ProductName], "Not Found")</f>
        <v>Harness</v>
      </c>
      <c r="F254" t="s">
        <v>620</v>
      </c>
      <c r="G254">
        <v>-20</v>
      </c>
      <c r="H254" t="s">
        <v>791</v>
      </c>
    </row>
    <row r="255" spans="2:8" ht="16" x14ac:dyDescent="0.2">
      <c r="B255" t="s">
        <v>779</v>
      </c>
      <c r="C255" s="12">
        <v>46079</v>
      </c>
      <c r="D255" s="29" t="s">
        <v>336</v>
      </c>
      <c r="E255" s="21" t="str">
        <f>_xlfn.XLOOKUP(Transactions[[#This Row],[ProductID]], Products[ProductID], Products[ProductName], "Not Found")</f>
        <v>YakAttack Omega Pro RHM-1002</v>
      </c>
      <c r="F255" t="s">
        <v>620</v>
      </c>
      <c r="G255">
        <v>-21</v>
      </c>
      <c r="H255" t="s">
        <v>791</v>
      </c>
    </row>
    <row r="256" spans="2:8" ht="16" x14ac:dyDescent="0.2">
      <c r="B256" t="s">
        <v>779</v>
      </c>
      <c r="C256" s="12">
        <v>46079</v>
      </c>
      <c r="D256" s="29" t="s">
        <v>340</v>
      </c>
      <c r="E256" s="21" t="str">
        <f>_xlfn.XLOOKUP(Transactions[[#This Row],[ProductID]], Products[ProductID], Products[ProductName], "Not Found")</f>
        <v>RAM Mounts RAP-B-201U-A Composite Double Socket Arm - Short Arm Compatible with B Size 1" Ball Components</v>
      </c>
      <c r="F256" t="s">
        <v>620</v>
      </c>
      <c r="G256">
        <v>-15</v>
      </c>
      <c r="H256" t="s">
        <v>791</v>
      </c>
    </row>
    <row r="257" spans="2:8" ht="16" x14ac:dyDescent="0.2">
      <c r="B257" t="s">
        <v>779</v>
      </c>
      <c r="C257" s="12">
        <v>46079</v>
      </c>
      <c r="D257" s="29" t="s">
        <v>342</v>
      </c>
      <c r="E257" s="21" t="str">
        <f>_xlfn.XLOOKUP(Transactions[[#This Row],[ProductID]], Products[ProductID], Products[ProductName], "Not Found")</f>
        <v>RAM Mounts RAM-B-201U Double Socket Arm (Medium) Compatible with RAM B Size 1" Ball Components</v>
      </c>
      <c r="F257" t="s">
        <v>620</v>
      </c>
      <c r="G257">
        <v>-16</v>
      </c>
      <c r="H257" t="s">
        <v>791</v>
      </c>
    </row>
    <row r="258" spans="2:8" ht="16" x14ac:dyDescent="0.2">
      <c r="B258" t="s">
        <v>779</v>
      </c>
      <c r="C258" s="12">
        <v>46079</v>
      </c>
      <c r="D258" s="29" t="s">
        <v>344</v>
      </c>
      <c r="E258" s="21" t="str">
        <f>_xlfn.XLOOKUP(Transactions[[#This Row],[ProductID]], Products[ProductID], Products[ProductName], "Not Found")</f>
        <v>RAM Mounts Composite Double Socket Swivel &amp; Ratchet Arm RAP-B-200-2U Compatible with RAM B Size 1" Ball Components</v>
      </c>
      <c r="F258" t="s">
        <v>620</v>
      </c>
      <c r="G258">
        <v>-19</v>
      </c>
      <c r="H258" t="s">
        <v>791</v>
      </c>
    </row>
    <row r="259" spans="2:8" ht="16" x14ac:dyDescent="0.2">
      <c r="B259" t="s">
        <v>779</v>
      </c>
      <c r="C259" s="12">
        <v>46079</v>
      </c>
      <c r="D259" s="29" t="s">
        <v>346</v>
      </c>
      <c r="E259" s="21" t="str">
        <f>_xlfn.XLOOKUP(Transactions[[#This Row],[ProductID]], Products[ProductID], Products[ProductName], "Not Found")</f>
        <v>RAM Mounts Track Ball with T-Bolt Attachment RAP-B-354U-TRA1 with B Size 1" Ball</v>
      </c>
      <c r="F259" t="s">
        <v>620</v>
      </c>
      <c r="G259">
        <v>-21</v>
      </c>
      <c r="H259" t="s">
        <v>791</v>
      </c>
    </row>
    <row r="260" spans="2:8" ht="16" x14ac:dyDescent="0.2">
      <c r="B260" t="s">
        <v>779</v>
      </c>
      <c r="C260" s="12">
        <v>46079</v>
      </c>
      <c r="D260" s="29" t="s">
        <v>348</v>
      </c>
      <c r="E260" s="21" t="str">
        <f>_xlfn.XLOOKUP(Transactions[[#This Row],[ProductID]], Products[ProductID], Products[ProductName], "Not Found")</f>
        <v>RAM Mounts Track Ball with T-Bolt Attachment RAP-354U-TRA1 with C Size 1.5" Ball</v>
      </c>
      <c r="F260" t="s">
        <v>620</v>
      </c>
      <c r="G260">
        <v>-25</v>
      </c>
      <c r="H260" t="s">
        <v>791</v>
      </c>
    </row>
    <row r="261" spans="2:8" ht="16" x14ac:dyDescent="0.2">
      <c r="B261" t="s">
        <v>779</v>
      </c>
      <c r="C261" s="12">
        <v>46079</v>
      </c>
      <c r="D261" s="29" t="s">
        <v>350</v>
      </c>
      <c r="E261" s="21" t="str">
        <f>_xlfn.XLOOKUP(Transactions[[#This Row],[ProductID]], Products[ProductID], Products[ProductName], "Not Found")</f>
        <v>RAM Mounts 114-RBNBU</v>
      </c>
      <c r="F261" t="s">
        <v>620</v>
      </c>
      <c r="G261">
        <v>-2</v>
      </c>
      <c r="H261" t="s">
        <v>791</v>
      </c>
    </row>
    <row r="262" spans="2:8" ht="16" x14ac:dyDescent="0.2">
      <c r="B262" t="s">
        <v>779</v>
      </c>
      <c r="C262" s="12">
        <v>46079</v>
      </c>
      <c r="D262" s="29" t="s">
        <v>352</v>
      </c>
      <c r="E262" s="21" t="str">
        <f>_xlfn.XLOOKUP(Transactions[[#This Row],[ProductID]], Products[ProductID], Products[ProductName], "Not Found")</f>
        <v>RAM Mounts RAP-340 NB</v>
      </c>
      <c r="F262" t="s">
        <v>620</v>
      </c>
      <c r="G262">
        <v>-5</v>
      </c>
      <c r="H262" t="s">
        <v>791</v>
      </c>
    </row>
    <row r="263" spans="2:8" ht="16" x14ac:dyDescent="0.2">
      <c r="B263" t="s">
        <v>779</v>
      </c>
      <c r="C263" s="12">
        <v>46079</v>
      </c>
      <c r="D263" s="32" t="s">
        <v>372</v>
      </c>
      <c r="E263" s="21" t="str">
        <f>_xlfn.XLOOKUP(Transactions[[#This Row],[ProductID]], Products[ProductID], Products[ProductName], "Not Found")</f>
        <v>Hatch Cover</v>
      </c>
      <c r="F263" t="s">
        <v>620</v>
      </c>
      <c r="G263">
        <v>-180</v>
      </c>
      <c r="H263" t="s">
        <v>791</v>
      </c>
    </row>
    <row r="264" spans="2:8" ht="16" x14ac:dyDescent="0.2">
      <c r="B264" t="s">
        <v>779</v>
      </c>
      <c r="C264" s="12">
        <v>46079</v>
      </c>
      <c r="D264" s="32" t="s">
        <v>419</v>
      </c>
      <c r="E264" s="21" t="str">
        <f>_xlfn.XLOOKUP(Transactions[[#This Row],[ProductID]], Products[ProductID], Products[ProductName], "Not Found")</f>
        <v>Pakayak Logo Towel</v>
      </c>
      <c r="F264" t="s">
        <v>620</v>
      </c>
      <c r="G264">
        <v>-521</v>
      </c>
      <c r="H264" t="s">
        <v>791</v>
      </c>
    </row>
    <row r="265" spans="2:8" ht="16" x14ac:dyDescent="0.2">
      <c r="B265" t="s">
        <v>779</v>
      </c>
      <c r="C265" s="12">
        <v>46079</v>
      </c>
      <c r="D265" s="29" t="s">
        <v>477</v>
      </c>
      <c r="E265" s="21" t="str">
        <f>_xlfn.XLOOKUP(Transactions[[#This Row],[ProductID]], Products[ProductID], Products[ProductName], "Not Found")</f>
        <v>Box for all-terrain wheels, 34x10x6</v>
      </c>
      <c r="F265" t="s">
        <v>620</v>
      </c>
      <c r="G265">
        <v>-3</v>
      </c>
      <c r="H265" t="s">
        <v>791</v>
      </c>
    </row>
    <row r="266" spans="2:8" ht="16" x14ac:dyDescent="0.2">
      <c r="B266" t="s">
        <v>779</v>
      </c>
      <c r="C266" s="12">
        <v>46079</v>
      </c>
      <c r="D266" s="29" t="s">
        <v>479</v>
      </c>
      <c r="E266" s="21" t="str">
        <f>_xlfn.XLOOKUP(Transactions[[#This Row],[ProductID]], Products[ProductID], Products[ProductName], "Not Found")</f>
        <v>Box for all-terrain wheels, 42x11x6</v>
      </c>
      <c r="F266" t="s">
        <v>620</v>
      </c>
      <c r="G266">
        <v>-17</v>
      </c>
      <c r="H266" t="s">
        <v>791</v>
      </c>
    </row>
    <row r="267" spans="2:8" x14ac:dyDescent="0.2">
      <c r="B267" t="s">
        <v>779</v>
      </c>
      <c r="C267" s="12">
        <v>46079</v>
      </c>
      <c r="D267" s="30" t="s">
        <v>547</v>
      </c>
      <c r="E267" s="21" t="str">
        <f>_xlfn.XLOOKUP(Transactions[[#This Row],[ProductID]], Products[ProductID], Products[ProductName], "Not Found")</f>
        <v>Knee &amp; thigh pads</v>
      </c>
      <c r="F267" t="s">
        <v>620</v>
      </c>
      <c r="G267">
        <v>-10</v>
      </c>
      <c r="H267" t="s">
        <v>791</v>
      </c>
    </row>
    <row r="268" spans="2:8" x14ac:dyDescent="0.2">
      <c r="B268" t="s">
        <v>779</v>
      </c>
      <c r="C268" s="12">
        <v>46079</v>
      </c>
      <c r="D268" s="30" t="s">
        <v>549</v>
      </c>
      <c r="E268" s="21" t="str">
        <f>_xlfn.XLOOKUP(Transactions[[#This Row],[ProductID]], Products[ProductID], Products[ProductName], "Not Found")</f>
        <v>Velcro pads 4x4"</v>
      </c>
      <c r="F268" t="s">
        <v>620</v>
      </c>
      <c r="G268">
        <v>-74</v>
      </c>
      <c r="H268" t="s">
        <v>791</v>
      </c>
    </row>
    <row r="269" spans="2:8" ht="16" x14ac:dyDescent="0.2">
      <c r="B269" t="s">
        <v>779</v>
      </c>
      <c r="C269" s="12">
        <v>46079</v>
      </c>
      <c r="D269" s="29" t="s">
        <v>553</v>
      </c>
      <c r="E269" s="21" t="str">
        <f>_xlfn.XLOOKUP(Transactions[[#This Row],[ProductID]], Products[ProductID], Products[ProductName], "Not Found")</f>
        <v>655-8 Epoxy</v>
      </c>
      <c r="F269" t="s">
        <v>620</v>
      </c>
      <c r="G269">
        <v>-24</v>
      </c>
      <c r="H269" t="s">
        <v>791</v>
      </c>
    </row>
    <row r="270" spans="2:8" ht="16" x14ac:dyDescent="0.2">
      <c r="B270" t="s">
        <v>779</v>
      </c>
      <c r="C270" s="12">
        <v>46079</v>
      </c>
      <c r="D270" s="29" t="s">
        <v>555</v>
      </c>
      <c r="E270" s="21" t="str">
        <f>_xlfn.XLOOKUP(Transactions[[#This Row],[ProductID]], Products[ProductID], Products[ProductName], "Not Found")</f>
        <v>655-K Repair kit</v>
      </c>
      <c r="F270" t="s">
        <v>620</v>
      </c>
      <c r="G270">
        <v>-7</v>
      </c>
      <c r="H270" t="s">
        <v>791</v>
      </c>
    </row>
    <row r="271" spans="2:8" ht="16" x14ac:dyDescent="0.2">
      <c r="B271" t="s">
        <v>779</v>
      </c>
      <c r="C271" s="12">
        <v>46079</v>
      </c>
      <c r="D271" s="29" t="s">
        <v>557</v>
      </c>
      <c r="E271" s="21" t="str">
        <f>_xlfn.XLOOKUP(Transactions[[#This Row],[ProductID]], Products[ProductID], Products[ProductName], "Not Found")</f>
        <v>SR Paddle</v>
      </c>
      <c r="F271" t="s">
        <v>620</v>
      </c>
      <c r="G271">
        <v>-1</v>
      </c>
      <c r="H271" t="s">
        <v>791</v>
      </c>
    </row>
    <row r="272" spans="2:8" ht="16" x14ac:dyDescent="0.2">
      <c r="B272" t="s">
        <v>779</v>
      </c>
      <c r="C272" s="12">
        <v>46079</v>
      </c>
      <c r="D272" s="29" t="s">
        <v>561</v>
      </c>
      <c r="E272" s="21" t="str">
        <f>_xlfn.XLOOKUP(Transactions[[#This Row],[ProductID]], Products[ProductID], Products[ProductName], "Not Found")</f>
        <v>Anglerfish Boxed</v>
      </c>
      <c r="F272" t="s">
        <v>620</v>
      </c>
      <c r="G272">
        <v>-10</v>
      </c>
      <c r="H272" t="s">
        <v>791</v>
      </c>
    </row>
    <row r="273" spans="2:8" ht="16" x14ac:dyDescent="0.2">
      <c r="B273" t="s">
        <v>779</v>
      </c>
      <c r="C273" s="12">
        <v>46079</v>
      </c>
      <c r="D273" s="29" t="s">
        <v>563</v>
      </c>
      <c r="E273" s="21" t="str">
        <f>_xlfn.XLOOKUP(Transactions[[#This Row],[ProductID]], Products[ProductID], Products[ProductName], "Not Found")</f>
        <v>BF142 Sunshine LIGHT</v>
      </c>
      <c r="F273" t="s">
        <v>620</v>
      </c>
      <c r="G273">
        <v>-7</v>
      </c>
      <c r="H273" t="s">
        <v>791</v>
      </c>
    </row>
    <row r="274" spans="2:8" ht="16" x14ac:dyDescent="0.2">
      <c r="B274" t="s">
        <v>779</v>
      </c>
      <c r="C274" s="12">
        <v>46079</v>
      </c>
      <c r="D274" s="33" t="s">
        <v>565</v>
      </c>
      <c r="E274" s="21" t="str">
        <f>_xlfn.XLOOKUP(Transactions[[#This Row],[ProductID]], Products[ProductID], Products[ProductName], "Not Found")</f>
        <v>BF142 Chili LIGHT</v>
      </c>
      <c r="F274" t="s">
        <v>620</v>
      </c>
      <c r="G274">
        <v>-2</v>
      </c>
      <c r="H274" t="s">
        <v>791</v>
      </c>
    </row>
    <row r="275" spans="2:8" ht="16" x14ac:dyDescent="0.2">
      <c r="B275" t="s">
        <v>779</v>
      </c>
      <c r="C275" s="12">
        <v>46079</v>
      </c>
      <c r="D275" s="29" t="s">
        <v>567</v>
      </c>
      <c r="E275" s="21" t="str">
        <f>_xlfn.XLOOKUP(Transactions[[#This Row],[ProductID]], Products[ProductID], Products[ProductName], "Not Found")</f>
        <v>BF142 Habanero LIGHT</v>
      </c>
      <c r="F275" t="s">
        <v>620</v>
      </c>
      <c r="G275">
        <v>-2</v>
      </c>
      <c r="H275" t="s">
        <v>791</v>
      </c>
    </row>
    <row r="276" spans="2:8" ht="16" x14ac:dyDescent="0.2">
      <c r="B276" t="s">
        <v>779</v>
      </c>
      <c r="C276" s="12">
        <v>46079</v>
      </c>
      <c r="D276" s="32" t="s">
        <v>569</v>
      </c>
      <c r="E276" s="21" t="str">
        <f>_xlfn.XLOOKUP(Transactions[[#This Row],[ProductID]], Products[ProductID], Products[ProductName], "Not Found")</f>
        <v>BF142 Surf LIGHT</v>
      </c>
      <c r="F276" t="s">
        <v>620</v>
      </c>
      <c r="G276">
        <v>-3</v>
      </c>
      <c r="H276" t="s">
        <v>791</v>
      </c>
    </row>
    <row r="277" spans="2:8" ht="16" x14ac:dyDescent="0.2">
      <c r="B277" t="s">
        <v>779</v>
      </c>
      <c r="C277" s="12">
        <v>46079</v>
      </c>
      <c r="D277" s="29" t="s">
        <v>574</v>
      </c>
      <c r="E277" s="21" t="str">
        <f>_xlfn.XLOOKUP(Transactions[[#This Row],[ProductID]], Products[ProductID], Products[ProductName], "Not Found")</f>
        <v>HS1 protector</v>
      </c>
      <c r="F277" t="s">
        <v>620</v>
      </c>
      <c r="G277">
        <v>-52</v>
      </c>
      <c r="H277" t="s">
        <v>791</v>
      </c>
    </row>
    <row r="278" spans="2:8" ht="16" x14ac:dyDescent="0.2">
      <c r="B278" t="s">
        <v>779</v>
      </c>
      <c r="C278" s="12">
        <v>46079</v>
      </c>
      <c r="D278" s="29" t="s">
        <v>576</v>
      </c>
      <c r="E278" s="21" t="str">
        <f>_xlfn.XLOOKUP(Transactions[[#This Row],[ProductID]], Products[ProductID], Products[ProductName], "Not Found")</f>
        <v>Hats</v>
      </c>
      <c r="F278" t="s">
        <v>620</v>
      </c>
      <c r="G278">
        <v>-38</v>
      </c>
      <c r="H278" t="s">
        <v>791</v>
      </c>
    </row>
    <row r="279" spans="2:8" ht="16" x14ac:dyDescent="0.2">
      <c r="B279" t="s">
        <v>779</v>
      </c>
      <c r="C279" s="12">
        <v>46079</v>
      </c>
      <c r="D279" s="29" t="s">
        <v>582</v>
      </c>
      <c r="E279" s="21" t="str">
        <f>_xlfn.XLOOKUP(Transactions[[#This Row],[ProductID]], Products[ProductID], Products[ProductName], "Not Found")</f>
        <v>Purple Shammy</v>
      </c>
      <c r="F279" t="s">
        <v>620</v>
      </c>
      <c r="G279">
        <v>-180</v>
      </c>
      <c r="H279" t="s">
        <v>791</v>
      </c>
    </row>
    <row r="280" spans="2:8" ht="16" x14ac:dyDescent="0.2">
      <c r="B280" t="s">
        <v>779</v>
      </c>
      <c r="C280" s="12">
        <v>46079</v>
      </c>
      <c r="D280" s="29" t="s">
        <v>584</v>
      </c>
      <c r="E280" s="21" t="str">
        <f>_xlfn.XLOOKUP(Transactions[[#This Row],[ProductID]], Products[ProductID], Products[ProductName], "Not Found")</f>
        <v>shoulder straps</v>
      </c>
      <c r="F280" t="s">
        <v>620</v>
      </c>
      <c r="G280">
        <v>-42</v>
      </c>
      <c r="H280" t="s">
        <v>791</v>
      </c>
    </row>
    <row r="281" spans="2:8" ht="16" x14ac:dyDescent="0.2">
      <c r="B281" t="s">
        <v>779</v>
      </c>
      <c r="C281" s="12">
        <v>46079</v>
      </c>
      <c r="D281" s="29" t="s">
        <v>280</v>
      </c>
      <c r="E281" s="21" t="str">
        <f>_xlfn.XLOOKUP(Transactions[[#This Row],[ProductID]], Products[ProductID], Products[ProductName], "Not Found")</f>
        <v>Harness</v>
      </c>
      <c r="F281" t="s">
        <v>785</v>
      </c>
      <c r="G281">
        <v>20</v>
      </c>
      <c r="H281" t="s">
        <v>791</v>
      </c>
    </row>
    <row r="282" spans="2:8" ht="16" x14ac:dyDescent="0.2">
      <c r="B282" t="s">
        <v>779</v>
      </c>
      <c r="C282" s="12">
        <v>46079</v>
      </c>
      <c r="D282" s="29" t="s">
        <v>336</v>
      </c>
      <c r="E282" s="21" t="str">
        <f>_xlfn.XLOOKUP(Transactions[[#This Row],[ProductID]], Products[ProductID], Products[ProductName], "Not Found")</f>
        <v>YakAttack Omega Pro RHM-1002</v>
      </c>
      <c r="F282" t="s">
        <v>785</v>
      </c>
      <c r="G282">
        <v>21</v>
      </c>
      <c r="H282" t="s">
        <v>791</v>
      </c>
    </row>
    <row r="283" spans="2:8" ht="16" x14ac:dyDescent="0.2">
      <c r="B283" t="s">
        <v>779</v>
      </c>
      <c r="C283" s="12">
        <v>46079</v>
      </c>
      <c r="D283" s="29" t="s">
        <v>340</v>
      </c>
      <c r="E283" s="21" t="str">
        <f>_xlfn.XLOOKUP(Transactions[[#This Row],[ProductID]], Products[ProductID], Products[ProductName], "Not Found")</f>
        <v>RAM Mounts RAP-B-201U-A Composite Double Socket Arm - Short Arm Compatible with B Size 1" Ball Components</v>
      </c>
      <c r="F283" t="s">
        <v>785</v>
      </c>
      <c r="G283">
        <v>15</v>
      </c>
      <c r="H283" t="s">
        <v>791</v>
      </c>
    </row>
    <row r="284" spans="2:8" ht="16" x14ac:dyDescent="0.2">
      <c r="B284" t="s">
        <v>779</v>
      </c>
      <c r="C284" s="12">
        <v>46079</v>
      </c>
      <c r="D284" s="29" t="s">
        <v>342</v>
      </c>
      <c r="E284" s="21" t="str">
        <f>_xlfn.XLOOKUP(Transactions[[#This Row],[ProductID]], Products[ProductID], Products[ProductName], "Not Found")</f>
        <v>RAM Mounts RAM-B-201U Double Socket Arm (Medium) Compatible with RAM B Size 1" Ball Components</v>
      </c>
      <c r="F284" t="s">
        <v>785</v>
      </c>
      <c r="G284">
        <v>16</v>
      </c>
      <c r="H284" t="s">
        <v>791</v>
      </c>
    </row>
    <row r="285" spans="2:8" ht="16" x14ac:dyDescent="0.2">
      <c r="B285" t="s">
        <v>779</v>
      </c>
      <c r="C285" s="12">
        <v>46079</v>
      </c>
      <c r="D285" s="29" t="s">
        <v>344</v>
      </c>
      <c r="E285" s="21" t="str">
        <f>_xlfn.XLOOKUP(Transactions[[#This Row],[ProductID]], Products[ProductID], Products[ProductName], "Not Found")</f>
        <v>RAM Mounts Composite Double Socket Swivel &amp; Ratchet Arm RAP-B-200-2U Compatible with RAM B Size 1" Ball Components</v>
      </c>
      <c r="F285" t="s">
        <v>785</v>
      </c>
      <c r="G285">
        <v>19</v>
      </c>
      <c r="H285" t="s">
        <v>791</v>
      </c>
    </row>
    <row r="286" spans="2:8" ht="16" x14ac:dyDescent="0.2">
      <c r="B286" t="s">
        <v>779</v>
      </c>
      <c r="C286" s="12">
        <v>46079</v>
      </c>
      <c r="D286" s="29" t="s">
        <v>346</v>
      </c>
      <c r="E286" s="21" t="str">
        <f>_xlfn.XLOOKUP(Transactions[[#This Row],[ProductID]], Products[ProductID], Products[ProductName], "Not Found")</f>
        <v>RAM Mounts Track Ball with T-Bolt Attachment RAP-B-354U-TRA1 with B Size 1" Ball</v>
      </c>
      <c r="F286" t="s">
        <v>785</v>
      </c>
      <c r="G286">
        <v>21</v>
      </c>
      <c r="H286" t="s">
        <v>791</v>
      </c>
    </row>
    <row r="287" spans="2:8" ht="16" x14ac:dyDescent="0.2">
      <c r="B287" t="s">
        <v>779</v>
      </c>
      <c r="C287" s="12">
        <v>46079</v>
      </c>
      <c r="D287" s="29" t="s">
        <v>348</v>
      </c>
      <c r="E287" s="21" t="str">
        <f>_xlfn.XLOOKUP(Transactions[[#This Row],[ProductID]], Products[ProductID], Products[ProductName], "Not Found")</f>
        <v>RAM Mounts Track Ball with T-Bolt Attachment RAP-354U-TRA1 with C Size 1.5" Ball</v>
      </c>
      <c r="F287" t="s">
        <v>785</v>
      </c>
      <c r="G287">
        <v>5</v>
      </c>
      <c r="H287" t="s">
        <v>791</v>
      </c>
    </row>
    <row r="288" spans="2:8" ht="16" x14ac:dyDescent="0.2">
      <c r="B288" t="s">
        <v>779</v>
      </c>
      <c r="C288" s="12">
        <v>46079</v>
      </c>
      <c r="D288" s="29" t="s">
        <v>350</v>
      </c>
      <c r="E288" s="21" t="str">
        <f>_xlfn.XLOOKUP(Transactions[[#This Row],[ProductID]], Products[ProductID], Products[ProductName], "Not Found")</f>
        <v>RAM Mounts 114-RBNBU</v>
      </c>
      <c r="F288" t="s">
        <v>785</v>
      </c>
      <c r="G288">
        <v>2</v>
      </c>
      <c r="H288" t="s">
        <v>791</v>
      </c>
    </row>
    <row r="289" spans="2:8" ht="16" x14ac:dyDescent="0.2">
      <c r="B289" t="s">
        <v>779</v>
      </c>
      <c r="C289" s="12">
        <v>46079</v>
      </c>
      <c r="D289" s="29" t="s">
        <v>352</v>
      </c>
      <c r="E289" s="21" t="str">
        <f>_xlfn.XLOOKUP(Transactions[[#This Row],[ProductID]], Products[ProductID], Products[ProductName], "Not Found")</f>
        <v>RAM Mounts RAP-340 NB</v>
      </c>
      <c r="F289" t="s">
        <v>785</v>
      </c>
      <c r="G289">
        <v>5</v>
      </c>
      <c r="H289" t="s">
        <v>791</v>
      </c>
    </row>
    <row r="290" spans="2:8" ht="16" x14ac:dyDescent="0.2">
      <c r="B290" t="s">
        <v>779</v>
      </c>
      <c r="C290" s="12">
        <v>46079</v>
      </c>
      <c r="D290" s="32" t="s">
        <v>372</v>
      </c>
      <c r="E290" s="21" t="str">
        <f>_xlfn.XLOOKUP(Transactions[[#This Row],[ProductID]], Products[ProductID], Products[ProductName], "Not Found")</f>
        <v>Hatch Cover</v>
      </c>
      <c r="F290" t="s">
        <v>785</v>
      </c>
      <c r="G290">
        <v>180</v>
      </c>
      <c r="H290" t="s">
        <v>791</v>
      </c>
    </row>
    <row r="291" spans="2:8" ht="16" x14ac:dyDescent="0.2">
      <c r="B291" t="s">
        <v>779</v>
      </c>
      <c r="C291" s="12">
        <v>46079</v>
      </c>
      <c r="D291" s="32" t="s">
        <v>419</v>
      </c>
      <c r="E291" s="21" t="str">
        <f>_xlfn.XLOOKUP(Transactions[[#This Row],[ProductID]], Products[ProductID], Products[ProductName], "Not Found")</f>
        <v>Pakayak Logo Towel</v>
      </c>
      <c r="F291" t="s">
        <v>785</v>
      </c>
      <c r="G291">
        <v>521</v>
      </c>
      <c r="H291" t="s">
        <v>791</v>
      </c>
    </row>
    <row r="292" spans="2:8" ht="16" x14ac:dyDescent="0.2">
      <c r="B292" t="s">
        <v>779</v>
      </c>
      <c r="C292" s="12">
        <v>46079</v>
      </c>
      <c r="D292" s="29" t="s">
        <v>477</v>
      </c>
      <c r="E292" s="21" t="str">
        <f>_xlfn.XLOOKUP(Transactions[[#This Row],[ProductID]], Products[ProductID], Products[ProductName], "Not Found")</f>
        <v>Box for all-terrain wheels, 34x10x6</v>
      </c>
      <c r="F292" t="s">
        <v>785</v>
      </c>
      <c r="G292">
        <v>3</v>
      </c>
      <c r="H292" t="s">
        <v>791</v>
      </c>
    </row>
    <row r="293" spans="2:8" ht="16" x14ac:dyDescent="0.2">
      <c r="B293" t="s">
        <v>779</v>
      </c>
      <c r="C293" s="12">
        <v>46079</v>
      </c>
      <c r="D293" s="29" t="s">
        <v>479</v>
      </c>
      <c r="E293" s="21" t="str">
        <f>_xlfn.XLOOKUP(Transactions[[#This Row],[ProductID]], Products[ProductID], Products[ProductName], "Not Found")</f>
        <v>Box for all-terrain wheels, 42x11x6</v>
      </c>
      <c r="F293" t="s">
        <v>785</v>
      </c>
      <c r="G293">
        <v>17</v>
      </c>
      <c r="H293" t="s">
        <v>791</v>
      </c>
    </row>
    <row r="294" spans="2:8" x14ac:dyDescent="0.2">
      <c r="B294" t="s">
        <v>779</v>
      </c>
      <c r="C294" s="12">
        <v>46079</v>
      </c>
      <c r="D294" s="30" t="s">
        <v>547</v>
      </c>
      <c r="E294" s="21" t="str">
        <f>_xlfn.XLOOKUP(Transactions[[#This Row],[ProductID]], Products[ProductID], Products[ProductName], "Not Found")</f>
        <v>Knee &amp; thigh pads</v>
      </c>
      <c r="F294" t="s">
        <v>785</v>
      </c>
      <c r="G294">
        <v>10</v>
      </c>
      <c r="H294" t="s">
        <v>791</v>
      </c>
    </row>
    <row r="295" spans="2:8" x14ac:dyDescent="0.2">
      <c r="B295" t="s">
        <v>779</v>
      </c>
      <c r="C295" s="12">
        <v>46079</v>
      </c>
      <c r="D295" s="30" t="s">
        <v>549</v>
      </c>
      <c r="E295" s="21" t="str">
        <f>_xlfn.XLOOKUP(Transactions[[#This Row],[ProductID]], Products[ProductID], Products[ProductName], "Not Found")</f>
        <v>Velcro pads 4x4"</v>
      </c>
      <c r="F295" t="s">
        <v>785</v>
      </c>
      <c r="G295">
        <v>74</v>
      </c>
      <c r="H295" t="s">
        <v>791</v>
      </c>
    </row>
    <row r="296" spans="2:8" ht="16" x14ac:dyDescent="0.2">
      <c r="B296" t="s">
        <v>779</v>
      </c>
      <c r="C296" s="12">
        <v>46079</v>
      </c>
      <c r="D296" s="29" t="s">
        <v>553</v>
      </c>
      <c r="E296" s="21" t="str">
        <f>_xlfn.XLOOKUP(Transactions[[#This Row],[ProductID]], Products[ProductID], Products[ProductName], "Not Found")</f>
        <v>655-8 Epoxy</v>
      </c>
      <c r="F296" t="s">
        <v>785</v>
      </c>
      <c r="G296">
        <v>24</v>
      </c>
      <c r="H296" t="s">
        <v>791</v>
      </c>
    </row>
    <row r="297" spans="2:8" ht="16" x14ac:dyDescent="0.2">
      <c r="B297" t="s">
        <v>779</v>
      </c>
      <c r="C297" s="12">
        <v>46079</v>
      </c>
      <c r="D297" s="29" t="s">
        <v>555</v>
      </c>
      <c r="E297" s="21" t="str">
        <f>_xlfn.XLOOKUP(Transactions[[#This Row],[ProductID]], Products[ProductID], Products[ProductName], "Not Found")</f>
        <v>655-K Repair kit</v>
      </c>
      <c r="F297" t="s">
        <v>785</v>
      </c>
      <c r="G297">
        <v>7</v>
      </c>
      <c r="H297" t="s">
        <v>791</v>
      </c>
    </row>
    <row r="298" spans="2:8" ht="16" x14ac:dyDescent="0.2">
      <c r="B298" t="s">
        <v>779</v>
      </c>
      <c r="C298" s="12">
        <v>46079</v>
      </c>
      <c r="D298" s="29" t="s">
        <v>557</v>
      </c>
      <c r="E298" s="21" t="str">
        <f>_xlfn.XLOOKUP(Transactions[[#This Row],[ProductID]], Products[ProductID], Products[ProductName], "Not Found")</f>
        <v>SR Paddle</v>
      </c>
      <c r="F298" t="s">
        <v>785</v>
      </c>
      <c r="G298">
        <v>1</v>
      </c>
      <c r="H298" t="s">
        <v>791</v>
      </c>
    </row>
    <row r="299" spans="2:8" ht="16" x14ac:dyDescent="0.2">
      <c r="B299" t="s">
        <v>779</v>
      </c>
      <c r="C299" s="12">
        <v>46079</v>
      </c>
      <c r="D299" s="29" t="s">
        <v>561</v>
      </c>
      <c r="E299" s="21" t="str">
        <f>_xlfn.XLOOKUP(Transactions[[#This Row],[ProductID]], Products[ProductID], Products[ProductName], "Not Found")</f>
        <v>Anglerfish Boxed</v>
      </c>
      <c r="F299" t="s">
        <v>785</v>
      </c>
      <c r="G299">
        <v>10</v>
      </c>
      <c r="H299" t="s">
        <v>791</v>
      </c>
    </row>
    <row r="300" spans="2:8" ht="16" x14ac:dyDescent="0.2">
      <c r="B300" t="s">
        <v>779</v>
      </c>
      <c r="C300" s="12">
        <v>46079</v>
      </c>
      <c r="D300" s="29" t="s">
        <v>563</v>
      </c>
      <c r="E300" s="21" t="str">
        <f>_xlfn.XLOOKUP(Transactions[[#This Row],[ProductID]], Products[ProductID], Products[ProductName], "Not Found")</f>
        <v>BF142 Sunshine LIGHT</v>
      </c>
      <c r="F300" t="s">
        <v>785</v>
      </c>
      <c r="G300">
        <v>7</v>
      </c>
      <c r="H300" t="s">
        <v>791</v>
      </c>
    </row>
    <row r="301" spans="2:8" ht="16" x14ac:dyDescent="0.2">
      <c r="B301" t="s">
        <v>779</v>
      </c>
      <c r="C301" s="12">
        <v>46079</v>
      </c>
      <c r="D301" s="33" t="s">
        <v>565</v>
      </c>
      <c r="E301" s="21" t="str">
        <f>_xlfn.XLOOKUP(Transactions[[#This Row],[ProductID]], Products[ProductID], Products[ProductName], "Not Found")</f>
        <v>BF142 Chili LIGHT</v>
      </c>
      <c r="F301" t="s">
        <v>785</v>
      </c>
      <c r="G301">
        <v>2</v>
      </c>
      <c r="H301" t="s">
        <v>791</v>
      </c>
    </row>
    <row r="302" spans="2:8" ht="16" x14ac:dyDescent="0.2">
      <c r="B302" t="s">
        <v>779</v>
      </c>
      <c r="C302" s="12">
        <v>46079</v>
      </c>
      <c r="D302" s="29" t="s">
        <v>567</v>
      </c>
      <c r="E302" s="21" t="str">
        <f>_xlfn.XLOOKUP(Transactions[[#This Row],[ProductID]], Products[ProductID], Products[ProductName], "Not Found")</f>
        <v>BF142 Habanero LIGHT</v>
      </c>
      <c r="F302" t="s">
        <v>785</v>
      </c>
      <c r="G302">
        <v>2</v>
      </c>
      <c r="H302" t="s">
        <v>791</v>
      </c>
    </row>
    <row r="303" spans="2:8" ht="16" x14ac:dyDescent="0.2">
      <c r="B303" t="s">
        <v>779</v>
      </c>
      <c r="C303" s="12">
        <v>46079</v>
      </c>
      <c r="D303" s="32" t="s">
        <v>569</v>
      </c>
      <c r="E303" s="21" t="str">
        <f>_xlfn.XLOOKUP(Transactions[[#This Row],[ProductID]], Products[ProductID], Products[ProductName], "Not Found")</f>
        <v>BF142 Surf LIGHT</v>
      </c>
      <c r="F303" t="s">
        <v>785</v>
      </c>
      <c r="G303">
        <v>3</v>
      </c>
      <c r="H303" t="s">
        <v>791</v>
      </c>
    </row>
    <row r="304" spans="2:8" ht="16" x14ac:dyDescent="0.2">
      <c r="B304" t="s">
        <v>779</v>
      </c>
      <c r="C304" s="12">
        <v>46079</v>
      </c>
      <c r="D304" s="29" t="s">
        <v>574</v>
      </c>
      <c r="E304" s="21" t="str">
        <f>_xlfn.XLOOKUP(Transactions[[#This Row],[ProductID]], Products[ProductID], Products[ProductName], "Not Found")</f>
        <v>HS1 protector</v>
      </c>
      <c r="F304" t="s">
        <v>785</v>
      </c>
      <c r="G304">
        <v>52</v>
      </c>
      <c r="H304" t="s">
        <v>791</v>
      </c>
    </row>
    <row r="305" spans="2:8" ht="16" x14ac:dyDescent="0.2">
      <c r="B305" t="s">
        <v>779</v>
      </c>
      <c r="C305" s="12">
        <v>46079</v>
      </c>
      <c r="D305" s="29" t="s">
        <v>576</v>
      </c>
      <c r="E305" s="21" t="str">
        <f>_xlfn.XLOOKUP(Transactions[[#This Row],[ProductID]], Products[ProductID], Products[ProductName], "Not Found")</f>
        <v>Hats</v>
      </c>
      <c r="F305" t="s">
        <v>785</v>
      </c>
      <c r="G305">
        <v>38</v>
      </c>
      <c r="H305" t="s">
        <v>791</v>
      </c>
    </row>
    <row r="306" spans="2:8" ht="16" x14ac:dyDescent="0.2">
      <c r="B306" t="s">
        <v>779</v>
      </c>
      <c r="C306" s="12">
        <v>46079</v>
      </c>
      <c r="D306" s="29" t="s">
        <v>582</v>
      </c>
      <c r="E306" s="21" t="str">
        <f>_xlfn.XLOOKUP(Transactions[[#This Row],[ProductID]], Products[ProductID], Products[ProductName], "Not Found")</f>
        <v>Purple Shammy</v>
      </c>
      <c r="F306" t="s">
        <v>785</v>
      </c>
      <c r="G306">
        <v>180</v>
      </c>
      <c r="H306" t="s">
        <v>791</v>
      </c>
    </row>
    <row r="307" spans="2:8" ht="16" x14ac:dyDescent="0.2">
      <c r="B307" t="s">
        <v>779</v>
      </c>
      <c r="C307" s="12">
        <v>46079</v>
      </c>
      <c r="D307" s="29" t="s">
        <v>584</v>
      </c>
      <c r="E307" s="21" t="str">
        <f>_xlfn.XLOOKUP(Transactions[[#This Row],[ProductID]], Products[ProductID], Products[ProductName], "Not Found")</f>
        <v>shoulder straps</v>
      </c>
      <c r="F307" t="s">
        <v>785</v>
      </c>
      <c r="G307">
        <v>42</v>
      </c>
      <c r="H307" t="s">
        <v>791</v>
      </c>
    </row>
    <row r="308" spans="2:8" ht="16" x14ac:dyDescent="0.2">
      <c r="B308" t="s">
        <v>779</v>
      </c>
      <c r="C308" s="12">
        <v>46079</v>
      </c>
      <c r="D308" s="33" t="s">
        <v>481</v>
      </c>
      <c r="E308" s="21" t="str">
        <f>_xlfn.XLOOKUP(Transactions[[#This Row],[ProductID]], Products[ProductID], Products[ProductName], "Not Found")</f>
        <v>Wheels</v>
      </c>
      <c r="F308" t="s">
        <v>785</v>
      </c>
      <c r="G308">
        <v>60</v>
      </c>
      <c r="H308" t="s">
        <v>106</v>
      </c>
    </row>
    <row r="309" spans="2:8" x14ac:dyDescent="0.2">
      <c r="B309" t="s">
        <v>779</v>
      </c>
      <c r="C309" s="12">
        <v>46079</v>
      </c>
      <c r="D309" s="34" t="s">
        <v>515</v>
      </c>
      <c r="E309" s="21" t="str">
        <f>_xlfn.XLOOKUP(Transactions[[#This Row],[ProductID]], Products[ProductID], Products[ProductName], "Not Found")</f>
        <v>R clip SS 1 1/2 x .090 (or jaycee smaller)</v>
      </c>
      <c r="F309" t="s">
        <v>247</v>
      </c>
      <c r="G309">
        <v>50</v>
      </c>
      <c r="H309" t="s">
        <v>106</v>
      </c>
    </row>
    <row r="310" spans="2:8" x14ac:dyDescent="0.2">
      <c r="B310" t="s">
        <v>779</v>
      </c>
      <c r="C310" s="12">
        <v>46079</v>
      </c>
      <c r="D310" s="30" t="s">
        <v>543</v>
      </c>
      <c r="E310" s="21" t="str">
        <f>_xlfn.XLOOKUP(Transactions[[#This Row],[ProductID]], Products[ProductID], Products[ProductName], "Not Found")</f>
        <v>L bracket</v>
      </c>
      <c r="F310" t="s">
        <v>247</v>
      </c>
      <c r="G310">
        <v>16</v>
      </c>
      <c r="H310" t="s">
        <v>106</v>
      </c>
    </row>
    <row r="311" spans="2:8" x14ac:dyDescent="0.2">
      <c r="B311" t="s">
        <v>779</v>
      </c>
      <c r="C311" s="12">
        <v>46080</v>
      </c>
      <c r="D311" t="s">
        <v>784</v>
      </c>
      <c r="E311" s="21" t="str">
        <f>_xlfn.XLOOKUP(Transactions[[#This Row],[ProductID]], Products[ProductID], Products[ProductName], "Not Found")</f>
        <v>Bluefin ATW</v>
      </c>
      <c r="F311" t="s">
        <v>785</v>
      </c>
      <c r="G311">
        <v>1</v>
      </c>
      <c r="H311" t="s">
        <v>103</v>
      </c>
    </row>
    <row r="312" spans="2:8" x14ac:dyDescent="0.2">
      <c r="B312" t="s">
        <v>779</v>
      </c>
      <c r="C312" s="12">
        <v>46080</v>
      </c>
      <c r="D312" t="s">
        <v>563</v>
      </c>
      <c r="E312" s="21" t="str">
        <f>_xlfn.XLOOKUP(Transactions[[#This Row],[ProductID]], Products[ProductID], Products[ProductName], "Not Found")</f>
        <v>BF142 Sunshine LIGHT</v>
      </c>
      <c r="F312" t="s">
        <v>785</v>
      </c>
      <c r="G312">
        <v>1</v>
      </c>
      <c r="H312" t="s">
        <v>103</v>
      </c>
    </row>
    <row r="313" spans="2:8" x14ac:dyDescent="0.2">
      <c r="B313" t="s">
        <v>779</v>
      </c>
      <c r="C313" s="12">
        <v>46080</v>
      </c>
      <c r="D313" t="s">
        <v>565</v>
      </c>
      <c r="E313" s="21" t="str">
        <f>_xlfn.XLOOKUP(Transactions[[#This Row],[ProductID]], Products[ProductID], Products[ProductName], "Not Found")</f>
        <v>BF142 Chili LIGHT</v>
      </c>
      <c r="F313" t="s">
        <v>785</v>
      </c>
      <c r="G313">
        <v>1</v>
      </c>
      <c r="H313" t="s">
        <v>103</v>
      </c>
    </row>
    <row r="314" spans="2:8" x14ac:dyDescent="0.2">
      <c r="B314" t="s">
        <v>779</v>
      </c>
      <c r="C314" s="12">
        <v>46080</v>
      </c>
      <c r="D314" t="s">
        <v>569</v>
      </c>
      <c r="E314" s="21" t="str">
        <f>_xlfn.XLOOKUP(Transactions[[#This Row],[ProductID]], Products[ProductID], Products[ProductName], "Not Found")</f>
        <v>BF142 Surf LIGHT</v>
      </c>
      <c r="F314" t="s">
        <v>785</v>
      </c>
      <c r="G314">
        <v>1</v>
      </c>
      <c r="H314" t="s">
        <v>103</v>
      </c>
    </row>
    <row r="315" spans="2:8" x14ac:dyDescent="0.2">
      <c r="B315" t="s">
        <v>779</v>
      </c>
      <c r="C315" s="12">
        <v>46080</v>
      </c>
      <c r="D315" t="s">
        <v>561</v>
      </c>
      <c r="E315" s="21" t="str">
        <f>_xlfn.XLOOKUP(Transactions[[#This Row],[ProductID]], Products[ProductID], Products[ProductName], "Not Found")</f>
        <v>Anglerfish Boxed</v>
      </c>
      <c r="F315" t="s">
        <v>785</v>
      </c>
      <c r="G315">
        <v>1</v>
      </c>
      <c r="H315" t="s">
        <v>103</v>
      </c>
    </row>
    <row r="316" spans="2:8" x14ac:dyDescent="0.2">
      <c r="B316" t="s">
        <v>779</v>
      </c>
      <c r="C316" s="12">
        <v>46080</v>
      </c>
      <c r="D316" t="s">
        <v>559</v>
      </c>
      <c r="E316" s="21" t="str">
        <f>_xlfn.XLOOKUP(Transactions[[#This Row],[ProductID]], Products[ProductID], Products[ProductName], "Not Found")</f>
        <v>AF All Terrain Wheels</v>
      </c>
      <c r="F316" t="s">
        <v>785</v>
      </c>
      <c r="G316">
        <v>1</v>
      </c>
      <c r="H316" t="s">
        <v>103</v>
      </c>
    </row>
    <row r="317" spans="2:8" x14ac:dyDescent="0.2">
      <c r="C317" s="12"/>
      <c r="E317" s="21" t="str">
        <f>_xlfn.XLOOKUP(Transactions[[#This Row],[ProductID]], Products[ProductID], Products[ProductName], "Not Found")</f>
        <v>Not Found</v>
      </c>
    </row>
    <row r="318" spans="2:8" x14ac:dyDescent="0.2">
      <c r="C318" s="12"/>
      <c r="E318" s="21" t="str">
        <f>_xlfn.XLOOKUP(Transactions[[#This Row],[ProductID]], Products[ProductID], Products[ProductName], "Not Found")</f>
        <v>Not Found</v>
      </c>
    </row>
    <row r="319" spans="2:8" x14ac:dyDescent="0.2">
      <c r="C319" s="12"/>
      <c r="E319" s="21" t="str">
        <f>_xlfn.XLOOKUP(Transactions[[#This Row],[ProductID]], Products[ProductID], Products[ProductName], "Not Found")</f>
        <v>Not Found</v>
      </c>
    </row>
    <row r="320" spans="2:8" x14ac:dyDescent="0.2">
      <c r="C320" s="12"/>
      <c r="E320" s="21" t="str">
        <f>_xlfn.XLOOKUP(Transactions[[#This Row],[ProductID]], Products[ProductID], Products[ProductName], "Not Found")</f>
        <v>Not Found</v>
      </c>
    </row>
    <row r="321" spans="3:5" x14ac:dyDescent="0.2">
      <c r="C321" s="12"/>
      <c r="E321" s="21" t="str">
        <f>_xlfn.XLOOKUP(Transactions[[#This Row],[ProductID]], Products[ProductID], Products[ProductName], "Not Found")</f>
        <v>Not Found</v>
      </c>
    </row>
    <row r="322" spans="3:5" x14ac:dyDescent="0.2">
      <c r="C322" s="12"/>
      <c r="E322" s="21" t="str">
        <f>_xlfn.XLOOKUP(Transactions[[#This Row],[ProductID]], Products[ProductID], Products[ProductName], "Not Found")</f>
        <v>Not Found</v>
      </c>
    </row>
    <row r="323" spans="3:5" x14ac:dyDescent="0.2">
      <c r="C323" s="12"/>
      <c r="E323" s="21" t="str">
        <f>_xlfn.XLOOKUP(Transactions[[#This Row],[ProductID]], Products[ProductID], Products[ProductName], "Not Found")</f>
        <v>Not Found</v>
      </c>
    </row>
    <row r="324" spans="3:5" x14ac:dyDescent="0.2">
      <c r="C324" s="12"/>
      <c r="E324" s="21" t="str">
        <f>_xlfn.XLOOKUP(Transactions[[#This Row],[ProductID]], Products[ProductID], Products[ProductName], "Not Found")</f>
        <v>Not Found</v>
      </c>
    </row>
    <row r="325" spans="3:5" x14ac:dyDescent="0.2">
      <c r="C325" s="12"/>
      <c r="E325" s="21" t="str">
        <f>_xlfn.XLOOKUP(Transactions[[#This Row],[ProductID]], Products[ProductID], Products[ProductName], "Not Found")</f>
        <v>Not Found</v>
      </c>
    </row>
    <row r="326" spans="3:5" x14ac:dyDescent="0.2">
      <c r="C326" s="12"/>
      <c r="E326" s="21" t="str">
        <f>_xlfn.XLOOKUP(Transactions[[#This Row],[ProductID]], Products[ProductID], Products[ProductName], "Not Found")</f>
        <v>Not Found</v>
      </c>
    </row>
    <row r="327" spans="3:5" x14ac:dyDescent="0.2">
      <c r="C327" s="12"/>
      <c r="E327" s="21" t="str">
        <f>_xlfn.XLOOKUP(Transactions[[#This Row],[ProductID]], Products[ProductID], Products[ProductName], "Not Found")</f>
        <v>Not Found</v>
      </c>
    </row>
    <row r="328" spans="3:5" x14ac:dyDescent="0.2">
      <c r="C328" s="12"/>
      <c r="E328" s="21" t="str">
        <f>_xlfn.XLOOKUP(Transactions[[#This Row],[ProductID]], Products[ProductID], Products[ProductName], "Not Found")</f>
        <v>Not Found</v>
      </c>
    </row>
    <row r="329" spans="3:5" x14ac:dyDescent="0.2">
      <c r="C329" s="12"/>
      <c r="E329" s="21" t="str">
        <f>_xlfn.XLOOKUP(Transactions[[#This Row],[ProductID]], Products[ProductID], Products[ProductName], "Not Found")</f>
        <v>Not Found</v>
      </c>
    </row>
    <row r="330" spans="3:5" x14ac:dyDescent="0.2">
      <c r="C330" s="12"/>
      <c r="E330" s="21" t="str">
        <f>_xlfn.XLOOKUP(Transactions[[#This Row],[ProductID]], Products[ProductID], Products[ProductName], "Not Found")</f>
        <v>Not Found</v>
      </c>
    </row>
    <row r="331" spans="3:5" x14ac:dyDescent="0.2">
      <c r="C331" s="12"/>
      <c r="E331" s="21" t="str">
        <f>_xlfn.XLOOKUP(Transactions[[#This Row],[ProductID]], Products[ProductID], Products[ProductName], "Not Found")</f>
        <v>Not Found</v>
      </c>
    </row>
    <row r="332" spans="3:5" x14ac:dyDescent="0.2">
      <c r="C332" s="12"/>
      <c r="E332" s="21" t="str">
        <f>_xlfn.XLOOKUP(Transactions[[#This Row],[ProductID]], Products[ProductID], Products[ProductName], "Not Found")</f>
        <v>Not Found</v>
      </c>
    </row>
    <row r="333" spans="3:5" x14ac:dyDescent="0.2">
      <c r="C333" s="12"/>
      <c r="E333" s="21" t="str">
        <f>_xlfn.XLOOKUP(Transactions[[#This Row],[ProductID]], Products[ProductID], Products[ProductName], "Not Found")</f>
        <v>Not Found</v>
      </c>
    </row>
    <row r="334" spans="3:5" x14ac:dyDescent="0.2">
      <c r="C334" s="12"/>
      <c r="E334" s="21" t="str">
        <f>_xlfn.XLOOKUP(Transactions[[#This Row],[ProductID]], Products[ProductID], Products[ProductName], "Not Found")</f>
        <v>Not Found</v>
      </c>
    </row>
    <row r="335" spans="3:5" x14ac:dyDescent="0.2">
      <c r="C335" s="12"/>
      <c r="E335" s="21" t="str">
        <f>_xlfn.XLOOKUP(Transactions[[#This Row],[ProductID]], Products[ProductID], Products[ProductName], "Not Found")</f>
        <v>Not Found</v>
      </c>
    </row>
    <row r="336" spans="3:5" x14ac:dyDescent="0.2">
      <c r="C336" s="12"/>
      <c r="E336" s="21" t="str">
        <f>_xlfn.XLOOKUP(Transactions[[#This Row],[ProductID]], Products[ProductID], Products[ProductName], "Not Found")</f>
        <v>Not Found</v>
      </c>
    </row>
    <row r="337" spans="3:5" x14ac:dyDescent="0.2">
      <c r="C337" s="12"/>
      <c r="E337" s="21" t="str">
        <f>_xlfn.XLOOKUP(Transactions[[#This Row],[ProductID]], Products[ProductID], Products[ProductName], "Not Found")</f>
        <v>Not Found</v>
      </c>
    </row>
    <row r="338" spans="3:5" x14ac:dyDescent="0.2">
      <c r="C338" s="12"/>
      <c r="E338" s="21" t="str">
        <f>_xlfn.XLOOKUP(Transactions[[#This Row],[ProductID]], Products[ProductID], Products[ProductName], "Not Found")</f>
        <v>Not Found</v>
      </c>
    </row>
    <row r="339" spans="3:5" x14ac:dyDescent="0.2">
      <c r="C339" s="12"/>
      <c r="E339" s="21" t="str">
        <f>_xlfn.XLOOKUP(Transactions[[#This Row],[ProductID]], Products[ProductID], Products[ProductName], "Not Found")</f>
        <v>Not Found</v>
      </c>
    </row>
    <row r="340" spans="3:5" x14ac:dyDescent="0.2">
      <c r="C340" s="12"/>
      <c r="E340" s="21" t="str">
        <f>_xlfn.XLOOKUP(Transactions[[#This Row],[ProductID]], Products[ProductID], Products[ProductName], "Not Found")</f>
        <v>Not Found</v>
      </c>
    </row>
    <row r="341" spans="3:5" x14ac:dyDescent="0.2">
      <c r="C341" s="12"/>
      <c r="E341" s="21" t="str">
        <f>_xlfn.XLOOKUP(Transactions[[#This Row],[ProductID]], Products[ProductID], Products[ProductName], "Not Found")</f>
        <v>Not Found</v>
      </c>
    </row>
    <row r="342" spans="3:5" x14ac:dyDescent="0.2">
      <c r="C342" s="12"/>
      <c r="E342" s="21" t="str">
        <f>_xlfn.XLOOKUP(Transactions[[#This Row],[ProductID]], Products[ProductID], Products[ProductName], "Not Found")</f>
        <v>Not Found</v>
      </c>
    </row>
    <row r="343" spans="3:5" x14ac:dyDescent="0.2">
      <c r="C343" s="12"/>
      <c r="E343" s="21" t="str">
        <f>_xlfn.XLOOKUP(Transactions[[#This Row],[ProductID]], Products[ProductID], Products[ProductName], "Not Found")</f>
        <v>Not Found</v>
      </c>
    </row>
    <row r="344" spans="3:5" x14ac:dyDescent="0.2">
      <c r="C344" s="12"/>
      <c r="E344" s="21" t="str">
        <f>_xlfn.XLOOKUP(Transactions[[#This Row],[ProductID]], Products[ProductID], Products[ProductName], "Not Found")</f>
        <v>Not Found</v>
      </c>
    </row>
    <row r="345" spans="3:5" x14ac:dyDescent="0.2">
      <c r="C345" s="12"/>
      <c r="E345" s="21" t="str">
        <f>_xlfn.XLOOKUP(Transactions[[#This Row],[ProductID]], Products[ProductID], Products[ProductName], "Not Found")</f>
        <v>Not Found</v>
      </c>
    </row>
    <row r="346" spans="3:5" x14ac:dyDescent="0.2">
      <c r="C346" s="12"/>
      <c r="E346" s="21" t="str">
        <f>_xlfn.XLOOKUP(Transactions[[#This Row],[ProductID]], Products[ProductID], Products[ProductName], "Not Found")</f>
        <v>Not Found</v>
      </c>
    </row>
    <row r="347" spans="3:5" x14ac:dyDescent="0.2">
      <c r="C347" s="12"/>
      <c r="E347" s="21" t="str">
        <f>_xlfn.XLOOKUP(Transactions[[#This Row],[ProductID]], Products[ProductID], Products[ProductName], "Not Found")</f>
        <v>Not Found</v>
      </c>
    </row>
    <row r="348" spans="3:5" x14ac:dyDescent="0.2">
      <c r="C348" s="12"/>
      <c r="E348" s="21" t="str">
        <f>_xlfn.XLOOKUP(Transactions[[#This Row],[ProductID]], Products[ProductID], Products[ProductName], "Not Found")</f>
        <v>Not Found</v>
      </c>
    </row>
    <row r="349" spans="3:5" x14ac:dyDescent="0.2">
      <c r="C349" s="12"/>
      <c r="E349" s="21" t="str">
        <f>_xlfn.XLOOKUP(Transactions[[#This Row],[ProductID]], Products[ProductID], Products[ProductName], "Not Found")</f>
        <v>Not Found</v>
      </c>
    </row>
    <row r="350" spans="3:5" x14ac:dyDescent="0.2">
      <c r="C350" s="12"/>
      <c r="E350" s="21" t="str">
        <f>_xlfn.XLOOKUP(Transactions[[#This Row],[ProductID]], Products[ProductID], Products[ProductName], "Not Found")</f>
        <v>Not Found</v>
      </c>
    </row>
    <row r="351" spans="3:5" x14ac:dyDescent="0.2">
      <c r="C351" s="12"/>
      <c r="E351" s="21" t="str">
        <f>_xlfn.XLOOKUP(Transactions[[#This Row],[ProductID]], Products[ProductID], Products[ProductName], "Not Found")</f>
        <v>Not Found</v>
      </c>
    </row>
    <row r="352" spans="3:5" x14ac:dyDescent="0.2">
      <c r="C352" s="12"/>
      <c r="E352" s="21" t="str">
        <f>_xlfn.XLOOKUP(Transactions[[#This Row],[ProductID]], Products[ProductID], Products[ProductName], "Not Found")</f>
        <v>Not Found</v>
      </c>
    </row>
    <row r="353" spans="3:5" x14ac:dyDescent="0.2">
      <c r="C353" s="12"/>
      <c r="E353" s="21" t="str">
        <f>_xlfn.XLOOKUP(Transactions[[#This Row],[ProductID]], Products[ProductID], Products[ProductName], "Not Found")</f>
        <v>Not Found</v>
      </c>
    </row>
    <row r="354" spans="3:5" x14ac:dyDescent="0.2">
      <c r="C354" s="12"/>
      <c r="E354" s="21" t="str">
        <f>_xlfn.XLOOKUP(Transactions[[#This Row],[ProductID]], Products[ProductID], Products[ProductName], "Not Found")</f>
        <v>Not Found</v>
      </c>
    </row>
    <row r="355" spans="3:5" x14ac:dyDescent="0.2">
      <c r="C355" s="12"/>
      <c r="E355" s="21" t="str">
        <f>_xlfn.XLOOKUP(Transactions[[#This Row],[ProductID]], Products[ProductID], Products[ProductName], "Not Found")</f>
        <v>Not Found</v>
      </c>
    </row>
    <row r="356" spans="3:5" x14ac:dyDescent="0.2">
      <c r="C356" s="12"/>
      <c r="E356" s="21" t="str">
        <f>_xlfn.XLOOKUP(Transactions[[#This Row],[ProductID]], Products[ProductID], Products[ProductName], "Not Found")</f>
        <v>Not Found</v>
      </c>
    </row>
    <row r="357" spans="3:5" x14ac:dyDescent="0.2">
      <c r="C357" s="12"/>
      <c r="E357" s="21" t="str">
        <f>_xlfn.XLOOKUP(Transactions[[#This Row],[ProductID]], Products[ProductID], Products[ProductName], "Not Found")</f>
        <v>Not Found</v>
      </c>
    </row>
    <row r="358" spans="3:5" x14ac:dyDescent="0.2">
      <c r="C358" s="12"/>
      <c r="E358" s="21" t="str">
        <f>_xlfn.XLOOKUP(Transactions[[#This Row],[ProductID]], Products[ProductID], Products[ProductName], "Not Found")</f>
        <v>Not Found</v>
      </c>
    </row>
    <row r="359" spans="3:5" x14ac:dyDescent="0.2">
      <c r="C359" s="12"/>
      <c r="E359" s="21" t="str">
        <f>_xlfn.XLOOKUP(Transactions[[#This Row],[ProductID]], Products[ProductID], Products[ProductName], "Not Found")</f>
        <v>Not Found</v>
      </c>
    </row>
    <row r="360" spans="3:5" x14ac:dyDescent="0.2">
      <c r="C360" s="12"/>
      <c r="E360" s="21" t="str">
        <f>_xlfn.XLOOKUP(Transactions[[#This Row],[ProductID]], Products[ProductID], Products[ProductName], "Not Found")</f>
        <v>Not Found</v>
      </c>
    </row>
    <row r="361" spans="3:5" x14ac:dyDescent="0.2">
      <c r="C361" s="12"/>
      <c r="E361" s="21" t="str">
        <f>_xlfn.XLOOKUP(Transactions[[#This Row],[ProductID]], Products[ProductID], Products[ProductName], "Not Found")</f>
        <v>Not Found</v>
      </c>
    </row>
    <row r="362" spans="3:5" x14ac:dyDescent="0.2">
      <c r="C362" s="12"/>
      <c r="E362" s="21" t="str">
        <f>_xlfn.XLOOKUP(Transactions[[#This Row],[ProductID]], Products[ProductID], Products[ProductName], "Not Found")</f>
        <v>Not Found</v>
      </c>
    </row>
    <row r="363" spans="3:5" x14ac:dyDescent="0.2">
      <c r="C363" s="12"/>
      <c r="E363" s="21" t="str">
        <f>_xlfn.XLOOKUP(Transactions[[#This Row],[ProductID]], Products[ProductID], Products[ProductName], "Not Found")</f>
        <v>Not Found</v>
      </c>
    </row>
    <row r="364" spans="3:5" x14ac:dyDescent="0.2">
      <c r="C364" s="12"/>
      <c r="E364" s="21" t="str">
        <f>_xlfn.XLOOKUP(Transactions[[#This Row],[ProductID]], Products[ProductID], Products[ProductName], "Not Found")</f>
        <v>Not Found</v>
      </c>
    </row>
    <row r="365" spans="3:5" x14ac:dyDescent="0.2">
      <c r="C365" s="12"/>
      <c r="E365" s="21" t="str">
        <f>_xlfn.XLOOKUP(Transactions[[#This Row],[ProductID]], Products[ProductID], Products[ProductName], "Not Found")</f>
        <v>Not Found</v>
      </c>
    </row>
    <row r="366" spans="3:5" x14ac:dyDescent="0.2">
      <c r="C366" s="12"/>
      <c r="E366" s="21" t="str">
        <f>_xlfn.XLOOKUP(Transactions[[#This Row],[ProductID]], Products[ProductID], Products[ProductName], "Not Found")</f>
        <v>Not Found</v>
      </c>
    </row>
    <row r="367" spans="3:5" x14ac:dyDescent="0.2">
      <c r="C367" s="12"/>
      <c r="E367" s="21" t="str">
        <f>_xlfn.XLOOKUP(Transactions[[#This Row],[ProductID]], Products[ProductID], Products[ProductName], "Not Found")</f>
        <v>Not Found</v>
      </c>
    </row>
    <row r="368" spans="3:5" x14ac:dyDescent="0.2">
      <c r="C368" s="12"/>
      <c r="E368" s="21" t="str">
        <f>_xlfn.XLOOKUP(Transactions[[#This Row],[ProductID]], Products[ProductID], Products[ProductName], "Not Found")</f>
        <v>Not Found</v>
      </c>
    </row>
    <row r="369" spans="3:5" x14ac:dyDescent="0.2">
      <c r="C369" s="12"/>
      <c r="E369" s="21" t="str">
        <f>_xlfn.XLOOKUP(Transactions[[#This Row],[ProductID]], Products[ProductID], Products[ProductName], "Not Found")</f>
        <v>Not Found</v>
      </c>
    </row>
    <row r="370" spans="3:5" x14ac:dyDescent="0.2">
      <c r="C370" s="12"/>
      <c r="E370" s="21" t="str">
        <f>_xlfn.XLOOKUP(Transactions[[#This Row],[ProductID]], Products[ProductID], Products[ProductName], "Not Found")</f>
        <v>Not Found</v>
      </c>
    </row>
    <row r="371" spans="3:5" x14ac:dyDescent="0.2">
      <c r="C371" s="12"/>
      <c r="E371" s="21" t="str">
        <f>_xlfn.XLOOKUP(Transactions[[#This Row],[ProductID]], Products[ProductID], Products[ProductName], "Not Found")</f>
        <v>Not Found</v>
      </c>
    </row>
    <row r="372" spans="3:5" x14ac:dyDescent="0.2">
      <c r="C372" s="12"/>
      <c r="E372" s="21" t="str">
        <f>_xlfn.XLOOKUP(Transactions[[#This Row],[ProductID]], Products[ProductID], Products[ProductName], "Not Found")</f>
        <v>Not Found</v>
      </c>
    </row>
    <row r="373" spans="3:5" x14ac:dyDescent="0.2">
      <c r="C373" s="12"/>
      <c r="E373" s="21" t="str">
        <f>_xlfn.XLOOKUP(Transactions[[#This Row],[ProductID]], Products[ProductID], Products[ProductName], "Not Found")</f>
        <v>Not Found</v>
      </c>
    </row>
    <row r="374" spans="3:5" x14ac:dyDescent="0.2">
      <c r="C374" s="12"/>
      <c r="E374" s="21" t="str">
        <f>_xlfn.XLOOKUP(Transactions[[#This Row],[ProductID]], Products[ProductID], Products[ProductName], "Not Found")</f>
        <v>Not Found</v>
      </c>
    </row>
    <row r="375" spans="3:5" x14ac:dyDescent="0.2">
      <c r="C375" s="12"/>
      <c r="E375" s="21" t="str">
        <f>_xlfn.XLOOKUP(Transactions[[#This Row],[ProductID]], Products[ProductID], Products[ProductName], "Not Found")</f>
        <v>Not Found</v>
      </c>
    </row>
    <row r="376" spans="3:5" x14ac:dyDescent="0.2">
      <c r="C376" s="12"/>
      <c r="E376" s="21" t="str">
        <f>_xlfn.XLOOKUP(Transactions[[#This Row],[ProductID]], Products[ProductID], Products[ProductName], "Not Found")</f>
        <v>Not Found</v>
      </c>
    </row>
    <row r="377" spans="3:5" x14ac:dyDescent="0.2">
      <c r="C377" s="12"/>
      <c r="E377" s="21" t="str">
        <f>_xlfn.XLOOKUP(Transactions[[#This Row],[ProductID]], Products[ProductID], Products[ProductName], "Not Found")</f>
        <v>Not Found</v>
      </c>
    </row>
    <row r="378" spans="3:5" x14ac:dyDescent="0.2">
      <c r="C378" s="12"/>
      <c r="E378" s="21" t="str">
        <f>_xlfn.XLOOKUP(Transactions[[#This Row],[ProductID]], Products[ProductID], Products[ProductName], "Not Found")</f>
        <v>Not Found</v>
      </c>
    </row>
    <row r="379" spans="3:5" x14ac:dyDescent="0.2">
      <c r="C379" s="12"/>
      <c r="E379" s="21" t="str">
        <f>_xlfn.XLOOKUP(Transactions[[#This Row],[ProductID]], Products[ProductID], Products[ProductName], "Not Found")</f>
        <v>Not Found</v>
      </c>
    </row>
    <row r="380" spans="3:5" x14ac:dyDescent="0.2">
      <c r="C380" s="12"/>
      <c r="E380" s="21" t="str">
        <f>_xlfn.XLOOKUP(Transactions[[#This Row],[ProductID]], Products[ProductID], Products[ProductName], "Not Found")</f>
        <v>Not Found</v>
      </c>
    </row>
    <row r="381" spans="3:5" x14ac:dyDescent="0.2">
      <c r="C381" s="12"/>
      <c r="E381" s="21" t="str">
        <f>_xlfn.XLOOKUP(Transactions[[#This Row],[ProductID]], Products[ProductID], Products[ProductName], "Not Found")</f>
        <v>Not Found</v>
      </c>
    </row>
    <row r="382" spans="3:5" x14ac:dyDescent="0.2">
      <c r="C382" s="12"/>
      <c r="E382" s="21" t="str">
        <f>_xlfn.XLOOKUP(Transactions[[#This Row],[ProductID]], Products[ProductID], Products[ProductName], "Not Found")</f>
        <v>Not Found</v>
      </c>
    </row>
    <row r="383" spans="3:5" x14ac:dyDescent="0.2">
      <c r="C383" s="12"/>
      <c r="E383" s="21" t="str">
        <f>_xlfn.XLOOKUP(Transactions[[#This Row],[ProductID]], Products[ProductID], Products[ProductName], "Not Found")</f>
        <v>Not Found</v>
      </c>
    </row>
    <row r="384" spans="3:5" x14ac:dyDescent="0.2">
      <c r="C384" s="12"/>
      <c r="E384" s="21" t="str">
        <f>_xlfn.XLOOKUP(Transactions[[#This Row],[ProductID]], Products[ProductID], Products[ProductName], "Not Found")</f>
        <v>Not Found</v>
      </c>
    </row>
    <row r="385" spans="3:5" x14ac:dyDescent="0.2">
      <c r="C385" s="12"/>
      <c r="E385" s="21" t="str">
        <f>_xlfn.XLOOKUP(Transactions[[#This Row],[ProductID]], Products[ProductID], Products[ProductName], "Not Found")</f>
        <v>Not Found</v>
      </c>
    </row>
    <row r="386" spans="3:5" x14ac:dyDescent="0.2">
      <c r="C386" s="12"/>
      <c r="E386" s="21" t="str">
        <f>_xlfn.XLOOKUP(Transactions[[#This Row],[ProductID]], Products[ProductID], Products[ProductName], "Not Found")</f>
        <v>Not Found</v>
      </c>
    </row>
    <row r="387" spans="3:5" x14ac:dyDescent="0.2">
      <c r="C387" s="12"/>
      <c r="E387" s="21" t="str">
        <f>_xlfn.XLOOKUP(Transactions[[#This Row],[ProductID]], Products[ProductID], Products[ProductName], "Not Found")</f>
        <v>Not Found</v>
      </c>
    </row>
    <row r="388" spans="3:5" x14ac:dyDescent="0.2">
      <c r="C388" s="12"/>
      <c r="E388" s="21" t="str">
        <f>_xlfn.XLOOKUP(Transactions[[#This Row],[ProductID]], Products[ProductID], Products[ProductName], "Not Found")</f>
        <v>Not Found</v>
      </c>
    </row>
    <row r="389" spans="3:5" x14ac:dyDescent="0.2">
      <c r="C389" s="12"/>
      <c r="E389" s="21" t="str">
        <f>_xlfn.XLOOKUP(Transactions[[#This Row],[ProductID]], Products[ProductID], Products[ProductName], "Not Found")</f>
        <v>Not Found</v>
      </c>
    </row>
    <row r="390" spans="3:5" x14ac:dyDescent="0.2">
      <c r="C390" s="12"/>
      <c r="E390" s="21" t="str">
        <f>_xlfn.XLOOKUP(Transactions[[#This Row],[ProductID]], Products[ProductID], Products[ProductName], "Not Found")</f>
        <v>Not Found</v>
      </c>
    </row>
    <row r="391" spans="3:5" x14ac:dyDescent="0.2">
      <c r="C391" s="12"/>
      <c r="E391" s="21" t="str">
        <f>_xlfn.XLOOKUP(Transactions[[#This Row],[ProductID]], Products[ProductID], Products[ProductName], "Not Found")</f>
        <v>Not Found</v>
      </c>
    </row>
    <row r="392" spans="3:5" x14ac:dyDescent="0.2">
      <c r="C392" s="12"/>
      <c r="E392" s="21" t="str">
        <f>_xlfn.XLOOKUP(Transactions[[#This Row],[ProductID]], Products[ProductID], Products[ProductName], "Not Found")</f>
        <v>Not Found</v>
      </c>
    </row>
    <row r="393" spans="3:5" x14ac:dyDescent="0.2">
      <c r="C393" s="12"/>
      <c r="E393" s="21" t="str">
        <f>_xlfn.XLOOKUP(Transactions[[#This Row],[ProductID]], Products[ProductID], Products[ProductName], "Not Found")</f>
        <v>Not Found</v>
      </c>
    </row>
    <row r="394" spans="3:5" x14ac:dyDescent="0.2">
      <c r="C394" s="12"/>
      <c r="E394" s="21" t="str">
        <f>_xlfn.XLOOKUP(Transactions[[#This Row],[ProductID]], Products[ProductID], Products[ProductName], "Not Found")</f>
        <v>Not Found</v>
      </c>
    </row>
    <row r="395" spans="3:5" x14ac:dyDescent="0.2">
      <c r="C395" s="12"/>
      <c r="E395" s="21" t="str">
        <f>_xlfn.XLOOKUP(Transactions[[#This Row],[ProductID]], Products[ProductID], Products[ProductName], "Not Found")</f>
        <v>Not Found</v>
      </c>
    </row>
    <row r="396" spans="3:5" x14ac:dyDescent="0.2">
      <c r="C396" s="12"/>
      <c r="E396" s="21" t="str">
        <f>_xlfn.XLOOKUP(Transactions[[#This Row],[ProductID]], Products[ProductID], Products[ProductName], "Not Found")</f>
        <v>Not Found</v>
      </c>
    </row>
    <row r="397" spans="3:5" x14ac:dyDescent="0.2">
      <c r="C397" s="12"/>
      <c r="E397" s="21" t="str">
        <f>_xlfn.XLOOKUP(Transactions[[#This Row],[ProductID]], Products[ProductID], Products[ProductName], "Not Found")</f>
        <v>Not Found</v>
      </c>
    </row>
    <row r="398" spans="3:5" x14ac:dyDescent="0.2">
      <c r="C398" s="12"/>
      <c r="E398" s="21" t="str">
        <f>_xlfn.XLOOKUP(Transactions[[#This Row],[ProductID]], Products[ProductID], Products[ProductName], "Not Found")</f>
        <v>Not Found</v>
      </c>
    </row>
    <row r="399" spans="3:5" x14ac:dyDescent="0.2">
      <c r="C399" s="12"/>
      <c r="E399" s="21" t="str">
        <f>_xlfn.XLOOKUP(Transactions[[#This Row],[ProductID]], Products[ProductID], Products[ProductName], "Not Found")</f>
        <v>Not Found</v>
      </c>
    </row>
    <row r="400" spans="3:5" x14ac:dyDescent="0.2">
      <c r="C400" s="12"/>
      <c r="E400" s="21" t="str">
        <f>_xlfn.XLOOKUP(Transactions[[#This Row],[ProductID]], Products[ProductID], Products[ProductName], "Not Found")</f>
        <v>Not Found</v>
      </c>
    </row>
    <row r="401" spans="3:5" x14ac:dyDescent="0.2">
      <c r="C401" s="12"/>
      <c r="E401" s="21" t="str">
        <f>_xlfn.XLOOKUP(Transactions[[#This Row],[ProductID]], Products[ProductID], Products[ProductName], "Not Found")</f>
        <v>Not Found</v>
      </c>
    </row>
    <row r="402" spans="3:5" x14ac:dyDescent="0.2">
      <c r="C402" s="12"/>
      <c r="E402" s="21" t="str">
        <f>_xlfn.XLOOKUP(Transactions[[#This Row],[ProductID]], Products[ProductID], Products[ProductName], "Not Found")</f>
        <v>Not Found</v>
      </c>
    </row>
    <row r="403" spans="3:5" x14ac:dyDescent="0.2">
      <c r="C403" s="12"/>
      <c r="E403" s="21" t="str">
        <f>_xlfn.XLOOKUP(Transactions[[#This Row],[ProductID]], Products[ProductID], Products[ProductName], "Not Found")</f>
        <v>Not Found</v>
      </c>
    </row>
    <row r="404" spans="3:5" x14ac:dyDescent="0.2">
      <c r="C404" s="12"/>
      <c r="E404" s="21" t="str">
        <f>_xlfn.XLOOKUP(Transactions[[#This Row],[ProductID]], Products[ProductID], Products[ProductName], "Not Found")</f>
        <v>Not Found</v>
      </c>
    </row>
    <row r="405" spans="3:5" x14ac:dyDescent="0.2">
      <c r="C405" s="12"/>
      <c r="E405" s="21" t="str">
        <f>_xlfn.XLOOKUP(Transactions[[#This Row],[ProductID]], Products[ProductID], Products[ProductName], "Not Found")</f>
        <v>Not Found</v>
      </c>
    </row>
    <row r="406" spans="3:5" x14ac:dyDescent="0.2">
      <c r="C406" s="12"/>
      <c r="E406" s="21" t="str">
        <f>_xlfn.XLOOKUP(Transactions[[#This Row],[ProductID]], Products[ProductID], Products[ProductName], "Not Found")</f>
        <v>Not Found</v>
      </c>
    </row>
    <row r="407" spans="3:5" x14ac:dyDescent="0.2">
      <c r="C407" s="12"/>
      <c r="E407" s="21" t="str">
        <f>_xlfn.XLOOKUP(Transactions[[#This Row],[ProductID]], Products[ProductID], Products[ProductName], "Not Found")</f>
        <v>Not Found</v>
      </c>
    </row>
    <row r="408" spans="3:5" x14ac:dyDescent="0.2">
      <c r="C408" s="12"/>
      <c r="E408" s="21" t="str">
        <f>_xlfn.XLOOKUP(Transactions[[#This Row],[ProductID]], Products[ProductID], Products[ProductName], "Not Found")</f>
        <v>Not Found</v>
      </c>
    </row>
    <row r="409" spans="3:5" x14ac:dyDescent="0.2">
      <c r="C409" s="12"/>
      <c r="E409" s="21" t="str">
        <f>_xlfn.XLOOKUP(Transactions[[#This Row],[ProductID]], Products[ProductID], Products[ProductName], "Not Found")</f>
        <v>Not Found</v>
      </c>
    </row>
    <row r="410" spans="3:5" x14ac:dyDescent="0.2">
      <c r="C410" s="12"/>
      <c r="E410" s="21" t="str">
        <f>_xlfn.XLOOKUP(Transactions[[#This Row],[ProductID]], Products[ProductID], Products[ProductName], "Not Found")</f>
        <v>Not Found</v>
      </c>
    </row>
    <row r="411" spans="3:5" x14ac:dyDescent="0.2">
      <c r="C411" s="12"/>
      <c r="E411" s="21" t="str">
        <f>_xlfn.XLOOKUP(Transactions[[#This Row],[ProductID]], Products[ProductID], Products[ProductName], "Not Found")</f>
        <v>Not Found</v>
      </c>
    </row>
    <row r="412" spans="3:5" x14ac:dyDescent="0.2">
      <c r="C412" s="12"/>
      <c r="E412" s="21" t="str">
        <f>_xlfn.XLOOKUP(Transactions[[#This Row],[ProductID]], Products[ProductID], Products[ProductName], "Not Found")</f>
        <v>Not Found</v>
      </c>
    </row>
    <row r="413" spans="3:5" x14ac:dyDescent="0.2">
      <c r="C413" s="12"/>
      <c r="E413" s="21" t="str">
        <f>_xlfn.XLOOKUP(Transactions[[#This Row],[ProductID]], Products[ProductID], Products[ProductName], "Not Found")</f>
        <v>Not Found</v>
      </c>
    </row>
    <row r="414" spans="3:5" x14ac:dyDescent="0.2">
      <c r="C414" s="12"/>
      <c r="E414" s="21" t="str">
        <f>_xlfn.XLOOKUP(Transactions[[#This Row],[ProductID]], Products[ProductID], Products[ProductName], "Not Found")</f>
        <v>Not Found</v>
      </c>
    </row>
    <row r="415" spans="3:5" x14ac:dyDescent="0.2">
      <c r="C415" s="12"/>
      <c r="E415" s="21" t="str">
        <f>_xlfn.XLOOKUP(Transactions[[#This Row],[ProductID]], Products[ProductID], Products[ProductName], "Not Found")</f>
        <v>Not Found</v>
      </c>
    </row>
    <row r="416" spans="3:5" x14ac:dyDescent="0.2">
      <c r="C416" s="12"/>
      <c r="E416" s="21" t="str">
        <f>_xlfn.XLOOKUP(Transactions[[#This Row],[ProductID]], Products[ProductID], Products[ProductName], "Not Found")</f>
        <v>Not Found</v>
      </c>
    </row>
    <row r="417" spans="3:5" x14ac:dyDescent="0.2">
      <c r="C417" s="12"/>
      <c r="E417" s="21" t="str">
        <f>_xlfn.XLOOKUP(Transactions[[#This Row],[ProductID]], Products[ProductID], Products[ProductName], "Not Found")</f>
        <v>Not Found</v>
      </c>
    </row>
    <row r="418" spans="3:5" x14ac:dyDescent="0.2">
      <c r="C418" s="12"/>
      <c r="E418" s="21" t="str">
        <f>_xlfn.XLOOKUP(Transactions[[#This Row],[ProductID]], Products[ProductID], Products[ProductName], "Not Found")</f>
        <v>Not Found</v>
      </c>
    </row>
    <row r="419" spans="3:5" x14ac:dyDescent="0.2">
      <c r="C419" s="12"/>
      <c r="E419" s="21" t="str">
        <f>_xlfn.XLOOKUP(Transactions[[#This Row],[ProductID]], Products[ProductID], Products[ProductName], "Not Found")</f>
        <v>Not Found</v>
      </c>
    </row>
    <row r="420" spans="3:5" x14ac:dyDescent="0.2">
      <c r="C420" s="12"/>
      <c r="E420" s="21" t="str">
        <f>_xlfn.XLOOKUP(Transactions[[#This Row],[ProductID]], Products[ProductID], Products[ProductName], "Not Found")</f>
        <v>Not Found</v>
      </c>
    </row>
    <row r="421" spans="3:5" x14ac:dyDescent="0.2">
      <c r="C421" s="12"/>
      <c r="E421" s="21" t="str">
        <f>_xlfn.XLOOKUP(Transactions[[#This Row],[ProductID]], Products[ProductID], Products[ProductName], "Not Found")</f>
        <v>Not Found</v>
      </c>
    </row>
    <row r="422" spans="3:5" x14ac:dyDescent="0.2">
      <c r="C422" s="12"/>
      <c r="E422" s="21" t="str">
        <f>_xlfn.XLOOKUP(Transactions[[#This Row],[ProductID]], Products[ProductID], Products[ProductName], "Not Found")</f>
        <v>Not Found</v>
      </c>
    </row>
    <row r="423" spans="3:5" x14ac:dyDescent="0.2">
      <c r="C423" s="12"/>
      <c r="E423" s="21" t="str">
        <f>_xlfn.XLOOKUP(Transactions[[#This Row],[ProductID]], Products[ProductID], Products[ProductName], "Not Found")</f>
        <v>Not Found</v>
      </c>
    </row>
    <row r="424" spans="3:5" x14ac:dyDescent="0.2">
      <c r="C424" s="12"/>
      <c r="E424" s="21" t="str">
        <f>_xlfn.XLOOKUP(Transactions[[#This Row],[ProductID]], Products[ProductID], Products[ProductName], "Not Found")</f>
        <v>Not Found</v>
      </c>
    </row>
    <row r="425" spans="3:5" x14ac:dyDescent="0.2">
      <c r="C425" s="12"/>
      <c r="E425" s="21" t="str">
        <f>_xlfn.XLOOKUP(Transactions[[#This Row],[ProductID]], Products[ProductID], Products[ProductName], "Not Found")</f>
        <v>Not Found</v>
      </c>
    </row>
    <row r="426" spans="3:5" x14ac:dyDescent="0.2">
      <c r="C426" s="12"/>
      <c r="E426" s="21" t="str">
        <f>_xlfn.XLOOKUP(Transactions[[#This Row],[ProductID]], Products[ProductID], Products[ProductName], "Not Found")</f>
        <v>Not Found</v>
      </c>
    </row>
    <row r="427" spans="3:5" x14ac:dyDescent="0.2">
      <c r="C427" s="12"/>
      <c r="E427" s="21" t="str">
        <f>_xlfn.XLOOKUP(Transactions[[#This Row],[ProductID]], Products[ProductID], Products[ProductName], "Not Found")</f>
        <v>Not Found</v>
      </c>
    </row>
    <row r="428" spans="3:5" x14ac:dyDescent="0.2">
      <c r="C428" s="12"/>
      <c r="E428" s="21" t="str">
        <f>_xlfn.XLOOKUP(Transactions[[#This Row],[ProductID]], Products[ProductID], Products[ProductName], "Not Found")</f>
        <v>Not Found</v>
      </c>
    </row>
    <row r="429" spans="3:5" x14ac:dyDescent="0.2">
      <c r="C429" s="12"/>
      <c r="E429" s="21" t="str">
        <f>_xlfn.XLOOKUP(Transactions[[#This Row],[ProductID]], Products[ProductID], Products[ProductName], "Not Found")</f>
        <v>Not Found</v>
      </c>
    </row>
    <row r="430" spans="3:5" x14ac:dyDescent="0.2">
      <c r="C430" s="12"/>
      <c r="E430" s="21" t="str">
        <f>_xlfn.XLOOKUP(Transactions[[#This Row],[ProductID]], Products[ProductID], Products[ProductName], "Not Found")</f>
        <v>Not Found</v>
      </c>
    </row>
    <row r="431" spans="3:5" x14ac:dyDescent="0.2">
      <c r="C431" s="12"/>
      <c r="E431" s="21" t="str">
        <f>_xlfn.XLOOKUP(Transactions[[#This Row],[ProductID]], Products[ProductID], Products[ProductName], "Not Found")</f>
        <v>Not Found</v>
      </c>
    </row>
    <row r="432" spans="3:5" x14ac:dyDescent="0.2">
      <c r="C432" s="12"/>
      <c r="E432" s="21" t="str">
        <f>_xlfn.XLOOKUP(Transactions[[#This Row],[ProductID]], Products[ProductID], Products[ProductName], "Not Found")</f>
        <v>Not Found</v>
      </c>
    </row>
    <row r="433" spans="3:5" x14ac:dyDescent="0.2">
      <c r="C433" s="12"/>
      <c r="E433" s="21" t="str">
        <f>_xlfn.XLOOKUP(Transactions[[#This Row],[ProductID]], Products[ProductID], Products[ProductName], "Not Found")</f>
        <v>Not Found</v>
      </c>
    </row>
    <row r="434" spans="3:5" x14ac:dyDescent="0.2">
      <c r="C434" s="12"/>
      <c r="E434" s="21" t="str">
        <f>_xlfn.XLOOKUP(Transactions[[#This Row],[ProductID]], Products[ProductID], Products[ProductName], "Not Found")</f>
        <v>Not Found</v>
      </c>
    </row>
    <row r="435" spans="3:5" x14ac:dyDescent="0.2">
      <c r="C435" s="12"/>
      <c r="E435" s="21" t="str">
        <f>_xlfn.XLOOKUP(Transactions[[#This Row],[ProductID]], Products[ProductID], Products[ProductName], "Not Found")</f>
        <v>Not Found</v>
      </c>
    </row>
    <row r="436" spans="3:5" x14ac:dyDescent="0.2">
      <c r="C436" s="12"/>
      <c r="E436" s="21" t="str">
        <f>_xlfn.XLOOKUP(Transactions[[#This Row],[ProductID]], Products[ProductID], Products[ProductName], "Not Found")</f>
        <v>Not Found</v>
      </c>
    </row>
    <row r="437" spans="3:5" x14ac:dyDescent="0.2">
      <c r="C437" s="12"/>
      <c r="E437" s="21" t="str">
        <f>_xlfn.XLOOKUP(Transactions[[#This Row],[ProductID]], Products[ProductID], Products[ProductName], "Not Found")</f>
        <v>Not Found</v>
      </c>
    </row>
    <row r="438" spans="3:5" x14ac:dyDescent="0.2">
      <c r="C438" s="12"/>
      <c r="E438" s="21" t="str">
        <f>_xlfn.XLOOKUP(Transactions[[#This Row],[ProductID]], Products[ProductID], Products[ProductName], "Not Found")</f>
        <v>Not Found</v>
      </c>
    </row>
    <row r="439" spans="3:5" x14ac:dyDescent="0.2">
      <c r="C439" s="12"/>
      <c r="E439" s="21" t="str">
        <f>_xlfn.XLOOKUP(Transactions[[#This Row],[ProductID]], Products[ProductID], Products[ProductName], "Not Found")</f>
        <v>Not Found</v>
      </c>
    </row>
    <row r="440" spans="3:5" x14ac:dyDescent="0.2">
      <c r="C440" s="12"/>
      <c r="E440" s="21" t="str">
        <f>_xlfn.XLOOKUP(Transactions[[#This Row],[ProductID]], Products[ProductID], Products[ProductName], "Not Found")</f>
        <v>Not Found</v>
      </c>
    </row>
    <row r="441" spans="3:5" x14ac:dyDescent="0.2">
      <c r="C441" s="12"/>
      <c r="E441" s="21" t="str">
        <f>_xlfn.XLOOKUP(Transactions[[#This Row],[ProductID]], Products[ProductID], Products[ProductName], "Not Found")</f>
        <v>Not Found</v>
      </c>
    </row>
    <row r="442" spans="3:5" x14ac:dyDescent="0.2">
      <c r="C442" s="12"/>
      <c r="E442" s="21" t="str">
        <f>_xlfn.XLOOKUP(Transactions[[#This Row],[ProductID]], Products[ProductID], Products[ProductName], "Not Found")</f>
        <v>Not Found</v>
      </c>
    </row>
    <row r="443" spans="3:5" x14ac:dyDescent="0.2">
      <c r="C443" s="12"/>
      <c r="E443" s="21" t="str">
        <f>_xlfn.XLOOKUP(Transactions[[#This Row],[ProductID]], Products[ProductID], Products[ProductName], "Not Found")</f>
        <v>Not Found</v>
      </c>
    </row>
    <row r="444" spans="3:5" x14ac:dyDescent="0.2">
      <c r="C444" s="12"/>
      <c r="E444" s="21" t="str">
        <f>_xlfn.XLOOKUP(Transactions[[#This Row],[ProductID]], Products[ProductID], Products[ProductName], "Not Found")</f>
        <v>Not Found</v>
      </c>
    </row>
    <row r="445" spans="3:5" x14ac:dyDescent="0.2">
      <c r="C445" s="12"/>
      <c r="E445" s="21" t="str">
        <f>_xlfn.XLOOKUP(Transactions[[#This Row],[ProductID]], Products[ProductID], Products[ProductName], "Not Found")</f>
        <v>Not Found</v>
      </c>
    </row>
    <row r="446" spans="3:5" x14ac:dyDescent="0.2">
      <c r="C446" s="12"/>
      <c r="E446" s="21" t="str">
        <f>_xlfn.XLOOKUP(Transactions[[#This Row],[ProductID]], Products[ProductID], Products[ProductName], "Not Found")</f>
        <v>Not Found</v>
      </c>
    </row>
    <row r="447" spans="3:5" x14ac:dyDescent="0.2">
      <c r="C447" s="12"/>
      <c r="E447" s="21" t="str">
        <f>_xlfn.XLOOKUP(Transactions[[#This Row],[ProductID]], Products[ProductID], Products[ProductName], "Not Found")</f>
        <v>Not Found</v>
      </c>
    </row>
    <row r="448" spans="3:5" x14ac:dyDescent="0.2">
      <c r="C448" s="12"/>
      <c r="E448" s="21" t="str">
        <f>_xlfn.XLOOKUP(Transactions[[#This Row],[ProductID]], Products[ProductID], Products[ProductName], "Not Found")</f>
        <v>Not Found</v>
      </c>
    </row>
    <row r="449" spans="3:5" x14ac:dyDescent="0.2">
      <c r="C449" s="12"/>
      <c r="E449" s="21" t="str">
        <f>_xlfn.XLOOKUP(Transactions[[#This Row],[ProductID]], Products[ProductID], Products[ProductName], "Not Found")</f>
        <v>Not Found</v>
      </c>
    </row>
    <row r="450" spans="3:5" x14ac:dyDescent="0.2">
      <c r="C450" s="12"/>
      <c r="E450" s="21" t="str">
        <f>_xlfn.XLOOKUP(Transactions[[#This Row],[ProductID]], Products[ProductID], Products[ProductName], "Not Found")</f>
        <v>Not Found</v>
      </c>
    </row>
    <row r="451" spans="3:5" x14ac:dyDescent="0.2">
      <c r="C451" s="12"/>
      <c r="E451" s="21" t="str">
        <f>_xlfn.XLOOKUP(Transactions[[#This Row],[ProductID]], Products[ProductID], Products[ProductName], "Not Found")</f>
        <v>Not Found</v>
      </c>
    </row>
    <row r="452" spans="3:5" x14ac:dyDescent="0.2">
      <c r="C452" s="12"/>
      <c r="E452" s="21" t="str">
        <f>_xlfn.XLOOKUP(Transactions[[#This Row],[ProductID]], Products[ProductID], Products[ProductName], "Not Found")</f>
        <v>Not Found</v>
      </c>
    </row>
    <row r="453" spans="3:5" x14ac:dyDescent="0.2">
      <c r="C453" s="12"/>
      <c r="E453" s="21" t="str">
        <f>_xlfn.XLOOKUP(Transactions[[#This Row],[ProductID]], Products[ProductID], Products[ProductName], "Not Found")</f>
        <v>Not Found</v>
      </c>
    </row>
    <row r="454" spans="3:5" x14ac:dyDescent="0.2">
      <c r="C454" s="12"/>
      <c r="E454" s="21" t="str">
        <f>_xlfn.XLOOKUP(Transactions[[#This Row],[ProductID]], Products[ProductID], Products[ProductName], "Not Found")</f>
        <v>Not Found</v>
      </c>
    </row>
    <row r="455" spans="3:5" x14ac:dyDescent="0.2">
      <c r="C455" s="12"/>
      <c r="E455" s="21" t="str">
        <f>_xlfn.XLOOKUP(Transactions[[#This Row],[ProductID]], Products[ProductID], Products[ProductName], "Not Found")</f>
        <v>Not Found</v>
      </c>
    </row>
    <row r="456" spans="3:5" x14ac:dyDescent="0.2">
      <c r="C456" s="12"/>
      <c r="E456" s="21" t="str">
        <f>_xlfn.XLOOKUP(Transactions[[#This Row],[ProductID]], Products[ProductID], Products[ProductName], "Not Found")</f>
        <v>Not Found</v>
      </c>
    </row>
    <row r="457" spans="3:5" x14ac:dyDescent="0.2">
      <c r="C457" s="12"/>
      <c r="E457" s="21" t="str">
        <f>_xlfn.XLOOKUP(Transactions[[#This Row],[ProductID]], Products[ProductID], Products[ProductName], "Not Found")</f>
        <v>Not Found</v>
      </c>
    </row>
    <row r="458" spans="3:5" x14ac:dyDescent="0.2">
      <c r="C458" s="12"/>
      <c r="E458" s="21" t="str">
        <f>_xlfn.XLOOKUP(Transactions[[#This Row],[ProductID]], Products[ProductID], Products[ProductName], "Not Found")</f>
        <v>Not Found</v>
      </c>
    </row>
    <row r="459" spans="3:5" x14ac:dyDescent="0.2">
      <c r="C459" s="12"/>
      <c r="E459" s="21" t="str">
        <f>_xlfn.XLOOKUP(Transactions[[#This Row],[ProductID]], Products[ProductID], Products[ProductName], "Not Found")</f>
        <v>Not Found</v>
      </c>
    </row>
    <row r="460" spans="3:5" x14ac:dyDescent="0.2">
      <c r="C460" s="12"/>
      <c r="E460" s="21" t="str">
        <f>_xlfn.XLOOKUP(Transactions[[#This Row],[ProductID]], Products[ProductID], Products[ProductName], "Not Found")</f>
        <v>Not Found</v>
      </c>
    </row>
    <row r="461" spans="3:5" x14ac:dyDescent="0.2">
      <c r="C461" s="12"/>
      <c r="E461" s="21" t="str">
        <f>_xlfn.XLOOKUP(Transactions[[#This Row],[ProductID]], Products[ProductID], Products[ProductName], "Not Found")</f>
        <v>Not Found</v>
      </c>
    </row>
    <row r="462" spans="3:5" x14ac:dyDescent="0.2">
      <c r="C462" s="12"/>
      <c r="E462" s="21" t="str">
        <f>_xlfn.XLOOKUP(Transactions[[#This Row],[ProductID]], Products[ProductID], Products[ProductName], "Not Found")</f>
        <v>Not Found</v>
      </c>
    </row>
    <row r="463" spans="3:5" x14ac:dyDescent="0.2">
      <c r="C463" s="12"/>
      <c r="E463" s="21" t="str">
        <f>_xlfn.XLOOKUP(Transactions[[#This Row],[ProductID]], Products[ProductID], Products[ProductName], "Not Found")</f>
        <v>Not Found</v>
      </c>
    </row>
    <row r="464" spans="3:5" x14ac:dyDescent="0.2">
      <c r="C464" s="12"/>
      <c r="E464" s="21" t="str">
        <f>_xlfn.XLOOKUP(Transactions[[#This Row],[ProductID]], Products[ProductID], Products[ProductName], "Not Found")</f>
        <v>Not Found</v>
      </c>
    </row>
    <row r="465" spans="3:5" x14ac:dyDescent="0.2">
      <c r="C465" s="12"/>
      <c r="E465" s="21" t="str">
        <f>_xlfn.XLOOKUP(Transactions[[#This Row],[ProductID]], Products[ProductID], Products[ProductName], "Not Found")</f>
        <v>Not Found</v>
      </c>
    </row>
    <row r="466" spans="3:5" x14ac:dyDescent="0.2">
      <c r="C466" s="12"/>
      <c r="E466" s="21" t="str">
        <f>_xlfn.XLOOKUP(Transactions[[#This Row],[ProductID]], Products[ProductID], Products[ProductName], "Not Found")</f>
        <v>Not Found</v>
      </c>
    </row>
    <row r="467" spans="3:5" x14ac:dyDescent="0.2">
      <c r="C467" s="12"/>
      <c r="E467" s="21" t="str">
        <f>_xlfn.XLOOKUP(Transactions[[#This Row],[ProductID]], Products[ProductID], Products[ProductName], "Not Found")</f>
        <v>Not Found</v>
      </c>
    </row>
    <row r="468" spans="3:5" x14ac:dyDescent="0.2">
      <c r="C468" s="12"/>
      <c r="E468" s="21" t="str">
        <f>_xlfn.XLOOKUP(Transactions[[#This Row],[ProductID]], Products[ProductID], Products[ProductName], "Not Found")</f>
        <v>Not Found</v>
      </c>
    </row>
    <row r="469" spans="3:5" x14ac:dyDescent="0.2">
      <c r="C469" s="12"/>
      <c r="E469" s="21" t="str">
        <f>_xlfn.XLOOKUP(Transactions[[#This Row],[ProductID]], Products[ProductID], Products[ProductName], "Not Found")</f>
        <v>Not Found</v>
      </c>
    </row>
    <row r="470" spans="3:5" x14ac:dyDescent="0.2">
      <c r="C470" s="12"/>
      <c r="E470" s="21" t="str">
        <f>_xlfn.XLOOKUP(Transactions[[#This Row],[ProductID]], Products[ProductID], Products[ProductName], "Not Found")</f>
        <v>Not Found</v>
      </c>
    </row>
    <row r="471" spans="3:5" x14ac:dyDescent="0.2">
      <c r="C471" s="12"/>
      <c r="E471" s="21" t="str">
        <f>_xlfn.XLOOKUP(Transactions[[#This Row],[ProductID]], Products[ProductID], Products[ProductName], "Not Found")</f>
        <v>Not Found</v>
      </c>
    </row>
    <row r="472" spans="3:5" x14ac:dyDescent="0.2">
      <c r="C472" s="12"/>
      <c r="E472" s="21" t="str">
        <f>_xlfn.XLOOKUP(Transactions[[#This Row],[ProductID]], Products[ProductID], Products[ProductName], "Not Found")</f>
        <v>Not Found</v>
      </c>
    </row>
    <row r="473" spans="3:5" x14ac:dyDescent="0.2">
      <c r="C473" s="12"/>
      <c r="E473" s="21" t="str">
        <f>_xlfn.XLOOKUP(Transactions[[#This Row],[ProductID]], Products[ProductID], Products[ProductName], "Not Found")</f>
        <v>Not Found</v>
      </c>
    </row>
    <row r="474" spans="3:5" x14ac:dyDescent="0.2">
      <c r="C474" s="12"/>
      <c r="E474" s="21" t="str">
        <f>_xlfn.XLOOKUP(Transactions[[#This Row],[ProductID]], Products[ProductID], Products[ProductName], "Not Found")</f>
        <v>Not Found</v>
      </c>
    </row>
    <row r="475" spans="3:5" x14ac:dyDescent="0.2">
      <c r="C475" s="12"/>
      <c r="E475" s="21" t="str">
        <f>_xlfn.XLOOKUP(Transactions[[#This Row],[ProductID]], Products[ProductID], Products[ProductName], "Not Found")</f>
        <v>Not Found</v>
      </c>
    </row>
    <row r="476" spans="3:5" x14ac:dyDescent="0.2">
      <c r="C476" s="12"/>
      <c r="E476" s="21" t="str">
        <f>_xlfn.XLOOKUP(Transactions[[#This Row],[ProductID]], Products[ProductID], Products[ProductName], "Not Found")</f>
        <v>Not Found</v>
      </c>
    </row>
    <row r="477" spans="3:5" x14ac:dyDescent="0.2">
      <c r="C477" s="12"/>
      <c r="E477" s="21" t="str">
        <f>_xlfn.XLOOKUP(Transactions[[#This Row],[ProductID]], Products[ProductID], Products[ProductName], "Not Found")</f>
        <v>Not Found</v>
      </c>
    </row>
    <row r="478" spans="3:5" x14ac:dyDescent="0.2">
      <c r="C478" s="12"/>
      <c r="E478" s="21" t="str">
        <f>_xlfn.XLOOKUP(Transactions[[#This Row],[ProductID]], Products[ProductID], Products[ProductName], "Not Found")</f>
        <v>Not Found</v>
      </c>
    </row>
    <row r="479" spans="3:5" x14ac:dyDescent="0.2">
      <c r="C479" s="12"/>
      <c r="E479" s="21" t="str">
        <f>_xlfn.XLOOKUP(Transactions[[#This Row],[ProductID]], Products[ProductID], Products[ProductName], "Not Found")</f>
        <v>Not Found</v>
      </c>
    </row>
    <row r="480" spans="3:5" x14ac:dyDescent="0.2">
      <c r="C480" s="12"/>
      <c r="E480" s="21" t="str">
        <f>_xlfn.XLOOKUP(Transactions[[#This Row],[ProductID]], Products[ProductID], Products[ProductName], "Not Found")</f>
        <v>Not Found</v>
      </c>
    </row>
    <row r="481" spans="3:5" x14ac:dyDescent="0.2">
      <c r="C481" s="12"/>
      <c r="E481" s="21" t="str">
        <f>_xlfn.XLOOKUP(Transactions[[#This Row],[ProductID]], Products[ProductID], Products[ProductName], "Not Found")</f>
        <v>Not Found</v>
      </c>
    </row>
    <row r="482" spans="3:5" x14ac:dyDescent="0.2">
      <c r="C482" s="12"/>
      <c r="E482" s="21" t="str">
        <f>_xlfn.XLOOKUP(Transactions[[#This Row],[ProductID]], Products[ProductID], Products[ProductName], "Not Found")</f>
        <v>Not Found</v>
      </c>
    </row>
    <row r="483" spans="3:5" x14ac:dyDescent="0.2">
      <c r="C483" s="12"/>
      <c r="E483" s="21" t="str">
        <f>_xlfn.XLOOKUP(Transactions[[#This Row],[ProductID]], Products[ProductID], Products[ProductName], "Not Found")</f>
        <v>Not Found</v>
      </c>
    </row>
    <row r="484" spans="3:5" x14ac:dyDescent="0.2">
      <c r="C484" s="12"/>
      <c r="E484" s="21" t="str">
        <f>_xlfn.XLOOKUP(Transactions[[#This Row],[ProductID]], Products[ProductID], Products[ProductName], "Not Found")</f>
        <v>Not Found</v>
      </c>
    </row>
  </sheetData>
  <phoneticPr fontId="8" type="noConversion"/>
  <dataValidations count="1">
    <dataValidation type="list" allowBlank="1" showInputMessage="1" showErrorMessage="1" sqref="D311:D484 D4:D220 E4:E484" xr:uid="{D28D1121-ED0B-4126-A372-8C9CF4AB6FFC}">
      <formula1>ProductList</formula1>
    </dataValidation>
  </dataValidation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7902A-CF11-47EB-9B8D-B8686FCE7C9E}">
  <dimension ref="A1:J197"/>
  <sheetViews>
    <sheetView showGridLines="0" tabSelected="1" zoomScaleNormal="100" workbookViewId="0">
      <selection activeCell="D8" sqref="D8"/>
    </sheetView>
  </sheetViews>
  <sheetFormatPr baseColWidth="10" defaultColWidth="8.83203125" defaultRowHeight="15" x14ac:dyDescent="0.2"/>
  <cols>
    <col min="1" max="1" width="3.33203125" customWidth="1"/>
    <col min="2" max="2" width="12.1640625" customWidth="1"/>
    <col min="3" max="3" width="23.6640625" bestFit="1" customWidth="1"/>
    <col min="4" max="4" width="14.5" bestFit="1" customWidth="1"/>
    <col min="5" max="5" width="14.5" customWidth="1"/>
    <col min="6" max="6" width="12" style="25" bestFit="1" customWidth="1"/>
    <col min="7" max="7" width="15.5" bestFit="1" customWidth="1"/>
    <col min="8" max="8" width="20.5" bestFit="1" customWidth="1"/>
  </cols>
  <sheetData>
    <row r="1" spans="1:10" s="3" customFormat="1" ht="48.75" customHeight="1" x14ac:dyDescent="0.25">
      <c r="A1" s="1"/>
      <c r="B1" s="2" t="s">
        <v>125</v>
      </c>
      <c r="C1" s="2"/>
      <c r="D1" s="2"/>
      <c r="E1" s="2"/>
      <c r="F1" s="22"/>
      <c r="G1" s="2"/>
      <c r="H1" s="2"/>
      <c r="I1" s="2"/>
      <c r="J1" s="2"/>
    </row>
    <row r="3" spans="1:10" ht="16" x14ac:dyDescent="0.2">
      <c r="B3" s="11" t="s">
        <v>14</v>
      </c>
      <c r="C3" s="11" t="s">
        <v>126</v>
      </c>
      <c r="D3" s="11" t="s">
        <v>127</v>
      </c>
      <c r="E3" s="11" t="s">
        <v>780</v>
      </c>
      <c r="F3" s="23" t="s">
        <v>17</v>
      </c>
      <c r="G3" s="11" t="s">
        <v>128</v>
      </c>
      <c r="H3" s="11" t="s">
        <v>16</v>
      </c>
    </row>
    <row r="4" spans="1:10" ht="32" x14ac:dyDescent="0.2">
      <c r="B4" s="10" t="s">
        <v>272</v>
      </c>
      <c r="C4" s="10" t="s">
        <v>273</v>
      </c>
      <c r="D4" s="10" t="s">
        <v>792</v>
      </c>
      <c r="E4" s="10" t="s">
        <v>782</v>
      </c>
      <c r="F4" s="24">
        <v>1</v>
      </c>
      <c r="G4" s="10">
        <v>10</v>
      </c>
      <c r="H4" s="10"/>
    </row>
    <row r="5" spans="1:10" ht="16" x14ac:dyDescent="0.2">
      <c r="B5" s="10" t="s">
        <v>274</v>
      </c>
      <c r="C5" s="10" t="s">
        <v>275</v>
      </c>
      <c r="D5" s="10" t="s">
        <v>792</v>
      </c>
      <c r="E5" s="10" t="s">
        <v>781</v>
      </c>
      <c r="F5" s="24">
        <v>1</v>
      </c>
      <c r="G5" s="10">
        <v>12</v>
      </c>
      <c r="H5" s="10"/>
    </row>
    <row r="6" spans="1:10" ht="16" x14ac:dyDescent="0.2">
      <c r="B6" s="10" t="s">
        <v>276</v>
      </c>
      <c r="C6" s="10" t="s">
        <v>277</v>
      </c>
      <c r="D6" s="10" t="s">
        <v>792</v>
      </c>
      <c r="E6" s="10" t="s">
        <v>781</v>
      </c>
      <c r="F6" s="24">
        <v>1</v>
      </c>
      <c r="G6" s="10">
        <v>20</v>
      </c>
      <c r="H6" s="10"/>
    </row>
    <row r="7" spans="1:10" ht="16" x14ac:dyDescent="0.2">
      <c r="B7" s="10" t="s">
        <v>278</v>
      </c>
      <c r="C7" s="10" t="s">
        <v>279</v>
      </c>
      <c r="D7" s="10" t="s">
        <v>792</v>
      </c>
      <c r="E7" s="10" t="s">
        <v>781</v>
      </c>
      <c r="F7" s="24">
        <v>1</v>
      </c>
      <c r="G7" s="10">
        <v>25</v>
      </c>
      <c r="H7" s="10"/>
    </row>
    <row r="8" spans="1:10" ht="16" x14ac:dyDescent="0.2">
      <c r="B8" s="10" t="s">
        <v>280</v>
      </c>
      <c r="C8" s="10" t="s">
        <v>281</v>
      </c>
      <c r="D8" s="10" t="s">
        <v>792</v>
      </c>
      <c r="E8" s="10" t="s">
        <v>781</v>
      </c>
      <c r="F8" s="24">
        <v>1</v>
      </c>
      <c r="G8" s="10">
        <v>10</v>
      </c>
      <c r="H8" s="10"/>
    </row>
    <row r="9" spans="1:10" ht="16" x14ac:dyDescent="0.2">
      <c r="B9" s="10" t="s">
        <v>282</v>
      </c>
      <c r="C9" s="10" t="s">
        <v>283</v>
      </c>
      <c r="D9" s="10" t="s">
        <v>792</v>
      </c>
      <c r="E9" s="10" t="s">
        <v>781</v>
      </c>
      <c r="F9" s="24">
        <v>1</v>
      </c>
      <c r="G9" s="10"/>
      <c r="H9" s="10"/>
    </row>
    <row r="10" spans="1:10" ht="32" x14ac:dyDescent="0.2">
      <c r="B10" s="10" t="s">
        <v>284</v>
      </c>
      <c r="C10" s="10" t="s">
        <v>285</v>
      </c>
      <c r="D10" s="10" t="s">
        <v>792</v>
      </c>
      <c r="E10" s="10" t="s">
        <v>781</v>
      </c>
      <c r="F10" s="24">
        <v>1</v>
      </c>
      <c r="G10" s="10"/>
      <c r="H10" s="10"/>
    </row>
    <row r="11" spans="1:10" ht="16" x14ac:dyDescent="0.2">
      <c r="B11" s="10" t="s">
        <v>286</v>
      </c>
      <c r="C11" s="10" t="s">
        <v>287</v>
      </c>
      <c r="D11" s="10" t="s">
        <v>792</v>
      </c>
      <c r="E11" s="10" t="s">
        <v>781</v>
      </c>
      <c r="F11" s="24">
        <v>1</v>
      </c>
      <c r="G11" s="10"/>
      <c r="H11" s="10"/>
    </row>
    <row r="12" spans="1:10" ht="16" x14ac:dyDescent="0.2">
      <c r="B12" s="10" t="s">
        <v>288</v>
      </c>
      <c r="C12" s="10" t="s">
        <v>289</v>
      </c>
      <c r="D12" s="10" t="s">
        <v>792</v>
      </c>
      <c r="E12" s="10" t="s">
        <v>781</v>
      </c>
      <c r="F12" s="24">
        <v>1</v>
      </c>
      <c r="G12" s="10"/>
      <c r="H12" s="10"/>
    </row>
    <row r="13" spans="1:10" ht="16" x14ac:dyDescent="0.2">
      <c r="B13" s="10" t="s">
        <v>290</v>
      </c>
      <c r="C13" s="10" t="s">
        <v>291</v>
      </c>
      <c r="D13" s="10" t="s">
        <v>792</v>
      </c>
      <c r="E13" s="10" t="s">
        <v>781</v>
      </c>
      <c r="F13" s="24">
        <v>1</v>
      </c>
      <c r="G13" s="10"/>
      <c r="H13" s="10"/>
    </row>
    <row r="14" spans="1:10" ht="16" x14ac:dyDescent="0.2">
      <c r="B14" s="10" t="s">
        <v>292</v>
      </c>
      <c r="C14" s="10" t="s">
        <v>293</v>
      </c>
      <c r="D14" s="10" t="s">
        <v>792</v>
      </c>
      <c r="E14" s="10" t="s">
        <v>781</v>
      </c>
      <c r="F14" s="24">
        <v>1</v>
      </c>
      <c r="G14" s="10"/>
      <c r="H14" s="10"/>
    </row>
    <row r="15" spans="1:10" ht="32" x14ac:dyDescent="0.2">
      <c r="B15" s="10" t="s">
        <v>294</v>
      </c>
      <c r="C15" s="10" t="s">
        <v>295</v>
      </c>
      <c r="D15" s="10" t="s">
        <v>792</v>
      </c>
      <c r="E15" s="10" t="s">
        <v>781</v>
      </c>
      <c r="F15" s="24">
        <v>1</v>
      </c>
      <c r="G15" s="10"/>
      <c r="H15" s="10"/>
    </row>
    <row r="16" spans="1:10" ht="16" x14ac:dyDescent="0.2">
      <c r="B16" s="10" t="s">
        <v>621</v>
      </c>
      <c r="C16" s="10" t="s">
        <v>622</v>
      </c>
      <c r="D16" s="10" t="s">
        <v>792</v>
      </c>
      <c r="E16" s="10" t="s">
        <v>781</v>
      </c>
      <c r="F16" s="24">
        <v>1</v>
      </c>
      <c r="G16" s="10"/>
      <c r="H16" s="10"/>
    </row>
    <row r="17" spans="2:8" ht="16" x14ac:dyDescent="0.2">
      <c r="B17" s="10" t="s">
        <v>296</v>
      </c>
      <c r="C17" s="10" t="s">
        <v>297</v>
      </c>
      <c r="D17" s="10" t="s">
        <v>792</v>
      </c>
      <c r="E17" s="10" t="s">
        <v>781</v>
      </c>
      <c r="F17" s="24">
        <v>1</v>
      </c>
      <c r="G17" s="10"/>
      <c r="H17" s="10"/>
    </row>
    <row r="18" spans="2:8" ht="32" x14ac:dyDescent="0.2">
      <c r="B18" s="10" t="s">
        <v>298</v>
      </c>
      <c r="C18" s="10" t="s">
        <v>299</v>
      </c>
      <c r="D18" s="10" t="s">
        <v>792</v>
      </c>
      <c r="E18" s="10" t="s">
        <v>781</v>
      </c>
      <c r="F18" s="24">
        <v>1</v>
      </c>
      <c r="G18" s="10"/>
      <c r="H18" s="10"/>
    </row>
    <row r="19" spans="2:8" ht="48" x14ac:dyDescent="0.2">
      <c r="B19" s="10" t="s">
        <v>300</v>
      </c>
      <c r="C19" s="10" t="s">
        <v>301</v>
      </c>
      <c r="D19" s="10" t="s">
        <v>792</v>
      </c>
      <c r="E19" s="10" t="s">
        <v>782</v>
      </c>
      <c r="F19" s="24">
        <v>1</v>
      </c>
      <c r="G19" s="10"/>
      <c r="H19" s="10"/>
    </row>
    <row r="20" spans="2:8" ht="16" x14ac:dyDescent="0.2">
      <c r="B20" s="10" t="s">
        <v>302</v>
      </c>
      <c r="C20" s="10" t="s">
        <v>303</v>
      </c>
      <c r="D20" s="10" t="s">
        <v>792</v>
      </c>
      <c r="E20" s="10" t="s">
        <v>781</v>
      </c>
      <c r="F20" s="24">
        <v>1</v>
      </c>
      <c r="G20" s="10"/>
      <c r="H20" s="10"/>
    </row>
    <row r="21" spans="2:8" ht="16" x14ac:dyDescent="0.2">
      <c r="B21" s="10" t="s">
        <v>304</v>
      </c>
      <c r="C21" s="10" t="s">
        <v>305</v>
      </c>
      <c r="D21" s="10" t="s">
        <v>792</v>
      </c>
      <c r="E21" s="10" t="s">
        <v>781</v>
      </c>
      <c r="F21" s="24">
        <v>1</v>
      </c>
      <c r="G21" s="10"/>
      <c r="H21" s="10"/>
    </row>
    <row r="22" spans="2:8" ht="16" x14ac:dyDescent="0.2">
      <c r="B22" s="10" t="s">
        <v>306</v>
      </c>
      <c r="C22" s="10" t="s">
        <v>307</v>
      </c>
      <c r="D22" s="10" t="s">
        <v>792</v>
      </c>
      <c r="E22" s="10" t="s">
        <v>781</v>
      </c>
      <c r="F22" s="24">
        <v>1</v>
      </c>
      <c r="G22" s="10"/>
      <c r="H22" s="10"/>
    </row>
    <row r="23" spans="2:8" ht="64" x14ac:dyDescent="0.2">
      <c r="B23" s="10" t="s">
        <v>308</v>
      </c>
      <c r="C23" s="10" t="s">
        <v>309</v>
      </c>
      <c r="D23" s="10" t="s">
        <v>792</v>
      </c>
      <c r="E23" s="10" t="s">
        <v>781</v>
      </c>
      <c r="F23" s="24">
        <v>1</v>
      </c>
      <c r="G23" s="10"/>
      <c r="H23" s="10"/>
    </row>
    <row r="24" spans="2:8" ht="16" x14ac:dyDescent="0.2">
      <c r="B24" s="10" t="s">
        <v>310</v>
      </c>
      <c r="C24" s="10" t="s">
        <v>311</v>
      </c>
      <c r="D24" s="10" t="s">
        <v>792</v>
      </c>
      <c r="E24" s="10" t="s">
        <v>781</v>
      </c>
      <c r="F24" s="24">
        <v>1</v>
      </c>
      <c r="G24" s="10"/>
      <c r="H24" s="10"/>
    </row>
    <row r="25" spans="2:8" ht="32" x14ac:dyDescent="0.2">
      <c r="B25" s="10" t="s">
        <v>312</v>
      </c>
      <c r="C25" s="10" t="s">
        <v>313</v>
      </c>
      <c r="D25" s="10" t="s">
        <v>793</v>
      </c>
      <c r="E25" s="10" t="s">
        <v>781</v>
      </c>
      <c r="F25" s="24">
        <f>[1]Items!$F$23</f>
        <v>83.083333332999999</v>
      </c>
      <c r="G25" s="10"/>
      <c r="H25" s="10"/>
    </row>
    <row r="26" spans="2:8" ht="16" x14ac:dyDescent="0.2">
      <c r="B26" s="10" t="s">
        <v>314</v>
      </c>
      <c r="C26" s="10" t="s">
        <v>315</v>
      </c>
      <c r="D26" s="10" t="s">
        <v>793</v>
      </c>
      <c r="E26" s="10" t="s">
        <v>781</v>
      </c>
      <c r="F26" s="24">
        <f>[1]Items!$F$24</f>
        <v>80.416666665999998</v>
      </c>
      <c r="G26" s="10"/>
      <c r="H26" s="10"/>
    </row>
    <row r="27" spans="2:8" ht="16" x14ac:dyDescent="0.2">
      <c r="B27" s="10" t="s">
        <v>316</v>
      </c>
      <c r="C27" s="10" t="s">
        <v>317</v>
      </c>
      <c r="D27" s="10" t="s">
        <v>793</v>
      </c>
      <c r="E27" s="10" t="s">
        <v>781</v>
      </c>
      <c r="F27" s="24">
        <f>[1]Items!$F$25</f>
        <v>39.749933333333331</v>
      </c>
      <c r="G27" s="10"/>
      <c r="H27" s="10"/>
    </row>
    <row r="28" spans="2:8" ht="16" x14ac:dyDescent="0.2">
      <c r="B28" s="10" t="s">
        <v>318</v>
      </c>
      <c r="C28" s="10" t="s">
        <v>319</v>
      </c>
      <c r="D28" s="10" t="s">
        <v>792</v>
      </c>
      <c r="E28" s="10" t="s">
        <v>781</v>
      </c>
      <c r="F28" s="24">
        <v>1</v>
      </c>
      <c r="G28" s="10"/>
      <c r="H28" s="10"/>
    </row>
    <row r="29" spans="2:8" ht="16" x14ac:dyDescent="0.2">
      <c r="B29" s="10" t="s">
        <v>320</v>
      </c>
      <c r="C29" s="10" t="s">
        <v>321</v>
      </c>
      <c r="D29" s="10" t="s">
        <v>792</v>
      </c>
      <c r="E29" s="10" t="s">
        <v>781</v>
      </c>
      <c r="F29" s="24">
        <v>1</v>
      </c>
      <c r="G29" s="10"/>
      <c r="H29" s="10"/>
    </row>
    <row r="30" spans="2:8" ht="16" x14ac:dyDescent="0.2">
      <c r="B30" s="10" t="s">
        <v>322</v>
      </c>
      <c r="C30" s="10" t="s">
        <v>323</v>
      </c>
      <c r="D30" s="10" t="s">
        <v>792</v>
      </c>
      <c r="E30" s="10" t="s">
        <v>781</v>
      </c>
      <c r="F30" s="24">
        <v>1</v>
      </c>
      <c r="G30" s="10"/>
      <c r="H30" s="10"/>
    </row>
    <row r="31" spans="2:8" ht="16" x14ac:dyDescent="0.2">
      <c r="B31" s="10" t="s">
        <v>797</v>
      </c>
      <c r="C31" s="38" t="s">
        <v>798</v>
      </c>
      <c r="D31" s="35" t="s">
        <v>792</v>
      </c>
      <c r="E31" s="35" t="s">
        <v>799</v>
      </c>
      <c r="F31" s="24">
        <v>1</v>
      </c>
      <c r="G31" s="10"/>
      <c r="H31" s="10"/>
    </row>
    <row r="32" spans="2:8" ht="16" x14ac:dyDescent="0.2">
      <c r="B32" s="10" t="s">
        <v>324</v>
      </c>
      <c r="C32" s="10" t="s">
        <v>325</v>
      </c>
      <c r="D32" s="10" t="s">
        <v>792</v>
      </c>
      <c r="E32" s="26" t="s">
        <v>782</v>
      </c>
      <c r="F32" s="24">
        <v>1</v>
      </c>
      <c r="G32" s="10"/>
      <c r="H32" s="10"/>
    </row>
    <row r="33" spans="2:8" ht="16" x14ac:dyDescent="0.2">
      <c r="B33" s="10" t="s">
        <v>326</v>
      </c>
      <c r="C33" s="10" t="s">
        <v>327</v>
      </c>
      <c r="D33" s="10" t="s">
        <v>792</v>
      </c>
      <c r="E33" s="10" t="s">
        <v>781</v>
      </c>
      <c r="F33" s="24">
        <v>1</v>
      </c>
      <c r="G33" s="10"/>
      <c r="H33" s="10"/>
    </row>
    <row r="34" spans="2:8" ht="16" x14ac:dyDescent="0.2">
      <c r="B34" s="10" t="s">
        <v>328</v>
      </c>
      <c r="C34" s="10" t="s">
        <v>329</v>
      </c>
      <c r="D34" s="10" t="s">
        <v>792</v>
      </c>
      <c r="E34" s="10" t="s">
        <v>781</v>
      </c>
      <c r="F34" s="24">
        <v>1</v>
      </c>
      <c r="G34" s="10"/>
      <c r="H34" s="10"/>
    </row>
    <row r="35" spans="2:8" ht="16" x14ac:dyDescent="0.2">
      <c r="B35" s="10" t="s">
        <v>330</v>
      </c>
      <c r="C35" s="10" t="s">
        <v>331</v>
      </c>
      <c r="D35" s="10" t="s">
        <v>792</v>
      </c>
      <c r="E35" s="10" t="s">
        <v>781</v>
      </c>
      <c r="F35" s="24">
        <v>1</v>
      </c>
      <c r="G35" s="10"/>
      <c r="H35" s="10"/>
    </row>
    <row r="36" spans="2:8" ht="16" x14ac:dyDescent="0.2">
      <c r="B36" s="10" t="s">
        <v>332</v>
      </c>
      <c r="C36" s="10" t="s">
        <v>333</v>
      </c>
      <c r="D36" s="10" t="s">
        <v>792</v>
      </c>
      <c r="E36" s="10" t="s">
        <v>781</v>
      </c>
      <c r="F36" s="24">
        <v>1</v>
      </c>
      <c r="G36" s="10"/>
      <c r="H36" s="10"/>
    </row>
    <row r="37" spans="2:8" ht="16" x14ac:dyDescent="0.2">
      <c r="B37" s="10" t="s">
        <v>334</v>
      </c>
      <c r="C37" s="10" t="s">
        <v>335</v>
      </c>
      <c r="D37" s="10" t="s">
        <v>792</v>
      </c>
      <c r="E37" s="10" t="s">
        <v>781</v>
      </c>
      <c r="F37" s="24">
        <v>1</v>
      </c>
      <c r="G37" s="10"/>
      <c r="H37" s="10"/>
    </row>
    <row r="38" spans="2:8" ht="32" x14ac:dyDescent="0.2">
      <c r="B38" s="10" t="s">
        <v>336</v>
      </c>
      <c r="C38" s="10" t="s">
        <v>337</v>
      </c>
      <c r="D38" s="10" t="s">
        <v>793</v>
      </c>
      <c r="E38" s="10" t="s">
        <v>781</v>
      </c>
      <c r="F38" s="24">
        <v>1</v>
      </c>
      <c r="G38" s="10"/>
      <c r="H38" s="10"/>
    </row>
    <row r="39" spans="2:8" ht="32" x14ac:dyDescent="0.2">
      <c r="B39" s="10" t="s">
        <v>338</v>
      </c>
      <c r="C39" s="10" t="s">
        <v>339</v>
      </c>
      <c r="D39" s="10" t="s">
        <v>793</v>
      </c>
      <c r="E39" s="10" t="s">
        <v>781</v>
      </c>
      <c r="F39" s="24">
        <v>1</v>
      </c>
      <c r="G39" s="10"/>
      <c r="H39" s="10"/>
    </row>
    <row r="40" spans="2:8" ht="80" x14ac:dyDescent="0.2">
      <c r="B40" s="10" t="s">
        <v>340</v>
      </c>
      <c r="C40" s="10" t="s">
        <v>341</v>
      </c>
      <c r="D40" s="10" t="s">
        <v>793</v>
      </c>
      <c r="E40" s="10" t="s">
        <v>781</v>
      </c>
      <c r="F40" s="24">
        <v>1</v>
      </c>
      <c r="G40" s="10"/>
      <c r="H40" s="10"/>
    </row>
    <row r="41" spans="2:8" ht="64" x14ac:dyDescent="0.2">
      <c r="B41" s="10" t="s">
        <v>342</v>
      </c>
      <c r="C41" s="10" t="s">
        <v>343</v>
      </c>
      <c r="D41" s="10" t="s">
        <v>793</v>
      </c>
      <c r="E41" s="10" t="s">
        <v>781</v>
      </c>
      <c r="F41" s="24">
        <v>1</v>
      </c>
      <c r="G41" s="10"/>
      <c r="H41" s="10"/>
    </row>
    <row r="42" spans="2:8" ht="80" x14ac:dyDescent="0.2">
      <c r="B42" s="10" t="s">
        <v>344</v>
      </c>
      <c r="C42" s="10" t="s">
        <v>345</v>
      </c>
      <c r="D42" s="10" t="s">
        <v>793</v>
      </c>
      <c r="E42" s="10" t="s">
        <v>781</v>
      </c>
      <c r="F42" s="24">
        <v>1</v>
      </c>
      <c r="G42" s="10"/>
      <c r="H42" s="10"/>
    </row>
    <row r="43" spans="2:8" ht="48" x14ac:dyDescent="0.2">
      <c r="B43" s="10" t="s">
        <v>346</v>
      </c>
      <c r="C43" s="10" t="s">
        <v>347</v>
      </c>
      <c r="D43" s="10" t="s">
        <v>793</v>
      </c>
      <c r="E43" s="10" t="s">
        <v>781</v>
      </c>
      <c r="F43" s="24">
        <v>1</v>
      </c>
      <c r="G43" s="10"/>
      <c r="H43" s="10"/>
    </row>
    <row r="44" spans="2:8" ht="48" x14ac:dyDescent="0.2">
      <c r="B44" s="10" t="s">
        <v>348</v>
      </c>
      <c r="C44" s="10" t="s">
        <v>349</v>
      </c>
      <c r="D44" s="10" t="s">
        <v>793</v>
      </c>
      <c r="E44" s="10" t="s">
        <v>781</v>
      </c>
      <c r="F44" s="24">
        <v>1</v>
      </c>
      <c r="G44" s="10"/>
      <c r="H44" s="10"/>
    </row>
    <row r="45" spans="2:8" ht="16" x14ac:dyDescent="0.2">
      <c r="B45" s="10" t="s">
        <v>350</v>
      </c>
      <c r="C45" s="10" t="s">
        <v>351</v>
      </c>
      <c r="D45" s="10" t="s">
        <v>793</v>
      </c>
      <c r="E45" s="10" t="s">
        <v>781</v>
      </c>
      <c r="F45" s="24">
        <v>1</v>
      </c>
      <c r="G45" s="10"/>
      <c r="H45" s="10"/>
    </row>
    <row r="46" spans="2:8" ht="16" x14ac:dyDescent="0.2">
      <c r="B46" s="10" t="s">
        <v>352</v>
      </c>
      <c r="C46" s="10" t="s">
        <v>353</v>
      </c>
      <c r="D46" s="10" t="s">
        <v>793</v>
      </c>
      <c r="E46" s="10" t="s">
        <v>781</v>
      </c>
      <c r="F46" s="24">
        <v>1</v>
      </c>
      <c r="G46" s="10"/>
      <c r="H46" s="10"/>
    </row>
    <row r="47" spans="2:8" ht="16" x14ac:dyDescent="0.2">
      <c r="B47" s="10" t="s">
        <v>239</v>
      </c>
      <c r="C47" s="10" t="s">
        <v>243</v>
      </c>
      <c r="D47" s="10" t="s">
        <v>794</v>
      </c>
      <c r="E47" s="10" t="s">
        <v>781</v>
      </c>
      <c r="F47" s="24">
        <f>[1]Items!$F$60</f>
        <v>11</v>
      </c>
      <c r="G47" s="10">
        <v>200</v>
      </c>
      <c r="H47" s="10"/>
    </row>
    <row r="48" spans="2:8" ht="16" x14ac:dyDescent="0.2">
      <c r="B48" s="10" t="s">
        <v>240</v>
      </c>
      <c r="C48" s="10" t="s">
        <v>244</v>
      </c>
      <c r="D48" s="10" t="s">
        <v>794</v>
      </c>
      <c r="E48" s="10" t="s">
        <v>781</v>
      </c>
      <c r="F48" s="24">
        <f>[1]Items!$F$61</f>
        <v>10</v>
      </c>
      <c r="G48" s="10">
        <v>200</v>
      </c>
      <c r="H48" s="10"/>
    </row>
    <row r="49" spans="2:8" ht="16" x14ac:dyDescent="0.2">
      <c r="B49" s="10" t="s">
        <v>241</v>
      </c>
      <c r="C49" s="10" t="s">
        <v>242</v>
      </c>
      <c r="D49" s="10" t="s">
        <v>794</v>
      </c>
      <c r="E49" s="10" t="s">
        <v>781</v>
      </c>
      <c r="F49" s="24">
        <f>[1]Items!$F$62</f>
        <v>3</v>
      </c>
      <c r="G49" s="10">
        <v>400</v>
      </c>
      <c r="H49" s="10"/>
    </row>
    <row r="50" spans="2:8" ht="32" x14ac:dyDescent="0.2">
      <c r="B50" s="10" t="s">
        <v>354</v>
      </c>
      <c r="C50" s="10" t="s">
        <v>355</v>
      </c>
      <c r="D50" s="10" t="s">
        <v>792</v>
      </c>
      <c r="E50" s="10" t="s">
        <v>781</v>
      </c>
      <c r="F50" s="24">
        <v>1</v>
      </c>
      <c r="G50" s="10"/>
      <c r="H50" s="10"/>
    </row>
    <row r="51" spans="2:8" ht="32" x14ac:dyDescent="0.2">
      <c r="B51" s="10" t="s">
        <v>356</v>
      </c>
      <c r="C51" s="10" t="s">
        <v>357</v>
      </c>
      <c r="D51" s="10" t="s">
        <v>792</v>
      </c>
      <c r="E51" s="10" t="s">
        <v>781</v>
      </c>
      <c r="F51" s="24">
        <v>1</v>
      </c>
      <c r="G51" s="10"/>
      <c r="H51" s="10"/>
    </row>
    <row r="52" spans="2:8" ht="32" x14ac:dyDescent="0.2">
      <c r="B52" s="10" t="s">
        <v>358</v>
      </c>
      <c r="C52" s="10" t="s">
        <v>359</v>
      </c>
      <c r="D52" s="10" t="s">
        <v>792</v>
      </c>
      <c r="E52" s="10" t="s">
        <v>781</v>
      </c>
      <c r="F52" s="24">
        <v>1</v>
      </c>
      <c r="G52" s="10"/>
      <c r="H52" s="10"/>
    </row>
    <row r="53" spans="2:8" ht="16" x14ac:dyDescent="0.2">
      <c r="B53" s="10" t="s">
        <v>360</v>
      </c>
      <c r="C53" s="10" t="s">
        <v>361</v>
      </c>
      <c r="D53" s="10" t="s">
        <v>792</v>
      </c>
      <c r="E53" s="10" t="s">
        <v>781</v>
      </c>
      <c r="F53" s="24">
        <v>1</v>
      </c>
      <c r="G53" s="10"/>
      <c r="H53" s="10"/>
    </row>
    <row r="54" spans="2:8" ht="32" x14ac:dyDescent="0.2">
      <c r="B54" s="10" t="s">
        <v>362</v>
      </c>
      <c r="C54" s="10" t="s">
        <v>363</v>
      </c>
      <c r="D54" s="10" t="s">
        <v>792</v>
      </c>
      <c r="E54" s="10" t="s">
        <v>781</v>
      </c>
      <c r="F54" s="24">
        <v>1</v>
      </c>
      <c r="G54" s="10"/>
      <c r="H54" s="10"/>
    </row>
    <row r="55" spans="2:8" ht="16" x14ac:dyDescent="0.2">
      <c r="B55" s="10" t="s">
        <v>248</v>
      </c>
      <c r="C55" s="10" t="s">
        <v>249</v>
      </c>
      <c r="D55" s="10" t="s">
        <v>792</v>
      </c>
      <c r="E55" s="10" t="s">
        <v>781</v>
      </c>
      <c r="F55" s="24">
        <v>1</v>
      </c>
      <c r="G55" s="10">
        <v>3000</v>
      </c>
      <c r="H55" s="10"/>
    </row>
    <row r="56" spans="2:8" ht="32" x14ac:dyDescent="0.2">
      <c r="B56" s="10" t="s">
        <v>250</v>
      </c>
      <c r="C56" s="10" t="s">
        <v>251</v>
      </c>
      <c r="D56" s="10" t="s">
        <v>792</v>
      </c>
      <c r="E56" s="10" t="s">
        <v>781</v>
      </c>
      <c r="F56" s="24">
        <v>1</v>
      </c>
      <c r="G56" s="10">
        <v>3000</v>
      </c>
      <c r="H56" s="10"/>
    </row>
    <row r="57" spans="2:8" ht="32" x14ac:dyDescent="0.2">
      <c r="B57" s="10" t="s">
        <v>252</v>
      </c>
      <c r="C57" s="10" t="s">
        <v>253</v>
      </c>
      <c r="D57" s="10" t="s">
        <v>792</v>
      </c>
      <c r="E57" s="10" t="s">
        <v>781</v>
      </c>
      <c r="F57" s="24">
        <v>1</v>
      </c>
      <c r="G57" s="10">
        <v>3000</v>
      </c>
      <c r="H57" s="10"/>
    </row>
    <row r="58" spans="2:8" ht="16" x14ac:dyDescent="0.2">
      <c r="B58" s="10" t="s">
        <v>254</v>
      </c>
      <c r="C58" s="10" t="s">
        <v>255</v>
      </c>
      <c r="D58" s="10" t="s">
        <v>792</v>
      </c>
      <c r="E58" s="10" t="s">
        <v>781</v>
      </c>
      <c r="F58" s="24">
        <v>1</v>
      </c>
      <c r="G58" s="10">
        <v>3000</v>
      </c>
      <c r="H58" s="10"/>
    </row>
    <row r="59" spans="2:8" ht="16" x14ac:dyDescent="0.2">
      <c r="B59" s="10" t="s">
        <v>256</v>
      </c>
      <c r="C59" s="10" t="s">
        <v>257</v>
      </c>
      <c r="D59" s="10" t="s">
        <v>792</v>
      </c>
      <c r="E59" s="10" t="s">
        <v>781</v>
      </c>
      <c r="F59" s="24">
        <v>1</v>
      </c>
      <c r="G59" s="10">
        <v>3000</v>
      </c>
      <c r="H59" s="10"/>
    </row>
    <row r="60" spans="2:8" ht="32" x14ac:dyDescent="0.2">
      <c r="B60" s="10" t="s">
        <v>258</v>
      </c>
      <c r="C60" s="10" t="s">
        <v>259</v>
      </c>
      <c r="D60" s="10" t="s">
        <v>792</v>
      </c>
      <c r="E60" s="10" t="s">
        <v>781</v>
      </c>
      <c r="F60" s="24">
        <v>1</v>
      </c>
      <c r="G60" s="10">
        <v>3000</v>
      </c>
      <c r="H60" s="10"/>
    </row>
    <row r="61" spans="2:8" ht="32" x14ac:dyDescent="0.2">
      <c r="B61" s="10" t="s">
        <v>260</v>
      </c>
      <c r="C61" s="10" t="s">
        <v>261</v>
      </c>
      <c r="D61" s="10" t="s">
        <v>792</v>
      </c>
      <c r="E61" s="10" t="s">
        <v>781</v>
      </c>
      <c r="F61" s="24">
        <v>1</v>
      </c>
      <c r="G61" s="10">
        <v>3000</v>
      </c>
      <c r="H61" s="10"/>
    </row>
    <row r="62" spans="2:8" ht="16" x14ac:dyDescent="0.2">
      <c r="B62" s="10" t="s">
        <v>262</v>
      </c>
      <c r="C62" s="10" t="s">
        <v>263</v>
      </c>
      <c r="D62" s="10" t="s">
        <v>792</v>
      </c>
      <c r="E62" s="10" t="s">
        <v>781</v>
      </c>
      <c r="F62" s="24">
        <v>1</v>
      </c>
      <c r="G62" s="10">
        <v>3000</v>
      </c>
      <c r="H62" s="10"/>
    </row>
    <row r="63" spans="2:8" ht="32" x14ac:dyDescent="0.2">
      <c r="B63" s="10" t="s">
        <v>264</v>
      </c>
      <c r="C63" s="10" t="s">
        <v>265</v>
      </c>
      <c r="D63" s="10" t="s">
        <v>792</v>
      </c>
      <c r="E63" s="10" t="s">
        <v>781</v>
      </c>
      <c r="F63" s="24">
        <v>1</v>
      </c>
      <c r="G63" s="10">
        <v>3000</v>
      </c>
      <c r="H63" s="10"/>
    </row>
    <row r="64" spans="2:8" ht="32" x14ac:dyDescent="0.2">
      <c r="B64" s="10" t="s">
        <v>266</v>
      </c>
      <c r="C64" s="10" t="s">
        <v>267</v>
      </c>
      <c r="D64" s="10" t="s">
        <v>792</v>
      </c>
      <c r="E64" s="10" t="s">
        <v>781</v>
      </c>
      <c r="F64" s="24">
        <v>1</v>
      </c>
      <c r="G64" s="10">
        <v>3000</v>
      </c>
      <c r="H64" s="10"/>
    </row>
    <row r="65" spans="2:8" ht="16" x14ac:dyDescent="0.2">
      <c r="B65" s="10" t="s">
        <v>268</v>
      </c>
      <c r="C65" s="10" t="s">
        <v>269</v>
      </c>
      <c r="D65" s="10" t="s">
        <v>792</v>
      </c>
      <c r="E65" s="10" t="s">
        <v>781</v>
      </c>
      <c r="F65" s="24">
        <v>1</v>
      </c>
      <c r="G65" s="10">
        <v>3000</v>
      </c>
      <c r="H65" s="10"/>
    </row>
    <row r="66" spans="2:8" ht="16" x14ac:dyDescent="0.2">
      <c r="B66" s="10" t="s">
        <v>270</v>
      </c>
      <c r="C66" s="10" t="s">
        <v>271</v>
      </c>
      <c r="D66" s="10" t="s">
        <v>792</v>
      </c>
      <c r="E66" s="10" t="s">
        <v>781</v>
      </c>
      <c r="F66" s="24">
        <v>1</v>
      </c>
      <c r="G66" s="10">
        <v>3000</v>
      </c>
      <c r="H66" s="10"/>
    </row>
    <row r="67" spans="2:8" ht="16" x14ac:dyDescent="0.2">
      <c r="B67" s="10" t="s">
        <v>364</v>
      </c>
      <c r="C67" s="10" t="s">
        <v>365</v>
      </c>
      <c r="D67" s="10" t="s">
        <v>792</v>
      </c>
      <c r="E67" s="10" t="s">
        <v>781</v>
      </c>
      <c r="F67" s="24">
        <v>1</v>
      </c>
      <c r="G67" s="10"/>
      <c r="H67" s="10"/>
    </row>
    <row r="68" spans="2:8" ht="16" x14ac:dyDescent="0.2">
      <c r="B68" s="10" t="s">
        <v>366</v>
      </c>
      <c r="C68" s="10" t="s">
        <v>367</v>
      </c>
      <c r="D68" s="10" t="s">
        <v>792</v>
      </c>
      <c r="E68" s="10" t="s">
        <v>781</v>
      </c>
      <c r="F68" s="24">
        <v>1</v>
      </c>
      <c r="G68" s="10"/>
      <c r="H68" s="10"/>
    </row>
    <row r="69" spans="2:8" ht="16" x14ac:dyDescent="0.2">
      <c r="B69" s="10" t="s">
        <v>368</v>
      </c>
      <c r="C69" s="10" t="s">
        <v>369</v>
      </c>
      <c r="D69" s="10" t="s">
        <v>792</v>
      </c>
      <c r="E69" s="10" t="s">
        <v>781</v>
      </c>
      <c r="F69" s="24">
        <v>1</v>
      </c>
      <c r="G69" s="10"/>
      <c r="H69" s="10"/>
    </row>
    <row r="70" spans="2:8" ht="16" x14ac:dyDescent="0.2">
      <c r="B70" s="10" t="s">
        <v>370</v>
      </c>
      <c r="C70" s="10" t="s">
        <v>371</v>
      </c>
      <c r="D70" s="10" t="s">
        <v>792</v>
      </c>
      <c r="E70" s="10" t="s">
        <v>781</v>
      </c>
      <c r="F70" s="24">
        <v>1</v>
      </c>
      <c r="G70" s="10"/>
      <c r="H70" s="10"/>
    </row>
    <row r="71" spans="2:8" ht="16" x14ac:dyDescent="0.2">
      <c r="B71" s="10" t="s">
        <v>372</v>
      </c>
      <c r="C71" s="10" t="s">
        <v>373</v>
      </c>
      <c r="D71" s="10" t="s">
        <v>792</v>
      </c>
      <c r="E71" s="10" t="s">
        <v>781</v>
      </c>
      <c r="F71" s="24">
        <v>1</v>
      </c>
      <c r="G71" s="10"/>
      <c r="H71" s="10"/>
    </row>
    <row r="72" spans="2:8" ht="16" x14ac:dyDescent="0.2">
      <c r="B72" s="10" t="s">
        <v>374</v>
      </c>
      <c r="C72" s="10" t="s">
        <v>375</v>
      </c>
      <c r="D72" s="10" t="s">
        <v>792</v>
      </c>
      <c r="E72" s="10" t="s">
        <v>781</v>
      </c>
      <c r="F72" s="24">
        <v>1</v>
      </c>
      <c r="G72" s="10"/>
      <c r="H72" s="10"/>
    </row>
    <row r="73" spans="2:8" ht="16" x14ac:dyDescent="0.2">
      <c r="B73" s="10" t="s">
        <v>376</v>
      </c>
      <c r="C73" s="10" t="s">
        <v>377</v>
      </c>
      <c r="D73" s="10" t="s">
        <v>792</v>
      </c>
      <c r="E73" s="10" t="s">
        <v>781</v>
      </c>
      <c r="F73" s="24">
        <v>1</v>
      </c>
      <c r="G73" s="10"/>
      <c r="H73" s="10"/>
    </row>
    <row r="74" spans="2:8" ht="16" x14ac:dyDescent="0.2">
      <c r="B74" s="10" t="s">
        <v>378</v>
      </c>
      <c r="C74" s="10" t="s">
        <v>379</v>
      </c>
      <c r="D74" s="10" t="s">
        <v>792</v>
      </c>
      <c r="E74" s="10" t="s">
        <v>781</v>
      </c>
      <c r="F74" s="24">
        <v>1</v>
      </c>
      <c r="G74" s="10"/>
      <c r="H74" s="10"/>
    </row>
    <row r="75" spans="2:8" ht="32" x14ac:dyDescent="0.2">
      <c r="B75" s="10" t="s">
        <v>380</v>
      </c>
      <c r="C75" s="10" t="s">
        <v>381</v>
      </c>
      <c r="D75" s="10" t="s">
        <v>792</v>
      </c>
      <c r="E75" s="10" t="s">
        <v>781</v>
      </c>
      <c r="F75" s="24">
        <v>1</v>
      </c>
      <c r="G75" s="10"/>
      <c r="H75" s="10"/>
    </row>
    <row r="76" spans="2:8" ht="32" x14ac:dyDescent="0.2">
      <c r="B76" s="10" t="s">
        <v>382</v>
      </c>
      <c r="C76" s="10" t="s">
        <v>383</v>
      </c>
      <c r="D76" s="10" t="s">
        <v>792</v>
      </c>
      <c r="E76" s="10" t="s">
        <v>781</v>
      </c>
      <c r="F76" s="24">
        <v>1</v>
      </c>
      <c r="G76" s="10"/>
      <c r="H76" s="10"/>
    </row>
    <row r="77" spans="2:8" ht="16" x14ac:dyDescent="0.2">
      <c r="B77" s="10" t="s">
        <v>384</v>
      </c>
      <c r="C77" s="10" t="s">
        <v>385</v>
      </c>
      <c r="D77" s="10" t="s">
        <v>792</v>
      </c>
      <c r="E77" s="10" t="s">
        <v>781</v>
      </c>
      <c r="F77" s="24">
        <v>1</v>
      </c>
      <c r="G77" s="10"/>
      <c r="H77" s="10"/>
    </row>
    <row r="78" spans="2:8" ht="32" x14ac:dyDescent="0.2">
      <c r="B78" s="10" t="s">
        <v>386</v>
      </c>
      <c r="C78" s="10" t="s">
        <v>387</v>
      </c>
      <c r="D78" s="10" t="s">
        <v>792</v>
      </c>
      <c r="E78" s="10" t="s">
        <v>781</v>
      </c>
      <c r="F78" s="24">
        <v>1</v>
      </c>
      <c r="G78" s="10"/>
      <c r="H78" s="10"/>
    </row>
    <row r="79" spans="2:8" ht="32" x14ac:dyDescent="0.2">
      <c r="B79" s="10" t="s">
        <v>388</v>
      </c>
      <c r="C79" s="10" t="s">
        <v>389</v>
      </c>
      <c r="D79" s="10" t="s">
        <v>792</v>
      </c>
      <c r="E79" s="10" t="s">
        <v>782</v>
      </c>
      <c r="F79" s="24">
        <v>1</v>
      </c>
      <c r="G79" s="10"/>
      <c r="H79" s="10"/>
    </row>
    <row r="80" spans="2:8" ht="16" x14ac:dyDescent="0.2">
      <c r="B80" s="10" t="s">
        <v>390</v>
      </c>
      <c r="C80" s="10" t="s">
        <v>391</v>
      </c>
      <c r="D80" s="10" t="s">
        <v>792</v>
      </c>
      <c r="E80" s="10" t="s">
        <v>781</v>
      </c>
      <c r="F80" s="24">
        <v>1</v>
      </c>
      <c r="G80" s="10"/>
      <c r="H80" s="10"/>
    </row>
    <row r="81" spans="2:8" ht="16" x14ac:dyDescent="0.2">
      <c r="B81" s="10" t="s">
        <v>392</v>
      </c>
      <c r="C81" s="10" t="s">
        <v>393</v>
      </c>
      <c r="D81" s="10" t="s">
        <v>792</v>
      </c>
      <c r="E81" s="10" t="s">
        <v>781</v>
      </c>
      <c r="F81" s="24">
        <v>1</v>
      </c>
      <c r="G81" s="10"/>
      <c r="H81" s="10"/>
    </row>
    <row r="82" spans="2:8" ht="16" x14ac:dyDescent="0.2">
      <c r="B82" s="10" t="s">
        <v>394</v>
      </c>
      <c r="C82" s="10" t="s">
        <v>395</v>
      </c>
      <c r="D82" s="10" t="s">
        <v>792</v>
      </c>
      <c r="E82" s="10" t="s">
        <v>781</v>
      </c>
      <c r="F82" s="24">
        <v>1</v>
      </c>
      <c r="G82" s="10"/>
      <c r="H82" s="10"/>
    </row>
    <row r="83" spans="2:8" ht="16" x14ac:dyDescent="0.2">
      <c r="B83" s="10" t="s">
        <v>396</v>
      </c>
      <c r="C83" s="10" t="s">
        <v>397</v>
      </c>
      <c r="D83" s="10" t="s">
        <v>792</v>
      </c>
      <c r="E83" s="10" t="s">
        <v>781</v>
      </c>
      <c r="F83" s="24">
        <v>1</v>
      </c>
      <c r="G83" s="10"/>
      <c r="H83" s="10"/>
    </row>
    <row r="84" spans="2:8" ht="16" x14ac:dyDescent="0.2">
      <c r="B84" s="10" t="s">
        <v>398</v>
      </c>
      <c r="C84" s="10" t="s">
        <v>399</v>
      </c>
      <c r="D84" s="10" t="s">
        <v>792</v>
      </c>
      <c r="E84" s="10" t="s">
        <v>781</v>
      </c>
      <c r="F84" s="24">
        <v>1</v>
      </c>
      <c r="G84" s="10"/>
      <c r="H84" s="10"/>
    </row>
    <row r="85" spans="2:8" ht="16" x14ac:dyDescent="0.2">
      <c r="B85" s="10" t="s">
        <v>400</v>
      </c>
      <c r="C85" s="10" t="s">
        <v>401</v>
      </c>
      <c r="D85" s="10" t="s">
        <v>792</v>
      </c>
      <c r="E85" s="10" t="s">
        <v>781</v>
      </c>
      <c r="F85" s="24">
        <v>1</v>
      </c>
      <c r="G85" s="10"/>
      <c r="H85" s="10"/>
    </row>
    <row r="86" spans="2:8" ht="16" x14ac:dyDescent="0.2">
      <c r="B86" s="10" t="s">
        <v>402</v>
      </c>
      <c r="C86" s="10" t="s">
        <v>403</v>
      </c>
      <c r="D86" s="10" t="s">
        <v>792</v>
      </c>
      <c r="E86" s="10" t="s">
        <v>782</v>
      </c>
      <c r="F86" s="24">
        <v>1</v>
      </c>
      <c r="G86" s="10"/>
      <c r="H86" s="10"/>
    </row>
    <row r="87" spans="2:8" ht="16" x14ac:dyDescent="0.2">
      <c r="B87" s="10" t="s">
        <v>404</v>
      </c>
      <c r="C87" s="10" t="s">
        <v>405</v>
      </c>
      <c r="D87" s="10" t="s">
        <v>792</v>
      </c>
      <c r="E87" s="10" t="s">
        <v>782</v>
      </c>
      <c r="F87" s="24">
        <v>1</v>
      </c>
      <c r="G87" s="10"/>
      <c r="H87" s="10"/>
    </row>
    <row r="88" spans="2:8" ht="16" x14ac:dyDescent="0.2">
      <c r="B88" s="10" t="s">
        <v>406</v>
      </c>
      <c r="C88" s="10" t="s">
        <v>407</v>
      </c>
      <c r="D88" s="10" t="s">
        <v>792</v>
      </c>
      <c r="E88" s="10" t="s">
        <v>782</v>
      </c>
      <c r="F88" s="24">
        <v>1</v>
      </c>
      <c r="G88" s="10"/>
      <c r="H88" s="10"/>
    </row>
    <row r="89" spans="2:8" ht="16" x14ac:dyDescent="0.2">
      <c r="B89" s="10" t="s">
        <v>408</v>
      </c>
      <c r="C89" s="10" t="s">
        <v>409</v>
      </c>
      <c r="D89" s="10" t="s">
        <v>792</v>
      </c>
      <c r="E89" s="10" t="s">
        <v>781</v>
      </c>
      <c r="F89" s="24">
        <v>1</v>
      </c>
      <c r="G89" s="10"/>
      <c r="H89" s="10"/>
    </row>
    <row r="90" spans="2:8" ht="16" x14ac:dyDescent="0.2">
      <c r="B90" s="10" t="s">
        <v>410</v>
      </c>
      <c r="C90" s="10" t="s">
        <v>411</v>
      </c>
      <c r="D90" s="10" t="s">
        <v>792</v>
      </c>
      <c r="E90" s="10" t="s">
        <v>782</v>
      </c>
      <c r="F90" s="24">
        <v>1</v>
      </c>
      <c r="G90" s="10"/>
      <c r="H90" s="10"/>
    </row>
    <row r="91" spans="2:8" ht="16" x14ac:dyDescent="0.2">
      <c r="B91" s="10" t="s">
        <v>412</v>
      </c>
      <c r="C91" s="10" t="s">
        <v>413</v>
      </c>
      <c r="D91" s="10" t="s">
        <v>792</v>
      </c>
      <c r="E91" s="10" t="s">
        <v>782</v>
      </c>
      <c r="F91" s="24">
        <v>1</v>
      </c>
      <c r="G91" s="10"/>
      <c r="H91" s="10"/>
    </row>
    <row r="92" spans="2:8" ht="16" x14ac:dyDescent="0.2">
      <c r="B92" s="10" t="s">
        <v>414</v>
      </c>
      <c r="C92" s="10" t="s">
        <v>303</v>
      </c>
      <c r="D92" s="10" t="s">
        <v>792</v>
      </c>
      <c r="E92" s="10" t="s">
        <v>781</v>
      </c>
      <c r="F92" s="24">
        <v>1</v>
      </c>
      <c r="G92" s="10"/>
      <c r="H92" s="10"/>
    </row>
    <row r="93" spans="2:8" ht="32" x14ac:dyDescent="0.2">
      <c r="B93" s="10" t="s">
        <v>415</v>
      </c>
      <c r="C93" s="10" t="s">
        <v>416</v>
      </c>
      <c r="D93" s="10" t="s">
        <v>792</v>
      </c>
      <c r="E93" s="10" t="s">
        <v>781</v>
      </c>
      <c r="F93" s="24">
        <v>1</v>
      </c>
      <c r="G93" s="10"/>
      <c r="H93" s="10"/>
    </row>
    <row r="94" spans="2:8" ht="16" x14ac:dyDescent="0.2">
      <c r="B94" s="10" t="s">
        <v>417</v>
      </c>
      <c r="C94" s="10" t="s">
        <v>418</v>
      </c>
      <c r="D94" s="10" t="s">
        <v>792</v>
      </c>
      <c r="E94" s="10" t="s">
        <v>781</v>
      </c>
      <c r="F94" s="24">
        <v>1</v>
      </c>
      <c r="G94" s="10"/>
      <c r="H94" s="10"/>
    </row>
    <row r="95" spans="2:8" ht="16" x14ac:dyDescent="0.2">
      <c r="B95" s="10" t="s">
        <v>419</v>
      </c>
      <c r="C95" s="10" t="s">
        <v>420</v>
      </c>
      <c r="D95" s="10" t="s">
        <v>792</v>
      </c>
      <c r="E95" s="10" t="s">
        <v>781</v>
      </c>
      <c r="F95" s="24">
        <v>1</v>
      </c>
      <c r="G95" s="10"/>
      <c r="H95" s="10"/>
    </row>
    <row r="96" spans="2:8" ht="16" x14ac:dyDescent="0.2">
      <c r="B96" s="10" t="s">
        <v>421</v>
      </c>
      <c r="C96" s="10" t="s">
        <v>422</v>
      </c>
      <c r="D96" s="10" t="s">
        <v>792</v>
      </c>
      <c r="E96" s="10" t="s">
        <v>781</v>
      </c>
      <c r="F96" s="24">
        <v>1</v>
      </c>
      <c r="G96" s="10"/>
      <c r="H96" s="10"/>
    </row>
    <row r="97" spans="2:8" ht="32" x14ac:dyDescent="0.2">
      <c r="B97" s="10" t="s">
        <v>423</v>
      </c>
      <c r="C97" s="10" t="s">
        <v>424</v>
      </c>
      <c r="D97" s="10" t="s">
        <v>792</v>
      </c>
      <c r="E97" s="10" t="s">
        <v>781</v>
      </c>
      <c r="F97" s="24">
        <v>1</v>
      </c>
      <c r="G97" s="10"/>
      <c r="H97" s="10"/>
    </row>
    <row r="98" spans="2:8" ht="16" x14ac:dyDescent="0.2">
      <c r="B98" s="10" t="s">
        <v>425</v>
      </c>
      <c r="C98" s="10" t="s">
        <v>426</v>
      </c>
      <c r="D98" s="10" t="s">
        <v>792</v>
      </c>
      <c r="E98" s="10" t="s">
        <v>781</v>
      </c>
      <c r="F98" s="24">
        <v>1</v>
      </c>
      <c r="G98" s="10"/>
      <c r="H98" s="10"/>
    </row>
    <row r="99" spans="2:8" ht="16" x14ac:dyDescent="0.2">
      <c r="B99" s="10" t="s">
        <v>427</v>
      </c>
      <c r="C99" s="10" t="s">
        <v>428</v>
      </c>
      <c r="D99" s="10" t="s">
        <v>792</v>
      </c>
      <c r="E99" s="10" t="s">
        <v>781</v>
      </c>
      <c r="F99" s="24">
        <v>1</v>
      </c>
      <c r="G99" s="10"/>
      <c r="H99" s="10"/>
    </row>
    <row r="100" spans="2:8" ht="16" x14ac:dyDescent="0.2">
      <c r="B100" s="10" t="s">
        <v>429</v>
      </c>
      <c r="C100" s="10" t="s">
        <v>430</v>
      </c>
      <c r="D100" s="10" t="s">
        <v>792</v>
      </c>
      <c r="E100" s="10" t="s">
        <v>781</v>
      </c>
      <c r="F100" s="24">
        <v>1</v>
      </c>
      <c r="G100" s="10"/>
      <c r="H100" s="10"/>
    </row>
    <row r="101" spans="2:8" ht="32" x14ac:dyDescent="0.2">
      <c r="B101" s="10" t="s">
        <v>431</v>
      </c>
      <c r="C101" s="10" t="s">
        <v>432</v>
      </c>
      <c r="D101" s="10" t="s">
        <v>792</v>
      </c>
      <c r="E101" s="10" t="s">
        <v>781</v>
      </c>
      <c r="F101" s="24">
        <v>1</v>
      </c>
      <c r="G101" s="10"/>
      <c r="H101" s="10"/>
    </row>
    <row r="102" spans="2:8" ht="32" x14ac:dyDescent="0.2">
      <c r="B102" s="10" t="s">
        <v>433</v>
      </c>
      <c r="C102" s="10" t="s">
        <v>434</v>
      </c>
      <c r="D102" s="10" t="s">
        <v>792</v>
      </c>
      <c r="E102" s="10" t="s">
        <v>781</v>
      </c>
      <c r="F102" s="24">
        <v>1</v>
      </c>
      <c r="G102" s="10"/>
      <c r="H102" s="10"/>
    </row>
    <row r="103" spans="2:8" ht="32" x14ac:dyDescent="0.2">
      <c r="B103" s="10" t="s">
        <v>435</v>
      </c>
      <c r="C103" s="10" t="s">
        <v>436</v>
      </c>
      <c r="D103" s="10" t="s">
        <v>792</v>
      </c>
      <c r="E103" s="10" t="s">
        <v>781</v>
      </c>
      <c r="F103" s="24">
        <v>1</v>
      </c>
      <c r="G103" s="10"/>
      <c r="H103" s="10"/>
    </row>
    <row r="104" spans="2:8" ht="16" x14ac:dyDescent="0.2">
      <c r="B104" s="10" t="s">
        <v>437</v>
      </c>
      <c r="C104" s="10" t="s">
        <v>438</v>
      </c>
      <c r="D104" s="10" t="s">
        <v>792</v>
      </c>
      <c r="E104" s="10" t="s">
        <v>781</v>
      </c>
      <c r="F104" s="24">
        <v>1</v>
      </c>
      <c r="G104" s="10"/>
      <c r="H104" s="10"/>
    </row>
    <row r="105" spans="2:8" ht="16" x14ac:dyDescent="0.2">
      <c r="B105" s="10" t="s">
        <v>439</v>
      </c>
      <c r="C105" s="10" t="s">
        <v>440</v>
      </c>
      <c r="D105" s="10" t="s">
        <v>792</v>
      </c>
      <c r="E105" s="10" t="s">
        <v>781</v>
      </c>
      <c r="F105" s="24">
        <v>1</v>
      </c>
      <c r="G105" s="10"/>
      <c r="H105" s="36"/>
    </row>
    <row r="106" spans="2:8" ht="16" x14ac:dyDescent="0.2">
      <c r="B106" s="10" t="s">
        <v>441</v>
      </c>
      <c r="C106" s="10" t="s">
        <v>442</v>
      </c>
      <c r="D106" s="10" t="s">
        <v>792</v>
      </c>
      <c r="E106" s="10" t="s">
        <v>781</v>
      </c>
      <c r="F106" s="24">
        <v>1</v>
      </c>
      <c r="G106" s="10"/>
      <c r="H106" s="10"/>
    </row>
    <row r="107" spans="2:8" ht="32" x14ac:dyDescent="0.2">
      <c r="B107" s="10" t="s">
        <v>443</v>
      </c>
      <c r="C107" s="10" t="s">
        <v>444</v>
      </c>
      <c r="D107" s="10" t="s">
        <v>792</v>
      </c>
      <c r="E107" s="10" t="s">
        <v>781</v>
      </c>
      <c r="F107" s="24">
        <v>1</v>
      </c>
      <c r="G107" s="10"/>
      <c r="H107" s="10"/>
    </row>
    <row r="108" spans="2:8" ht="16" x14ac:dyDescent="0.2">
      <c r="B108" s="10" t="s">
        <v>445</v>
      </c>
      <c r="C108" s="10" t="s">
        <v>446</v>
      </c>
      <c r="D108" s="10" t="s">
        <v>792</v>
      </c>
      <c r="E108" s="10" t="s">
        <v>781</v>
      </c>
      <c r="F108" s="24">
        <v>1</v>
      </c>
      <c r="G108" s="10"/>
      <c r="H108" s="10"/>
    </row>
    <row r="109" spans="2:8" ht="16" x14ac:dyDescent="0.2">
      <c r="B109" s="10" t="s">
        <v>447</v>
      </c>
      <c r="C109" s="10" t="s">
        <v>448</v>
      </c>
      <c r="D109" s="10" t="s">
        <v>792</v>
      </c>
      <c r="E109" s="10" t="s">
        <v>781</v>
      </c>
      <c r="F109" s="24">
        <v>1</v>
      </c>
      <c r="G109" s="10"/>
      <c r="H109" s="10"/>
    </row>
    <row r="110" spans="2:8" ht="16" x14ac:dyDescent="0.2">
      <c r="B110" s="10" t="s">
        <v>449</v>
      </c>
      <c r="C110" s="10" t="s">
        <v>450</v>
      </c>
      <c r="D110" s="10" t="s">
        <v>792</v>
      </c>
      <c r="E110" s="10" t="s">
        <v>781</v>
      </c>
      <c r="F110" s="24">
        <v>1</v>
      </c>
      <c r="G110" s="10"/>
      <c r="H110" s="10"/>
    </row>
    <row r="111" spans="2:8" ht="16" x14ac:dyDescent="0.2">
      <c r="B111" s="10" t="s">
        <v>451</v>
      </c>
      <c r="C111" s="10" t="s">
        <v>452</v>
      </c>
      <c r="D111" s="10" t="s">
        <v>792</v>
      </c>
      <c r="E111" s="10" t="s">
        <v>781</v>
      </c>
      <c r="F111" s="24">
        <v>1</v>
      </c>
      <c r="G111" s="10"/>
      <c r="H111" s="10"/>
    </row>
    <row r="112" spans="2:8" ht="32" x14ac:dyDescent="0.2">
      <c r="B112" s="10" t="s">
        <v>453</v>
      </c>
      <c r="C112" s="10" t="s">
        <v>454</v>
      </c>
      <c r="D112" s="10" t="s">
        <v>792</v>
      </c>
      <c r="E112" s="10" t="s">
        <v>781</v>
      </c>
      <c r="F112" s="24">
        <v>1</v>
      </c>
      <c r="G112" s="10"/>
      <c r="H112" s="10"/>
    </row>
    <row r="113" spans="2:8" ht="16" x14ac:dyDescent="0.2">
      <c r="B113" s="10" t="s">
        <v>455</v>
      </c>
      <c r="C113" s="10" t="s">
        <v>456</v>
      </c>
      <c r="D113" s="10" t="s">
        <v>792</v>
      </c>
      <c r="E113" s="10" t="s">
        <v>781</v>
      </c>
      <c r="F113" s="24">
        <v>1</v>
      </c>
      <c r="G113" s="10"/>
      <c r="H113" s="10"/>
    </row>
    <row r="114" spans="2:8" ht="16" x14ac:dyDescent="0.2">
      <c r="B114" s="10" t="s">
        <v>457</v>
      </c>
      <c r="C114" s="10" t="s">
        <v>458</v>
      </c>
      <c r="D114" s="10" t="s">
        <v>792</v>
      </c>
      <c r="E114" s="10" t="s">
        <v>781</v>
      </c>
      <c r="F114" s="24">
        <v>1</v>
      </c>
      <c r="G114" s="10"/>
      <c r="H114" s="10"/>
    </row>
    <row r="115" spans="2:8" ht="16" x14ac:dyDescent="0.2">
      <c r="B115" s="10" t="s">
        <v>459</v>
      </c>
      <c r="C115" s="10" t="s">
        <v>460</v>
      </c>
      <c r="D115" s="10" t="s">
        <v>792</v>
      </c>
      <c r="E115" s="10" t="s">
        <v>781</v>
      </c>
      <c r="F115" s="24">
        <v>1</v>
      </c>
      <c r="G115" s="10"/>
      <c r="H115" s="10"/>
    </row>
    <row r="116" spans="2:8" ht="16" x14ac:dyDescent="0.2">
      <c r="B116" s="10" t="s">
        <v>461</v>
      </c>
      <c r="C116" s="10" t="s">
        <v>462</v>
      </c>
      <c r="D116" s="10" t="s">
        <v>792</v>
      </c>
      <c r="E116" s="10" t="s">
        <v>781</v>
      </c>
      <c r="F116" s="24">
        <v>1</v>
      </c>
      <c r="G116" s="10"/>
      <c r="H116" s="10"/>
    </row>
    <row r="117" spans="2:8" ht="16" x14ac:dyDescent="0.2">
      <c r="B117" s="10" t="s">
        <v>463</v>
      </c>
      <c r="C117" s="10" t="s">
        <v>464</v>
      </c>
      <c r="D117" s="10" t="s">
        <v>792</v>
      </c>
      <c r="E117" s="10" t="s">
        <v>781</v>
      </c>
      <c r="F117" s="24">
        <v>1</v>
      </c>
      <c r="G117" s="10"/>
      <c r="H117" s="10"/>
    </row>
    <row r="118" spans="2:8" ht="16" x14ac:dyDescent="0.2">
      <c r="B118" s="10" t="s">
        <v>465</v>
      </c>
      <c r="C118" s="10" t="s">
        <v>466</v>
      </c>
      <c r="D118" s="10" t="s">
        <v>792</v>
      </c>
      <c r="E118" s="10" t="s">
        <v>781</v>
      </c>
      <c r="F118" s="24">
        <v>1</v>
      </c>
      <c r="G118" s="10"/>
      <c r="H118" s="10"/>
    </row>
    <row r="119" spans="2:8" ht="16" x14ac:dyDescent="0.2">
      <c r="B119" s="10" t="s">
        <v>467</v>
      </c>
      <c r="C119" s="10" t="s">
        <v>468</v>
      </c>
      <c r="D119" s="10" t="s">
        <v>792</v>
      </c>
      <c r="E119" s="10" t="s">
        <v>781</v>
      </c>
      <c r="F119" s="24">
        <v>1</v>
      </c>
      <c r="G119" s="10"/>
      <c r="H119" s="10"/>
    </row>
    <row r="120" spans="2:8" ht="48" x14ac:dyDescent="0.2">
      <c r="B120" s="10" t="s">
        <v>469</v>
      </c>
      <c r="C120" s="10" t="s">
        <v>470</v>
      </c>
      <c r="D120" s="10" t="s">
        <v>792</v>
      </c>
      <c r="E120" s="10" t="s">
        <v>781</v>
      </c>
      <c r="F120" s="24">
        <v>1</v>
      </c>
      <c r="G120" s="10"/>
      <c r="H120" s="10"/>
    </row>
    <row r="121" spans="2:8" ht="48" x14ac:dyDescent="0.2">
      <c r="B121" s="10" t="s">
        <v>471</v>
      </c>
      <c r="C121" s="10" t="s">
        <v>472</v>
      </c>
      <c r="D121" s="10" t="s">
        <v>792</v>
      </c>
      <c r="E121" s="10" t="s">
        <v>781</v>
      </c>
      <c r="F121" s="24">
        <v>1</v>
      </c>
      <c r="G121" s="10"/>
      <c r="H121" s="10"/>
    </row>
    <row r="122" spans="2:8" ht="16" x14ac:dyDescent="0.2">
      <c r="B122" s="10" t="s">
        <v>473</v>
      </c>
      <c r="C122" s="10" t="s">
        <v>474</v>
      </c>
      <c r="D122" s="10" t="s">
        <v>792</v>
      </c>
      <c r="E122" s="10" t="s">
        <v>782</v>
      </c>
      <c r="F122" s="24">
        <v>1</v>
      </c>
      <c r="G122" s="10"/>
      <c r="H122" s="10"/>
    </row>
    <row r="123" spans="2:8" ht="16" x14ac:dyDescent="0.2">
      <c r="B123" s="10" t="s">
        <v>475</v>
      </c>
      <c r="C123" s="10" t="s">
        <v>476</v>
      </c>
      <c r="D123" s="10" t="s">
        <v>792</v>
      </c>
      <c r="E123" s="10" t="s">
        <v>781</v>
      </c>
      <c r="F123" s="24">
        <v>1</v>
      </c>
      <c r="G123" s="10"/>
      <c r="H123" s="10"/>
    </row>
    <row r="124" spans="2:8" ht="32" x14ac:dyDescent="0.2">
      <c r="B124" s="10" t="s">
        <v>477</v>
      </c>
      <c r="C124" s="10" t="s">
        <v>478</v>
      </c>
      <c r="D124" s="10" t="s">
        <v>792</v>
      </c>
      <c r="E124" s="10" t="s">
        <v>781</v>
      </c>
      <c r="F124" s="24">
        <v>1</v>
      </c>
      <c r="G124" s="10"/>
      <c r="H124" s="10"/>
    </row>
    <row r="125" spans="2:8" ht="32" x14ac:dyDescent="0.2">
      <c r="B125" s="10" t="s">
        <v>479</v>
      </c>
      <c r="C125" s="10" t="s">
        <v>480</v>
      </c>
      <c r="D125" s="10" t="s">
        <v>792</v>
      </c>
      <c r="E125" s="10" t="s">
        <v>781</v>
      </c>
      <c r="F125" s="24">
        <v>1</v>
      </c>
      <c r="G125" s="10"/>
      <c r="H125" s="10"/>
    </row>
    <row r="126" spans="2:8" ht="16" x14ac:dyDescent="0.2">
      <c r="B126" s="10" t="s">
        <v>481</v>
      </c>
      <c r="C126" s="10" t="s">
        <v>482</v>
      </c>
      <c r="D126" s="10" t="s">
        <v>792</v>
      </c>
      <c r="E126" s="10" t="s">
        <v>781</v>
      </c>
      <c r="F126" s="24">
        <v>1</v>
      </c>
      <c r="G126" s="10"/>
      <c r="H126" s="10"/>
    </row>
    <row r="127" spans="2:8" ht="48" x14ac:dyDescent="0.2">
      <c r="B127" s="10" t="s">
        <v>483</v>
      </c>
      <c r="C127" s="10" t="s">
        <v>484</v>
      </c>
      <c r="D127" s="10" t="s">
        <v>792</v>
      </c>
      <c r="E127" s="10" t="s">
        <v>781</v>
      </c>
      <c r="F127" s="24">
        <v>1</v>
      </c>
      <c r="G127" s="10"/>
      <c r="H127" s="10"/>
    </row>
    <row r="128" spans="2:8" ht="48" x14ac:dyDescent="0.2">
      <c r="B128" s="10" t="s">
        <v>485</v>
      </c>
      <c r="C128" s="10" t="s">
        <v>486</v>
      </c>
      <c r="D128" s="10" t="s">
        <v>792</v>
      </c>
      <c r="E128" s="10" t="s">
        <v>781</v>
      </c>
      <c r="F128" s="24">
        <v>1</v>
      </c>
      <c r="G128" s="10"/>
      <c r="H128" s="10"/>
    </row>
    <row r="129" spans="2:8" ht="32" x14ac:dyDescent="0.2">
      <c r="B129" s="10" t="s">
        <v>487</v>
      </c>
      <c r="C129" s="10" t="s">
        <v>488</v>
      </c>
      <c r="D129" s="10" t="s">
        <v>792</v>
      </c>
      <c r="E129" s="10" t="s">
        <v>781</v>
      </c>
      <c r="F129" s="24">
        <v>1</v>
      </c>
      <c r="G129" s="10"/>
      <c r="H129" s="10"/>
    </row>
    <row r="130" spans="2:8" ht="16" x14ac:dyDescent="0.2">
      <c r="B130" s="10" t="s">
        <v>489</v>
      </c>
      <c r="C130" s="10" t="s">
        <v>490</v>
      </c>
      <c r="D130" s="10" t="s">
        <v>794</v>
      </c>
      <c r="E130" s="10" t="s">
        <v>781</v>
      </c>
      <c r="F130" s="24">
        <f>[1]Items!$F$131</f>
        <v>11</v>
      </c>
      <c r="G130" s="10"/>
      <c r="H130" s="10"/>
    </row>
    <row r="131" spans="2:8" ht="16" x14ac:dyDescent="0.2">
      <c r="B131" s="10" t="s">
        <v>491</v>
      </c>
      <c r="C131" s="10" t="s">
        <v>492</v>
      </c>
      <c r="D131" s="10" t="s">
        <v>793</v>
      </c>
      <c r="E131" s="10" t="s">
        <v>781</v>
      </c>
      <c r="F131" s="24">
        <f>[1]Items!$F$132</f>
        <v>54.333333333333329</v>
      </c>
      <c r="G131" s="10"/>
      <c r="H131" s="10"/>
    </row>
    <row r="132" spans="2:8" ht="32" x14ac:dyDescent="0.2">
      <c r="B132" s="10" t="s">
        <v>493</v>
      </c>
      <c r="C132" s="10" t="s">
        <v>494</v>
      </c>
      <c r="D132" s="10" t="s">
        <v>792</v>
      </c>
      <c r="E132" s="10" t="s">
        <v>781</v>
      </c>
      <c r="F132" s="24">
        <v>1</v>
      </c>
      <c r="G132" s="10"/>
      <c r="H132" s="10"/>
    </row>
    <row r="133" spans="2:8" ht="16" x14ac:dyDescent="0.2">
      <c r="B133" s="10" t="s">
        <v>495</v>
      </c>
      <c r="C133" s="10" t="s">
        <v>496</v>
      </c>
      <c r="D133" s="10" t="s">
        <v>792</v>
      </c>
      <c r="E133" s="10" t="s">
        <v>781</v>
      </c>
      <c r="F133" s="24">
        <v>1</v>
      </c>
      <c r="G133" s="10"/>
      <c r="H133" s="10"/>
    </row>
    <row r="134" spans="2:8" ht="16" x14ac:dyDescent="0.2">
      <c r="B134" s="10" t="s">
        <v>497</v>
      </c>
      <c r="C134" s="10" t="s">
        <v>498</v>
      </c>
      <c r="D134" s="10" t="s">
        <v>792</v>
      </c>
      <c r="E134" s="10" t="s">
        <v>782</v>
      </c>
      <c r="F134" s="24">
        <v>1</v>
      </c>
      <c r="G134" s="10"/>
      <c r="H134" s="10"/>
    </row>
    <row r="135" spans="2:8" ht="16" x14ac:dyDescent="0.2">
      <c r="B135" s="10" t="s">
        <v>499</v>
      </c>
      <c r="C135" s="10" t="s">
        <v>500</v>
      </c>
      <c r="D135" s="10" t="s">
        <v>792</v>
      </c>
      <c r="E135" s="10" t="s">
        <v>781</v>
      </c>
      <c r="F135" s="24">
        <v>1</v>
      </c>
      <c r="G135" s="10"/>
      <c r="H135" s="10"/>
    </row>
    <row r="136" spans="2:8" ht="16" x14ac:dyDescent="0.2">
      <c r="B136" s="10" t="s">
        <v>501</v>
      </c>
      <c r="C136" s="10" t="s">
        <v>502</v>
      </c>
      <c r="D136" s="10" t="s">
        <v>792</v>
      </c>
      <c r="E136" s="10" t="s">
        <v>781</v>
      </c>
      <c r="F136" s="24">
        <v>1</v>
      </c>
      <c r="G136" s="10"/>
      <c r="H136" s="10"/>
    </row>
    <row r="137" spans="2:8" ht="16" x14ac:dyDescent="0.2">
      <c r="B137" s="10" t="s">
        <v>503</v>
      </c>
      <c r="C137" s="10" t="s">
        <v>504</v>
      </c>
      <c r="D137" s="10" t="s">
        <v>792</v>
      </c>
      <c r="E137" s="10" t="s">
        <v>781</v>
      </c>
      <c r="F137" s="24">
        <v>1</v>
      </c>
      <c r="G137" s="10"/>
      <c r="H137" s="10"/>
    </row>
    <row r="138" spans="2:8" ht="16" x14ac:dyDescent="0.2">
      <c r="B138" s="10" t="s">
        <v>505</v>
      </c>
      <c r="C138" s="10" t="s">
        <v>506</v>
      </c>
      <c r="D138" s="10" t="s">
        <v>792</v>
      </c>
      <c r="E138" s="10" t="s">
        <v>781</v>
      </c>
      <c r="F138" s="24">
        <v>1</v>
      </c>
      <c r="G138" s="10"/>
      <c r="H138" s="10"/>
    </row>
    <row r="139" spans="2:8" ht="16" x14ac:dyDescent="0.2">
      <c r="B139" s="10" t="s">
        <v>507</v>
      </c>
      <c r="C139" s="10" t="s">
        <v>508</v>
      </c>
      <c r="D139" s="10" t="s">
        <v>792</v>
      </c>
      <c r="E139" s="10" t="s">
        <v>781</v>
      </c>
      <c r="F139" s="24">
        <v>1</v>
      </c>
      <c r="G139" s="10"/>
      <c r="H139" s="10"/>
    </row>
    <row r="140" spans="2:8" ht="32" x14ac:dyDescent="0.2">
      <c r="B140" s="10" t="s">
        <v>509</v>
      </c>
      <c r="C140" s="10" t="s">
        <v>510</v>
      </c>
      <c r="D140" s="10" t="s">
        <v>792</v>
      </c>
      <c r="E140" s="10" t="s">
        <v>781</v>
      </c>
      <c r="F140" s="24">
        <v>1</v>
      </c>
      <c r="G140" s="10"/>
      <c r="H140" s="10"/>
    </row>
    <row r="141" spans="2:8" ht="16" x14ac:dyDescent="0.2">
      <c r="B141" s="10" t="s">
        <v>511</v>
      </c>
      <c r="C141" s="10" t="s">
        <v>512</v>
      </c>
      <c r="D141" s="10" t="s">
        <v>792</v>
      </c>
      <c r="E141" s="10" t="s">
        <v>781</v>
      </c>
      <c r="F141" s="24">
        <v>1</v>
      </c>
      <c r="G141" s="10"/>
      <c r="H141" s="10"/>
    </row>
    <row r="142" spans="2:8" ht="48" x14ac:dyDescent="0.2">
      <c r="B142" s="10" t="s">
        <v>513</v>
      </c>
      <c r="C142" s="10" t="s">
        <v>514</v>
      </c>
      <c r="D142" s="10" t="s">
        <v>792</v>
      </c>
      <c r="E142" s="10" t="s">
        <v>781</v>
      </c>
      <c r="F142" s="24">
        <v>1</v>
      </c>
      <c r="G142" s="10"/>
      <c r="H142" s="10"/>
    </row>
    <row r="143" spans="2:8" ht="32" x14ac:dyDescent="0.2">
      <c r="B143" s="10" t="s">
        <v>515</v>
      </c>
      <c r="C143" s="10" t="s">
        <v>516</v>
      </c>
      <c r="D143" s="10" t="s">
        <v>792</v>
      </c>
      <c r="E143" s="10" t="s">
        <v>781</v>
      </c>
      <c r="F143" s="24">
        <v>1</v>
      </c>
      <c r="G143" s="10"/>
      <c r="H143" s="10"/>
    </row>
    <row r="144" spans="2:8" ht="32" x14ac:dyDescent="0.2">
      <c r="B144" s="10" t="s">
        <v>517</v>
      </c>
      <c r="C144" s="10" t="s">
        <v>518</v>
      </c>
      <c r="D144" s="10" t="s">
        <v>792</v>
      </c>
      <c r="E144" s="10" t="s">
        <v>782</v>
      </c>
      <c r="F144" s="24">
        <v>1</v>
      </c>
      <c r="G144" s="10"/>
      <c r="H144" s="10"/>
    </row>
    <row r="145" spans="2:8" ht="32" x14ac:dyDescent="0.2">
      <c r="B145" s="10" t="s">
        <v>519</v>
      </c>
      <c r="C145" s="10" t="s">
        <v>520</v>
      </c>
      <c r="D145" s="10" t="s">
        <v>792</v>
      </c>
      <c r="E145" s="10" t="s">
        <v>781</v>
      </c>
      <c r="F145" s="24">
        <v>1</v>
      </c>
      <c r="G145" s="10"/>
      <c r="H145" s="10"/>
    </row>
    <row r="146" spans="2:8" ht="32" x14ac:dyDescent="0.2">
      <c r="B146" s="10" t="s">
        <v>521</v>
      </c>
      <c r="C146" s="10" t="s">
        <v>522</v>
      </c>
      <c r="D146" s="10" t="s">
        <v>792</v>
      </c>
      <c r="E146" s="10" t="s">
        <v>781</v>
      </c>
      <c r="F146" s="24">
        <v>1</v>
      </c>
      <c r="G146" s="10"/>
      <c r="H146" s="10"/>
    </row>
    <row r="147" spans="2:8" ht="32" x14ac:dyDescent="0.2">
      <c r="B147" s="10" t="s">
        <v>523</v>
      </c>
      <c r="C147" s="10" t="s">
        <v>524</v>
      </c>
      <c r="D147" s="10" t="s">
        <v>792</v>
      </c>
      <c r="E147" s="10" t="s">
        <v>782</v>
      </c>
      <c r="F147" s="24">
        <v>1</v>
      </c>
      <c r="G147" s="10"/>
      <c r="H147" s="10"/>
    </row>
    <row r="148" spans="2:8" ht="128" x14ac:dyDescent="0.2">
      <c r="B148" s="10" t="s">
        <v>525</v>
      </c>
      <c r="C148" s="10" t="s">
        <v>526</v>
      </c>
      <c r="D148" s="10" t="s">
        <v>792</v>
      </c>
      <c r="E148" s="10" t="s">
        <v>782</v>
      </c>
      <c r="F148" s="24">
        <v>1</v>
      </c>
      <c r="G148" s="10"/>
      <c r="H148" s="10"/>
    </row>
    <row r="149" spans="2:8" ht="16" x14ac:dyDescent="0.2">
      <c r="B149" s="10" t="s">
        <v>527</v>
      </c>
      <c r="C149" s="10" t="s">
        <v>528</v>
      </c>
      <c r="D149" s="10" t="s">
        <v>792</v>
      </c>
      <c r="E149" s="10" t="s">
        <v>781</v>
      </c>
      <c r="F149" s="24">
        <v>1</v>
      </c>
      <c r="G149" s="10"/>
      <c r="H149" s="10"/>
    </row>
    <row r="150" spans="2:8" ht="32" x14ac:dyDescent="0.2">
      <c r="B150" s="10" t="s">
        <v>529</v>
      </c>
      <c r="C150" s="10" t="s">
        <v>530</v>
      </c>
      <c r="D150" s="10" t="s">
        <v>792</v>
      </c>
      <c r="E150" s="10" t="s">
        <v>781</v>
      </c>
      <c r="F150" s="24">
        <v>1</v>
      </c>
      <c r="G150" s="10"/>
      <c r="H150" s="10"/>
    </row>
    <row r="151" spans="2:8" ht="16" x14ac:dyDescent="0.2">
      <c r="B151" s="10" t="s">
        <v>531</v>
      </c>
      <c r="C151" s="10" t="s">
        <v>532</v>
      </c>
      <c r="D151" s="10" t="s">
        <v>792</v>
      </c>
      <c r="E151" s="10" t="s">
        <v>781</v>
      </c>
      <c r="F151" s="24">
        <v>1</v>
      </c>
      <c r="G151" s="10"/>
      <c r="H151" s="10"/>
    </row>
    <row r="152" spans="2:8" ht="16" x14ac:dyDescent="0.2">
      <c r="B152" s="10" t="s">
        <v>533</v>
      </c>
      <c r="C152" s="10" t="s">
        <v>534</v>
      </c>
      <c r="D152" s="10" t="s">
        <v>792</v>
      </c>
      <c r="E152" s="10" t="s">
        <v>781</v>
      </c>
      <c r="F152" s="24">
        <v>1</v>
      </c>
      <c r="G152" s="10"/>
      <c r="H152" s="10"/>
    </row>
    <row r="153" spans="2:8" ht="32" x14ac:dyDescent="0.2">
      <c r="B153" s="10" t="s">
        <v>535</v>
      </c>
      <c r="C153" s="10" t="s">
        <v>536</v>
      </c>
      <c r="D153" s="10" t="s">
        <v>792</v>
      </c>
      <c r="E153" s="10" t="s">
        <v>781</v>
      </c>
      <c r="F153" s="24">
        <v>1</v>
      </c>
      <c r="G153" s="10"/>
      <c r="H153" s="10"/>
    </row>
    <row r="154" spans="2:8" ht="16" x14ac:dyDescent="0.2">
      <c r="B154" s="10" t="s">
        <v>537</v>
      </c>
      <c r="C154" s="10" t="s">
        <v>538</v>
      </c>
      <c r="D154" s="10" t="s">
        <v>792</v>
      </c>
      <c r="E154" s="10" t="s">
        <v>781</v>
      </c>
      <c r="F154" s="24">
        <v>1</v>
      </c>
      <c r="G154" s="10"/>
      <c r="H154" s="10"/>
    </row>
    <row r="155" spans="2:8" ht="16" x14ac:dyDescent="0.2">
      <c r="B155" s="10" t="s">
        <v>539</v>
      </c>
      <c r="C155" s="10" t="s">
        <v>540</v>
      </c>
      <c r="D155" s="10" t="s">
        <v>792</v>
      </c>
      <c r="E155" s="10" t="s">
        <v>781</v>
      </c>
      <c r="F155" s="24">
        <v>1</v>
      </c>
      <c r="G155" s="10"/>
      <c r="H155" s="10"/>
    </row>
    <row r="156" spans="2:8" ht="16" x14ac:dyDescent="0.2">
      <c r="B156" s="10" t="s">
        <v>541</v>
      </c>
      <c r="C156" s="10" t="s">
        <v>542</v>
      </c>
      <c r="D156" s="10" t="s">
        <v>792</v>
      </c>
      <c r="E156" s="10" t="s">
        <v>781</v>
      </c>
      <c r="F156" s="24">
        <v>1</v>
      </c>
      <c r="G156" s="10"/>
      <c r="H156" s="10"/>
    </row>
    <row r="157" spans="2:8" ht="16" x14ac:dyDescent="0.2">
      <c r="B157" s="10" t="s">
        <v>543</v>
      </c>
      <c r="C157" s="10" t="s">
        <v>544</v>
      </c>
      <c r="D157" s="10" t="s">
        <v>792</v>
      </c>
      <c r="E157" s="10" t="s">
        <v>781</v>
      </c>
      <c r="F157" s="24">
        <v>1</v>
      </c>
      <c r="G157" s="10"/>
      <c r="H157" s="10"/>
    </row>
    <row r="158" spans="2:8" ht="16" x14ac:dyDescent="0.2">
      <c r="B158" s="10" t="s">
        <v>795</v>
      </c>
      <c r="C158" s="38" t="s">
        <v>796</v>
      </c>
      <c r="D158" s="10" t="s">
        <v>792</v>
      </c>
      <c r="E158" s="10" t="s">
        <v>781</v>
      </c>
      <c r="F158" s="24">
        <v>1</v>
      </c>
      <c r="G158" s="10"/>
      <c r="H158" s="10"/>
    </row>
    <row r="159" spans="2:8" ht="16" x14ac:dyDescent="0.2">
      <c r="B159" s="10" t="s">
        <v>545</v>
      </c>
      <c r="C159" s="10" t="s">
        <v>546</v>
      </c>
      <c r="D159" s="10" t="s">
        <v>793</v>
      </c>
      <c r="E159" s="10" t="s">
        <v>781</v>
      </c>
      <c r="F159" s="24">
        <v>1</v>
      </c>
      <c r="G159" s="10"/>
      <c r="H159" s="10"/>
    </row>
    <row r="160" spans="2:8" ht="16" x14ac:dyDescent="0.2">
      <c r="B160" s="10" t="s">
        <v>547</v>
      </c>
      <c r="C160" s="10" t="s">
        <v>548</v>
      </c>
      <c r="D160" s="10" t="s">
        <v>792</v>
      </c>
      <c r="E160" s="10" t="s">
        <v>781</v>
      </c>
      <c r="F160" s="24">
        <v>1</v>
      </c>
      <c r="G160" s="10"/>
      <c r="H160" s="10"/>
    </row>
    <row r="161" spans="2:8" ht="16" x14ac:dyDescent="0.2">
      <c r="B161" s="10" t="s">
        <v>549</v>
      </c>
      <c r="C161" s="10" t="s">
        <v>550</v>
      </c>
      <c r="D161" s="10" t="s">
        <v>792</v>
      </c>
      <c r="E161" s="10" t="s">
        <v>781</v>
      </c>
      <c r="F161" s="24">
        <v>1</v>
      </c>
      <c r="G161" s="10"/>
      <c r="H161" s="10"/>
    </row>
    <row r="162" spans="2:8" ht="16" x14ac:dyDescent="0.2">
      <c r="B162" s="10" t="s">
        <v>551</v>
      </c>
      <c r="C162" s="10" t="s">
        <v>552</v>
      </c>
      <c r="D162" s="10" t="s">
        <v>793</v>
      </c>
      <c r="E162" s="10" t="s">
        <v>781</v>
      </c>
      <c r="F162" s="24">
        <v>1</v>
      </c>
      <c r="G162" s="10"/>
      <c r="H162" s="10"/>
    </row>
    <row r="163" spans="2:8" ht="16" x14ac:dyDescent="0.2">
      <c r="B163" s="10" t="s">
        <v>553</v>
      </c>
      <c r="C163" s="10" t="s">
        <v>554</v>
      </c>
      <c r="D163" s="10" t="s">
        <v>793</v>
      </c>
      <c r="E163" s="10" t="s">
        <v>781</v>
      </c>
      <c r="F163" s="24">
        <v>1</v>
      </c>
      <c r="G163" s="10"/>
      <c r="H163" s="10"/>
    </row>
    <row r="164" spans="2:8" ht="16" x14ac:dyDescent="0.2">
      <c r="B164" s="10" t="s">
        <v>555</v>
      </c>
      <c r="C164" s="10" t="s">
        <v>556</v>
      </c>
      <c r="D164" s="10" t="s">
        <v>793</v>
      </c>
      <c r="E164" s="10" t="s">
        <v>781</v>
      </c>
      <c r="F164" s="24">
        <v>1</v>
      </c>
      <c r="G164" s="10"/>
      <c r="H164" s="10"/>
    </row>
    <row r="165" spans="2:8" ht="32" x14ac:dyDescent="0.2">
      <c r="B165" s="10" t="s">
        <v>557</v>
      </c>
      <c r="C165" s="10" t="s">
        <v>558</v>
      </c>
      <c r="D165" s="10" t="s">
        <v>793</v>
      </c>
      <c r="E165" s="10" t="s">
        <v>781</v>
      </c>
      <c r="F165" s="24">
        <v>1</v>
      </c>
      <c r="G165" s="10"/>
      <c r="H165" s="10"/>
    </row>
    <row r="166" spans="2:8" ht="16" x14ac:dyDescent="0.2">
      <c r="B166" s="10" t="s">
        <v>561</v>
      </c>
      <c r="C166" s="10" t="s">
        <v>800</v>
      </c>
      <c r="D166" s="10" t="s">
        <v>793</v>
      </c>
      <c r="E166" s="10" t="s">
        <v>781</v>
      </c>
      <c r="F166" s="24">
        <f>[1]Items!$F$170</f>
        <v>560.62499999933334</v>
      </c>
      <c r="G166" s="10"/>
      <c r="H166" s="10"/>
    </row>
    <row r="167" spans="2:8" ht="16" x14ac:dyDescent="0.2">
      <c r="B167" s="10" t="s">
        <v>559</v>
      </c>
      <c r="C167" s="10" t="s">
        <v>560</v>
      </c>
      <c r="D167" s="10" t="s">
        <v>793</v>
      </c>
      <c r="E167" s="10" t="s">
        <v>781</v>
      </c>
      <c r="F167" s="24">
        <f>[1]Items!$F$169</f>
        <v>25</v>
      </c>
      <c r="G167" s="10"/>
      <c r="H167" s="10"/>
    </row>
    <row r="168" spans="2:8" ht="32" x14ac:dyDescent="0.2">
      <c r="B168" s="10" t="s">
        <v>784</v>
      </c>
      <c r="C168" s="10" t="s">
        <v>562</v>
      </c>
      <c r="D168" s="10" t="s">
        <v>793</v>
      </c>
      <c r="E168" s="10" t="s">
        <v>781</v>
      </c>
      <c r="F168" s="24">
        <f>[1]Items!$F$171</f>
        <v>7</v>
      </c>
      <c r="G168" s="10"/>
      <c r="H168" s="10"/>
    </row>
    <row r="169" spans="2:8" ht="32" x14ac:dyDescent="0.2">
      <c r="B169" s="10" t="s">
        <v>563</v>
      </c>
      <c r="C169" s="10" t="s">
        <v>564</v>
      </c>
      <c r="D169" s="10" t="s">
        <v>793</v>
      </c>
      <c r="E169" s="10" t="s">
        <v>781</v>
      </c>
      <c r="F169" s="24">
        <f>[1]Items!$F$172</f>
        <v>493.07142857142856</v>
      </c>
      <c r="G169" s="10"/>
      <c r="H169" s="10"/>
    </row>
    <row r="170" spans="2:8" ht="32" x14ac:dyDescent="0.2">
      <c r="B170" s="10" t="s">
        <v>565</v>
      </c>
      <c r="C170" s="10" t="s">
        <v>566</v>
      </c>
      <c r="D170" s="10" t="s">
        <v>793</v>
      </c>
      <c r="E170" s="10" t="s">
        <v>781</v>
      </c>
      <c r="F170" s="24">
        <f>[1]Items!$F$174</f>
        <v>493.07142857142856</v>
      </c>
      <c r="G170" s="10"/>
      <c r="H170" s="10"/>
    </row>
    <row r="171" spans="2:8" ht="32" x14ac:dyDescent="0.2">
      <c r="B171" s="10" t="s">
        <v>567</v>
      </c>
      <c r="C171" s="10" t="s">
        <v>568</v>
      </c>
      <c r="D171" s="10" t="s">
        <v>793</v>
      </c>
      <c r="E171" s="10" t="s">
        <v>781</v>
      </c>
      <c r="F171" s="24">
        <f>[1]Items!$F$176</f>
        <v>493.07142857142856</v>
      </c>
      <c r="G171" s="10"/>
      <c r="H171" s="10"/>
    </row>
    <row r="172" spans="2:8" ht="32" x14ac:dyDescent="0.2">
      <c r="B172" s="10" t="s">
        <v>569</v>
      </c>
      <c r="C172" s="10" t="s">
        <v>570</v>
      </c>
      <c r="D172" s="10" t="s">
        <v>793</v>
      </c>
      <c r="E172" s="10" t="s">
        <v>781</v>
      </c>
      <c r="F172" s="24">
        <f>[1]Items!$F$178</f>
        <v>493.07142857142856</v>
      </c>
      <c r="G172" s="10"/>
      <c r="H172" s="10"/>
    </row>
    <row r="173" spans="2:8" ht="32" x14ac:dyDescent="0.2">
      <c r="B173" s="10" t="s">
        <v>571</v>
      </c>
      <c r="C173" s="10" t="s">
        <v>572</v>
      </c>
      <c r="D173" s="10" t="s">
        <v>792</v>
      </c>
      <c r="E173" s="10" t="s">
        <v>781</v>
      </c>
      <c r="F173" s="24">
        <v>1</v>
      </c>
      <c r="G173" s="10"/>
      <c r="H173" s="10"/>
    </row>
    <row r="174" spans="2:8" ht="16" x14ac:dyDescent="0.2">
      <c r="B174" s="10" t="s">
        <v>573</v>
      </c>
      <c r="C174" s="10" t="s">
        <v>573</v>
      </c>
      <c r="D174" s="10" t="s">
        <v>793</v>
      </c>
      <c r="E174" s="10" t="s">
        <v>781</v>
      </c>
      <c r="F174" s="24">
        <v>1</v>
      </c>
      <c r="G174" s="10"/>
      <c r="H174" s="10"/>
    </row>
    <row r="175" spans="2:8" ht="16" x14ac:dyDescent="0.2">
      <c r="B175" s="10" t="s">
        <v>574</v>
      </c>
      <c r="C175" s="10" t="s">
        <v>575</v>
      </c>
      <c r="D175" s="10" t="s">
        <v>793</v>
      </c>
      <c r="E175" s="10" t="s">
        <v>781</v>
      </c>
      <c r="F175" s="24">
        <v>1</v>
      </c>
      <c r="G175" s="10"/>
      <c r="H175" s="10"/>
    </row>
    <row r="176" spans="2:8" ht="16" x14ac:dyDescent="0.2">
      <c r="B176" s="10" t="s">
        <v>576</v>
      </c>
      <c r="C176" s="10" t="s">
        <v>577</v>
      </c>
      <c r="D176" s="10" t="s">
        <v>793</v>
      </c>
      <c r="E176" s="10" t="s">
        <v>781</v>
      </c>
      <c r="F176" s="24">
        <v>1</v>
      </c>
      <c r="G176" s="10"/>
      <c r="H176" s="10"/>
    </row>
    <row r="177" spans="2:8" ht="16" x14ac:dyDescent="0.2">
      <c r="B177" s="10" t="s">
        <v>578</v>
      </c>
      <c r="C177" s="10" t="s">
        <v>579</v>
      </c>
      <c r="D177" s="10" t="s">
        <v>792</v>
      </c>
      <c r="E177" s="10" t="s">
        <v>783</v>
      </c>
      <c r="F177" s="24">
        <v>1</v>
      </c>
      <c r="G177" s="10"/>
      <c r="H177" s="10"/>
    </row>
    <row r="178" spans="2:8" ht="32" x14ac:dyDescent="0.2">
      <c r="B178" s="10" t="s">
        <v>580</v>
      </c>
      <c r="C178" s="10" t="s">
        <v>581</v>
      </c>
      <c r="D178" s="10" t="s">
        <v>792</v>
      </c>
      <c r="E178" s="10" t="s">
        <v>783</v>
      </c>
      <c r="F178" s="24">
        <v>1</v>
      </c>
      <c r="G178" s="10"/>
      <c r="H178" s="10"/>
    </row>
    <row r="179" spans="2:8" ht="16" x14ac:dyDescent="0.2">
      <c r="B179" s="10" t="s">
        <v>582</v>
      </c>
      <c r="C179" s="10" t="s">
        <v>583</v>
      </c>
      <c r="D179" s="10" t="s">
        <v>793</v>
      </c>
      <c r="E179" s="10" t="s">
        <v>781</v>
      </c>
      <c r="F179" s="24">
        <v>1</v>
      </c>
      <c r="G179" s="10"/>
      <c r="H179" s="10"/>
    </row>
    <row r="180" spans="2:8" ht="16" x14ac:dyDescent="0.2">
      <c r="B180" s="10" t="s">
        <v>584</v>
      </c>
      <c r="C180" s="10" t="s">
        <v>585</v>
      </c>
      <c r="D180" s="10" t="s">
        <v>793</v>
      </c>
      <c r="E180" s="10" t="s">
        <v>781</v>
      </c>
      <c r="F180" s="24">
        <v>1</v>
      </c>
      <c r="G180" s="10"/>
      <c r="H180" s="10"/>
    </row>
    <row r="181" spans="2:8" ht="16" x14ac:dyDescent="0.2">
      <c r="B181" s="10" t="s">
        <v>586</v>
      </c>
      <c r="C181" s="10" t="s">
        <v>587</v>
      </c>
      <c r="D181" s="10" t="s">
        <v>793</v>
      </c>
      <c r="E181" s="10" t="s">
        <v>781</v>
      </c>
      <c r="F181" s="24">
        <v>1</v>
      </c>
      <c r="G181" s="10"/>
      <c r="H181" s="10"/>
    </row>
    <row r="182" spans="2:8" ht="16" x14ac:dyDescent="0.2">
      <c r="B182" s="10" t="s">
        <v>588</v>
      </c>
      <c r="C182" s="10" t="s">
        <v>589</v>
      </c>
      <c r="D182" s="10" t="s">
        <v>793</v>
      </c>
      <c r="E182" s="10" t="s">
        <v>781</v>
      </c>
      <c r="F182" s="24">
        <v>1</v>
      </c>
      <c r="G182" s="10"/>
      <c r="H182" s="10"/>
    </row>
    <row r="183" spans="2:8" ht="16" x14ac:dyDescent="0.2">
      <c r="B183" s="10" t="s">
        <v>590</v>
      </c>
      <c r="C183" s="10" t="s">
        <v>591</v>
      </c>
      <c r="D183" s="10" t="s">
        <v>793</v>
      </c>
      <c r="E183" s="10" t="s">
        <v>781</v>
      </c>
      <c r="F183" s="24">
        <v>1</v>
      </c>
      <c r="G183" s="10"/>
      <c r="H183" s="10"/>
    </row>
    <row r="184" spans="2:8" ht="16" x14ac:dyDescent="0.2">
      <c r="B184" s="10" t="s">
        <v>592</v>
      </c>
      <c r="C184" s="10" t="s">
        <v>593</v>
      </c>
      <c r="D184" s="10" t="s">
        <v>793</v>
      </c>
      <c r="E184" s="10" t="s">
        <v>781</v>
      </c>
      <c r="F184" s="24">
        <v>1</v>
      </c>
      <c r="G184" s="10"/>
      <c r="H184" s="10"/>
    </row>
    <row r="185" spans="2:8" ht="16" x14ac:dyDescent="0.2">
      <c r="B185" s="10" t="s">
        <v>594</v>
      </c>
      <c r="C185" s="10" t="s">
        <v>595</v>
      </c>
      <c r="D185" s="10" t="s">
        <v>793</v>
      </c>
      <c r="E185" s="10" t="s">
        <v>781</v>
      </c>
      <c r="F185" s="24">
        <v>1</v>
      </c>
      <c r="G185" s="10"/>
      <c r="H185" s="10"/>
    </row>
    <row r="186" spans="2:8" ht="16" x14ac:dyDescent="0.2">
      <c r="B186" s="10" t="s">
        <v>596</v>
      </c>
      <c r="C186" s="10" t="s">
        <v>597</v>
      </c>
      <c r="D186" s="10" t="s">
        <v>793</v>
      </c>
      <c r="E186" s="10" t="s">
        <v>781</v>
      </c>
      <c r="F186" s="24">
        <v>1</v>
      </c>
      <c r="G186" s="10"/>
      <c r="H186" s="10"/>
    </row>
    <row r="187" spans="2:8" ht="16" x14ac:dyDescent="0.2">
      <c r="B187" s="10" t="s">
        <v>598</v>
      </c>
      <c r="C187" s="10" t="s">
        <v>599</v>
      </c>
      <c r="D187" s="10" t="s">
        <v>793</v>
      </c>
      <c r="E187" s="10" t="s">
        <v>781</v>
      </c>
      <c r="F187" s="24">
        <v>1</v>
      </c>
      <c r="G187" s="10"/>
      <c r="H187" s="10"/>
    </row>
    <row r="188" spans="2:8" ht="16" x14ac:dyDescent="0.2">
      <c r="B188" s="10" t="s">
        <v>600</v>
      </c>
      <c r="C188" s="10" t="s">
        <v>601</v>
      </c>
      <c r="D188" s="10" t="s">
        <v>793</v>
      </c>
      <c r="E188" s="10" t="s">
        <v>781</v>
      </c>
      <c r="F188" s="24">
        <v>1</v>
      </c>
      <c r="G188" s="10"/>
      <c r="H188" s="10"/>
    </row>
    <row r="189" spans="2:8" ht="16" x14ac:dyDescent="0.2">
      <c r="B189" s="10" t="s">
        <v>602</v>
      </c>
      <c r="C189" s="10" t="s">
        <v>603</v>
      </c>
      <c r="D189" s="10" t="s">
        <v>793</v>
      </c>
      <c r="E189" s="10" t="s">
        <v>781</v>
      </c>
      <c r="F189" s="24">
        <v>1</v>
      </c>
      <c r="G189" s="10"/>
      <c r="H189" s="10"/>
    </row>
    <row r="190" spans="2:8" ht="16" x14ac:dyDescent="0.2">
      <c r="B190" s="10" t="s">
        <v>604</v>
      </c>
      <c r="C190" s="10" t="s">
        <v>605</v>
      </c>
      <c r="D190" s="10" t="s">
        <v>793</v>
      </c>
      <c r="E190" s="10" t="s">
        <v>781</v>
      </c>
      <c r="F190" s="24">
        <v>1</v>
      </c>
      <c r="G190" s="10"/>
      <c r="H190" s="10"/>
    </row>
    <row r="191" spans="2:8" ht="16" x14ac:dyDescent="0.2">
      <c r="B191" s="10" t="s">
        <v>606</v>
      </c>
      <c r="C191" s="10" t="s">
        <v>607</v>
      </c>
      <c r="D191" s="10" t="s">
        <v>793</v>
      </c>
      <c r="E191" s="10" t="s">
        <v>781</v>
      </c>
      <c r="F191" s="24">
        <v>1</v>
      </c>
      <c r="G191" s="10"/>
      <c r="H191" s="10"/>
    </row>
    <row r="192" spans="2:8" ht="16" x14ac:dyDescent="0.2">
      <c r="B192" s="10" t="s">
        <v>608</v>
      </c>
      <c r="C192" s="10" t="s">
        <v>609</v>
      </c>
      <c r="D192" s="10" t="s">
        <v>793</v>
      </c>
      <c r="E192" s="10" t="s">
        <v>781</v>
      </c>
      <c r="F192" s="24">
        <v>1</v>
      </c>
      <c r="G192" s="10"/>
      <c r="H192" s="10"/>
    </row>
    <row r="193" spans="2:8" ht="16" x14ac:dyDescent="0.2">
      <c r="B193" s="10" t="s">
        <v>610</v>
      </c>
      <c r="C193" s="10" t="s">
        <v>611</v>
      </c>
      <c r="D193" s="10" t="s">
        <v>793</v>
      </c>
      <c r="E193" s="10" t="s">
        <v>781</v>
      </c>
      <c r="F193" s="24">
        <v>1</v>
      </c>
      <c r="G193" s="10"/>
      <c r="H193" s="10"/>
    </row>
    <row r="194" spans="2:8" ht="16" x14ac:dyDescent="0.2">
      <c r="B194" s="10" t="s">
        <v>612</v>
      </c>
      <c r="C194" s="10" t="s">
        <v>613</v>
      </c>
      <c r="D194" s="10" t="s">
        <v>793</v>
      </c>
      <c r="E194" s="10" t="s">
        <v>781</v>
      </c>
      <c r="F194" s="24">
        <v>1</v>
      </c>
      <c r="G194" s="10"/>
      <c r="H194" s="10"/>
    </row>
    <row r="195" spans="2:8" ht="16" x14ac:dyDescent="0.2">
      <c r="B195" s="10" t="s">
        <v>614</v>
      </c>
      <c r="C195" s="10" t="s">
        <v>615</v>
      </c>
      <c r="D195" s="10" t="s">
        <v>793</v>
      </c>
      <c r="E195" s="10" t="s">
        <v>781</v>
      </c>
      <c r="F195" s="24">
        <v>1</v>
      </c>
      <c r="G195" s="10"/>
      <c r="H195" s="10"/>
    </row>
    <row r="196" spans="2:8" ht="16" x14ac:dyDescent="0.2">
      <c r="B196" s="10" t="s">
        <v>616</v>
      </c>
      <c r="C196" s="10" t="s">
        <v>617</v>
      </c>
      <c r="D196" s="10" t="s">
        <v>793</v>
      </c>
      <c r="E196" s="10" t="s">
        <v>781</v>
      </c>
      <c r="F196" s="24">
        <v>1</v>
      </c>
      <c r="G196" s="10"/>
      <c r="H196" s="10"/>
    </row>
    <row r="197" spans="2:8" ht="16" x14ac:dyDescent="0.2">
      <c r="B197" s="10" t="s">
        <v>618</v>
      </c>
      <c r="C197" s="10" t="s">
        <v>619</v>
      </c>
      <c r="D197" s="10" t="s">
        <v>793</v>
      </c>
      <c r="E197" s="10" t="s">
        <v>781</v>
      </c>
      <c r="F197" s="24">
        <v>1</v>
      </c>
      <c r="G197" s="10"/>
      <c r="H197" s="10"/>
    </row>
  </sheetData>
  <phoneticPr fontId="8" type="noConversion"/>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21C99-FE95-469B-ACFF-91088488CAE6}">
  <dimension ref="A1:Q60"/>
  <sheetViews>
    <sheetView showGridLines="0" zoomScaleNormal="100" workbookViewId="0">
      <selection activeCell="B8" sqref="B8"/>
    </sheetView>
  </sheetViews>
  <sheetFormatPr baseColWidth="10" defaultColWidth="8.83203125" defaultRowHeight="15" x14ac:dyDescent="0.2"/>
  <cols>
    <col min="1" max="1" width="3.33203125" customWidth="1"/>
    <col min="2" max="2" width="26.5" customWidth="1"/>
    <col min="3" max="3" width="16.83203125" customWidth="1"/>
    <col min="4" max="4" width="25" bestFit="1" customWidth="1"/>
    <col min="5" max="7" width="7.6640625" bestFit="1" customWidth="1"/>
    <col min="8" max="8" width="11.33203125" bestFit="1" customWidth="1"/>
    <col min="9" max="9" width="28.1640625" bestFit="1" customWidth="1"/>
    <col min="10" max="10" width="25.6640625" bestFit="1" customWidth="1"/>
  </cols>
  <sheetData>
    <row r="1" spans="1:17" s="3" customFormat="1" ht="48.75" customHeight="1" x14ac:dyDescent="0.25">
      <c r="A1" s="1"/>
      <c r="B1" s="2" t="s">
        <v>158</v>
      </c>
      <c r="C1" s="2"/>
      <c r="D1" s="2"/>
      <c r="E1" s="2"/>
      <c r="F1" s="2"/>
      <c r="G1" s="2"/>
      <c r="H1" s="2"/>
      <c r="I1" s="2"/>
      <c r="J1" s="2"/>
      <c r="K1" s="2"/>
      <c r="L1" s="2"/>
      <c r="M1" s="2"/>
      <c r="N1" s="2"/>
      <c r="O1" s="2"/>
      <c r="P1" s="2"/>
      <c r="Q1" s="2"/>
    </row>
    <row r="2" spans="1:17" ht="7.5" customHeight="1" x14ac:dyDescent="0.2"/>
    <row r="3" spans="1:17" x14ac:dyDescent="0.2">
      <c r="B3" s="13" t="s">
        <v>21</v>
      </c>
      <c r="C3" t="s">
        <v>159</v>
      </c>
    </row>
    <row r="4" spans="1:17" x14ac:dyDescent="0.2">
      <c r="B4" s="13" t="s">
        <v>22</v>
      </c>
      <c r="C4" s="16">
        <v>45910</v>
      </c>
      <c r="D4" t="s">
        <v>160</v>
      </c>
    </row>
    <row r="5" spans="1:17" ht="6" customHeight="1" x14ac:dyDescent="0.2"/>
    <row r="6" spans="1:17" x14ac:dyDescent="0.2">
      <c r="B6" s="13" t="s">
        <v>161</v>
      </c>
      <c r="E6" s="13" t="s">
        <v>13</v>
      </c>
    </row>
    <row r="7" spans="1:17" x14ac:dyDescent="0.2">
      <c r="B7" s="13" t="s">
        <v>16</v>
      </c>
      <c r="C7" s="13" t="s">
        <v>14</v>
      </c>
      <c r="D7" s="13" t="s">
        <v>15</v>
      </c>
      <c r="E7" t="s">
        <v>23</v>
      </c>
      <c r="F7" t="s">
        <v>25</v>
      </c>
      <c r="G7" t="s">
        <v>26</v>
      </c>
      <c r="H7" t="s">
        <v>162</v>
      </c>
    </row>
    <row r="8" spans="1:17" x14ac:dyDescent="0.2">
      <c r="B8" t="s">
        <v>145</v>
      </c>
      <c r="C8" t="s">
        <v>35</v>
      </c>
      <c r="D8" t="s">
        <v>144</v>
      </c>
      <c r="E8">
        <v>10</v>
      </c>
      <c r="F8">
        <v>10</v>
      </c>
      <c r="G8">
        <v>10</v>
      </c>
      <c r="H8">
        <v>30</v>
      </c>
    </row>
    <row r="10" spans="1:17" x14ac:dyDescent="0.2">
      <c r="C10" t="s">
        <v>36</v>
      </c>
      <c r="D10" t="s">
        <v>146</v>
      </c>
      <c r="E10">
        <v>18</v>
      </c>
      <c r="F10">
        <v>18</v>
      </c>
      <c r="G10">
        <v>18</v>
      </c>
      <c r="H10">
        <v>54</v>
      </c>
    </row>
    <row r="12" spans="1:17" x14ac:dyDescent="0.2">
      <c r="B12" t="s">
        <v>163</v>
      </c>
      <c r="E12">
        <v>28</v>
      </c>
      <c r="F12">
        <v>28</v>
      </c>
      <c r="G12">
        <v>28</v>
      </c>
      <c r="H12">
        <v>84</v>
      </c>
    </row>
    <row r="14" spans="1:17" x14ac:dyDescent="0.2">
      <c r="B14" t="s">
        <v>130</v>
      </c>
      <c r="C14" t="s">
        <v>38</v>
      </c>
      <c r="D14" t="s">
        <v>149</v>
      </c>
      <c r="E14">
        <v>20</v>
      </c>
      <c r="F14">
        <v>20</v>
      </c>
      <c r="G14">
        <v>20</v>
      </c>
      <c r="H14">
        <v>60</v>
      </c>
    </row>
    <row r="16" spans="1:17" x14ac:dyDescent="0.2">
      <c r="B16" t="s">
        <v>164</v>
      </c>
      <c r="E16">
        <v>20</v>
      </c>
      <c r="F16">
        <v>20</v>
      </c>
      <c r="G16">
        <v>20</v>
      </c>
      <c r="H16">
        <v>60</v>
      </c>
    </row>
    <row r="18" spans="2:8" x14ac:dyDescent="0.2">
      <c r="B18" t="s">
        <v>140</v>
      </c>
      <c r="C18" t="s">
        <v>32</v>
      </c>
      <c r="D18" t="s">
        <v>139</v>
      </c>
      <c r="G18">
        <v>20</v>
      </c>
      <c r="H18">
        <v>20</v>
      </c>
    </row>
    <row r="20" spans="2:8" x14ac:dyDescent="0.2">
      <c r="C20" t="s">
        <v>42</v>
      </c>
      <c r="D20" t="s">
        <v>154</v>
      </c>
      <c r="E20">
        <v>12</v>
      </c>
      <c r="F20">
        <v>12</v>
      </c>
      <c r="G20">
        <v>12</v>
      </c>
      <c r="H20">
        <v>36</v>
      </c>
    </row>
    <row r="22" spans="2:8" x14ac:dyDescent="0.2">
      <c r="B22" t="s">
        <v>165</v>
      </c>
      <c r="E22">
        <v>12</v>
      </c>
      <c r="F22">
        <v>12</v>
      </c>
      <c r="G22">
        <v>32</v>
      </c>
      <c r="H22">
        <v>56</v>
      </c>
    </row>
    <row r="24" spans="2:8" x14ac:dyDescent="0.2">
      <c r="B24" t="s">
        <v>133</v>
      </c>
      <c r="C24" t="s">
        <v>28</v>
      </c>
      <c r="D24" t="s">
        <v>132</v>
      </c>
      <c r="G24">
        <v>10</v>
      </c>
      <c r="H24">
        <v>10</v>
      </c>
    </row>
    <row r="26" spans="2:8" x14ac:dyDescent="0.2">
      <c r="C26" t="s">
        <v>31</v>
      </c>
      <c r="D26" t="s">
        <v>138</v>
      </c>
      <c r="G26">
        <v>12</v>
      </c>
      <c r="H26">
        <v>12</v>
      </c>
    </row>
    <row r="28" spans="2:8" x14ac:dyDescent="0.2">
      <c r="C28" t="s">
        <v>41</v>
      </c>
      <c r="D28" t="s">
        <v>153</v>
      </c>
      <c r="E28">
        <v>10</v>
      </c>
      <c r="F28">
        <v>10</v>
      </c>
      <c r="G28">
        <v>10</v>
      </c>
      <c r="H28">
        <v>30</v>
      </c>
    </row>
    <row r="30" spans="2:8" x14ac:dyDescent="0.2">
      <c r="C30" t="s">
        <v>45</v>
      </c>
      <c r="D30" t="s">
        <v>157</v>
      </c>
      <c r="E30">
        <v>10</v>
      </c>
      <c r="F30">
        <v>10</v>
      </c>
      <c r="G30">
        <v>10</v>
      </c>
      <c r="H30">
        <v>30</v>
      </c>
    </row>
    <row r="32" spans="2:8" x14ac:dyDescent="0.2">
      <c r="B32" t="s">
        <v>166</v>
      </c>
      <c r="E32">
        <v>20</v>
      </c>
      <c r="F32">
        <v>20</v>
      </c>
      <c r="G32">
        <v>42</v>
      </c>
      <c r="H32">
        <v>82</v>
      </c>
    </row>
    <row r="34" spans="2:8" x14ac:dyDescent="0.2">
      <c r="B34" t="s">
        <v>143</v>
      </c>
      <c r="C34" t="s">
        <v>34</v>
      </c>
      <c r="D34" t="s">
        <v>142</v>
      </c>
      <c r="E34">
        <v>8</v>
      </c>
      <c r="F34">
        <v>8</v>
      </c>
      <c r="G34">
        <v>8</v>
      </c>
      <c r="H34">
        <v>24</v>
      </c>
    </row>
    <row r="36" spans="2:8" x14ac:dyDescent="0.2">
      <c r="B36" t="s">
        <v>167</v>
      </c>
      <c r="E36">
        <v>8</v>
      </c>
      <c r="F36">
        <v>8</v>
      </c>
      <c r="G36">
        <v>8</v>
      </c>
      <c r="H36">
        <v>24</v>
      </c>
    </row>
    <row r="38" spans="2:8" x14ac:dyDescent="0.2">
      <c r="B38" t="s">
        <v>137</v>
      </c>
      <c r="C38" t="s">
        <v>40</v>
      </c>
      <c r="D38" t="s">
        <v>152</v>
      </c>
      <c r="E38">
        <v>15</v>
      </c>
      <c r="F38">
        <v>15</v>
      </c>
      <c r="G38">
        <v>15</v>
      </c>
      <c r="H38">
        <v>45</v>
      </c>
    </row>
    <row r="40" spans="2:8" x14ac:dyDescent="0.2">
      <c r="C40" t="s">
        <v>43</v>
      </c>
      <c r="D40" t="s">
        <v>155</v>
      </c>
      <c r="E40">
        <v>20</v>
      </c>
      <c r="F40">
        <v>20</v>
      </c>
      <c r="G40">
        <v>20</v>
      </c>
      <c r="H40">
        <v>60</v>
      </c>
    </row>
    <row r="42" spans="2:8" x14ac:dyDescent="0.2">
      <c r="B42" t="s">
        <v>168</v>
      </c>
      <c r="E42">
        <v>35</v>
      </c>
      <c r="F42">
        <v>35</v>
      </c>
      <c r="G42">
        <v>35</v>
      </c>
      <c r="H42">
        <v>105</v>
      </c>
    </row>
    <row r="44" spans="2:8" x14ac:dyDescent="0.2">
      <c r="B44" t="s">
        <v>135</v>
      </c>
      <c r="C44" t="s">
        <v>29</v>
      </c>
      <c r="D44" t="s">
        <v>134</v>
      </c>
      <c r="F44">
        <v>25</v>
      </c>
      <c r="G44">
        <v>25</v>
      </c>
      <c r="H44">
        <v>50</v>
      </c>
    </row>
    <row r="46" spans="2:8" x14ac:dyDescent="0.2">
      <c r="C46" t="s">
        <v>33</v>
      </c>
      <c r="D46" t="s">
        <v>141</v>
      </c>
      <c r="E46">
        <v>25</v>
      </c>
      <c r="F46">
        <v>25</v>
      </c>
      <c r="G46">
        <v>25</v>
      </c>
      <c r="H46">
        <v>75</v>
      </c>
    </row>
    <row r="48" spans="2:8" x14ac:dyDescent="0.2">
      <c r="C48" t="s">
        <v>44</v>
      </c>
      <c r="D48" t="s">
        <v>156</v>
      </c>
      <c r="E48">
        <v>25</v>
      </c>
      <c r="F48">
        <v>25</v>
      </c>
      <c r="G48">
        <v>25</v>
      </c>
      <c r="H48">
        <v>75</v>
      </c>
    </row>
    <row r="50" spans="2:8" x14ac:dyDescent="0.2">
      <c r="B50" t="s">
        <v>169</v>
      </c>
      <c r="E50">
        <v>50</v>
      </c>
      <c r="F50">
        <v>75</v>
      </c>
      <c r="G50">
        <v>75</v>
      </c>
      <c r="H50">
        <v>200</v>
      </c>
    </row>
    <row r="52" spans="2:8" x14ac:dyDescent="0.2">
      <c r="B52" t="s">
        <v>151</v>
      </c>
      <c r="C52" t="s">
        <v>39</v>
      </c>
      <c r="D52" t="s">
        <v>150</v>
      </c>
      <c r="E52">
        <v>12</v>
      </c>
      <c r="F52">
        <v>12</v>
      </c>
      <c r="G52">
        <v>12</v>
      </c>
      <c r="H52">
        <v>36</v>
      </c>
    </row>
    <row r="54" spans="2:8" x14ac:dyDescent="0.2">
      <c r="B54" t="s">
        <v>170</v>
      </c>
      <c r="E54">
        <v>12</v>
      </c>
      <c r="F54">
        <v>12</v>
      </c>
      <c r="G54">
        <v>12</v>
      </c>
      <c r="H54">
        <v>36</v>
      </c>
    </row>
    <row r="56" spans="2:8" x14ac:dyDescent="0.2">
      <c r="B56" t="s">
        <v>148</v>
      </c>
      <c r="C56" t="s">
        <v>37</v>
      </c>
      <c r="D56" t="s">
        <v>147</v>
      </c>
      <c r="E56">
        <v>15</v>
      </c>
      <c r="F56">
        <v>15</v>
      </c>
      <c r="G56">
        <v>15</v>
      </c>
      <c r="H56">
        <v>45</v>
      </c>
    </row>
    <row r="58" spans="2:8" x14ac:dyDescent="0.2">
      <c r="B58" t="s">
        <v>171</v>
      </c>
      <c r="E58">
        <v>15</v>
      </c>
      <c r="F58">
        <v>15</v>
      </c>
      <c r="G58">
        <v>15</v>
      </c>
      <c r="H58">
        <v>45</v>
      </c>
    </row>
    <row r="60" spans="2:8" x14ac:dyDescent="0.2">
      <c r="B60" t="s">
        <v>162</v>
      </c>
      <c r="E60">
        <v>200</v>
      </c>
      <c r="F60">
        <v>225</v>
      </c>
      <c r="G60">
        <v>267</v>
      </c>
      <c r="H60">
        <v>692</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E286F-C0EC-4612-B96B-1AC27C81F284}">
  <dimension ref="A1:N26"/>
  <sheetViews>
    <sheetView showGridLines="0" zoomScaleNormal="100" workbookViewId="0"/>
  </sheetViews>
  <sheetFormatPr baseColWidth="10" defaultColWidth="8.83203125" defaultRowHeight="15" x14ac:dyDescent="0.2"/>
  <cols>
    <col min="1" max="1" width="3.33203125" customWidth="1"/>
    <col min="2" max="2" width="24.5" bestFit="1" customWidth="1"/>
    <col min="3" max="3" width="12.33203125" bestFit="1" customWidth="1"/>
    <col min="4" max="6" width="7.6640625" bestFit="1" customWidth="1"/>
    <col min="7" max="7" width="11.33203125" bestFit="1" customWidth="1"/>
    <col min="8" max="8" width="3.6640625" customWidth="1"/>
    <col min="9" max="9" width="24.5" bestFit="1" customWidth="1"/>
    <col min="10" max="10" width="12.33203125" bestFit="1" customWidth="1"/>
    <col min="11" max="13" width="8.1640625" bestFit="1" customWidth="1"/>
    <col min="14" max="14" width="11.33203125" bestFit="1" customWidth="1"/>
    <col min="15" max="15" width="3.6640625" customWidth="1"/>
  </cols>
  <sheetData>
    <row r="1" spans="1:14" s="3" customFormat="1" ht="48.75" customHeight="1" x14ac:dyDescent="0.25">
      <c r="A1" s="1"/>
      <c r="B1" s="2" t="s">
        <v>172</v>
      </c>
      <c r="C1" s="2"/>
      <c r="D1" s="2"/>
      <c r="E1" s="2"/>
      <c r="F1" s="2"/>
      <c r="G1" s="2"/>
      <c r="H1" s="2"/>
      <c r="I1" s="2"/>
    </row>
    <row r="4" spans="1:14" x14ac:dyDescent="0.2">
      <c r="B4" s="13" t="s">
        <v>173</v>
      </c>
      <c r="D4" s="13" t="s">
        <v>13</v>
      </c>
      <c r="I4" s="13" t="s">
        <v>174</v>
      </c>
      <c r="K4" s="13" t="s">
        <v>13</v>
      </c>
    </row>
    <row r="5" spans="1:14" x14ac:dyDescent="0.2">
      <c r="B5" s="13" t="s">
        <v>15</v>
      </c>
      <c r="C5" s="13" t="s">
        <v>14</v>
      </c>
      <c r="D5" t="s">
        <v>23</v>
      </c>
      <c r="E5" t="s">
        <v>25</v>
      </c>
      <c r="F5" t="s">
        <v>26</v>
      </c>
      <c r="G5" t="s">
        <v>162</v>
      </c>
      <c r="I5" s="13" t="s">
        <v>15</v>
      </c>
      <c r="J5" s="13" t="s">
        <v>14</v>
      </c>
      <c r="K5" t="s">
        <v>23</v>
      </c>
      <c r="L5" t="s">
        <v>25</v>
      </c>
      <c r="M5" t="s">
        <v>26</v>
      </c>
      <c r="N5" t="s">
        <v>162</v>
      </c>
    </row>
    <row r="6" spans="1:14" x14ac:dyDescent="0.2">
      <c r="B6" t="s">
        <v>154</v>
      </c>
      <c r="C6" t="s">
        <v>42</v>
      </c>
      <c r="D6">
        <v>0</v>
      </c>
      <c r="E6">
        <v>3</v>
      </c>
      <c r="F6">
        <v>4</v>
      </c>
      <c r="G6">
        <v>7</v>
      </c>
      <c r="I6" t="s">
        <v>154</v>
      </c>
      <c r="J6" t="s">
        <v>42</v>
      </c>
      <c r="K6" s="19">
        <v>0</v>
      </c>
      <c r="L6" s="19">
        <v>24</v>
      </c>
      <c r="M6" s="19">
        <v>32</v>
      </c>
      <c r="N6" s="19">
        <v>56</v>
      </c>
    </row>
    <row r="7" spans="1:14" x14ac:dyDescent="0.2">
      <c r="B7" t="s">
        <v>131</v>
      </c>
      <c r="C7" t="s">
        <v>27</v>
      </c>
      <c r="D7">
        <v>27</v>
      </c>
      <c r="E7">
        <v>20</v>
      </c>
      <c r="F7">
        <v>29</v>
      </c>
      <c r="G7">
        <v>76</v>
      </c>
      <c r="I7" t="s">
        <v>131</v>
      </c>
      <c r="J7" t="s">
        <v>27</v>
      </c>
      <c r="K7" s="19">
        <v>324</v>
      </c>
      <c r="L7" s="19">
        <v>240</v>
      </c>
      <c r="M7" s="19">
        <v>348</v>
      </c>
      <c r="N7" s="19">
        <v>912</v>
      </c>
    </row>
    <row r="8" spans="1:14" x14ac:dyDescent="0.2">
      <c r="B8" t="s">
        <v>141</v>
      </c>
      <c r="C8" t="s">
        <v>33</v>
      </c>
      <c r="D8">
        <v>3</v>
      </c>
      <c r="E8">
        <v>3</v>
      </c>
      <c r="F8">
        <v>1</v>
      </c>
      <c r="G8">
        <v>7</v>
      </c>
      <c r="I8" t="s">
        <v>141</v>
      </c>
      <c r="J8" t="s">
        <v>33</v>
      </c>
      <c r="K8" s="19">
        <v>13.5</v>
      </c>
      <c r="L8" s="19">
        <v>13.5</v>
      </c>
      <c r="M8" s="19">
        <v>4.5</v>
      </c>
      <c r="N8" s="19">
        <v>31.5</v>
      </c>
    </row>
    <row r="9" spans="1:14" x14ac:dyDescent="0.2">
      <c r="B9" t="s">
        <v>155</v>
      </c>
      <c r="C9" t="s">
        <v>43</v>
      </c>
      <c r="D9">
        <v>20</v>
      </c>
      <c r="E9">
        <v>0</v>
      </c>
      <c r="F9">
        <v>0</v>
      </c>
      <c r="G9">
        <v>20</v>
      </c>
      <c r="I9" t="s">
        <v>155</v>
      </c>
      <c r="J9" t="s">
        <v>43</v>
      </c>
      <c r="K9" s="19">
        <v>90</v>
      </c>
      <c r="L9" s="19">
        <v>0</v>
      </c>
      <c r="M9" s="19">
        <v>0</v>
      </c>
      <c r="N9" s="19">
        <v>90</v>
      </c>
    </row>
    <row r="10" spans="1:14" x14ac:dyDescent="0.2">
      <c r="B10" t="s">
        <v>149</v>
      </c>
      <c r="C10" t="s">
        <v>38</v>
      </c>
      <c r="D10">
        <v>0</v>
      </c>
      <c r="E10">
        <v>0</v>
      </c>
      <c r="F10">
        <v>15</v>
      </c>
      <c r="G10">
        <v>15</v>
      </c>
      <c r="I10" t="s">
        <v>149</v>
      </c>
      <c r="J10" t="s">
        <v>38</v>
      </c>
      <c r="K10" s="19">
        <v>0</v>
      </c>
      <c r="L10" s="19">
        <v>0</v>
      </c>
      <c r="M10" s="19">
        <v>97.5</v>
      </c>
      <c r="N10" s="19">
        <v>97.5</v>
      </c>
    </row>
    <row r="11" spans="1:14" x14ac:dyDescent="0.2">
      <c r="B11" t="s">
        <v>144</v>
      </c>
      <c r="C11" t="s">
        <v>35</v>
      </c>
      <c r="D11">
        <v>1</v>
      </c>
      <c r="E11">
        <v>0</v>
      </c>
      <c r="F11">
        <v>1</v>
      </c>
      <c r="G11">
        <v>2</v>
      </c>
      <c r="I11" t="s">
        <v>144</v>
      </c>
      <c r="J11" t="s">
        <v>35</v>
      </c>
      <c r="K11" s="19">
        <v>11.5</v>
      </c>
      <c r="L11" s="19">
        <v>0</v>
      </c>
      <c r="M11" s="19">
        <v>11.5</v>
      </c>
      <c r="N11" s="19">
        <v>23</v>
      </c>
    </row>
    <row r="12" spans="1:14" x14ac:dyDescent="0.2">
      <c r="B12" t="s">
        <v>134</v>
      </c>
      <c r="C12" t="s">
        <v>29</v>
      </c>
      <c r="D12">
        <v>35</v>
      </c>
      <c r="E12">
        <v>20</v>
      </c>
      <c r="F12">
        <v>18</v>
      </c>
      <c r="G12">
        <v>73</v>
      </c>
      <c r="I12" t="s">
        <v>134</v>
      </c>
      <c r="J12" t="s">
        <v>29</v>
      </c>
      <c r="K12" s="19">
        <v>192.5</v>
      </c>
      <c r="L12" s="19">
        <v>110</v>
      </c>
      <c r="M12" s="19">
        <v>99</v>
      </c>
      <c r="N12" s="19">
        <v>401.5</v>
      </c>
    </row>
    <row r="13" spans="1:14" x14ac:dyDescent="0.2">
      <c r="B13" t="s">
        <v>150</v>
      </c>
      <c r="C13" t="s">
        <v>39</v>
      </c>
      <c r="D13">
        <v>2</v>
      </c>
      <c r="E13">
        <v>1</v>
      </c>
      <c r="F13">
        <v>2</v>
      </c>
      <c r="G13">
        <v>5</v>
      </c>
      <c r="I13" t="s">
        <v>150</v>
      </c>
      <c r="J13" t="s">
        <v>39</v>
      </c>
      <c r="K13" s="19">
        <v>14</v>
      </c>
      <c r="L13" s="19">
        <v>7</v>
      </c>
      <c r="M13" s="19">
        <v>14</v>
      </c>
      <c r="N13" s="19">
        <v>35</v>
      </c>
    </row>
    <row r="14" spans="1:14" x14ac:dyDescent="0.2">
      <c r="B14" t="s">
        <v>132</v>
      </c>
      <c r="C14" t="s">
        <v>28</v>
      </c>
      <c r="D14">
        <v>22</v>
      </c>
      <c r="E14">
        <v>30</v>
      </c>
      <c r="F14">
        <v>10</v>
      </c>
      <c r="G14">
        <v>62</v>
      </c>
      <c r="I14" t="s">
        <v>132</v>
      </c>
      <c r="J14" t="s">
        <v>28</v>
      </c>
      <c r="K14" s="19">
        <v>132</v>
      </c>
      <c r="L14" s="19">
        <v>180</v>
      </c>
      <c r="M14" s="19">
        <v>60</v>
      </c>
      <c r="N14" s="19">
        <v>372</v>
      </c>
    </row>
    <row r="15" spans="1:14" x14ac:dyDescent="0.2">
      <c r="B15" t="s">
        <v>152</v>
      </c>
      <c r="C15" t="s">
        <v>40</v>
      </c>
      <c r="D15">
        <v>2</v>
      </c>
      <c r="E15">
        <v>2</v>
      </c>
      <c r="F15">
        <v>1</v>
      </c>
      <c r="G15">
        <v>5</v>
      </c>
      <c r="I15" t="s">
        <v>152</v>
      </c>
      <c r="J15" t="s">
        <v>40</v>
      </c>
      <c r="K15" s="19">
        <v>8</v>
      </c>
      <c r="L15" s="19">
        <v>8</v>
      </c>
      <c r="M15" s="19">
        <v>4</v>
      </c>
      <c r="N15" s="19">
        <v>20</v>
      </c>
    </row>
    <row r="16" spans="1:14" x14ac:dyDescent="0.2">
      <c r="B16" t="s">
        <v>142</v>
      </c>
      <c r="C16" t="s">
        <v>34</v>
      </c>
      <c r="D16">
        <v>0</v>
      </c>
      <c r="E16">
        <v>1</v>
      </c>
      <c r="F16">
        <v>1</v>
      </c>
      <c r="G16">
        <v>2</v>
      </c>
      <c r="I16" t="s">
        <v>142</v>
      </c>
      <c r="J16" t="s">
        <v>34</v>
      </c>
      <c r="K16" s="19">
        <v>0</v>
      </c>
      <c r="L16" s="19">
        <v>10</v>
      </c>
      <c r="M16" s="19">
        <v>10</v>
      </c>
      <c r="N16" s="19">
        <v>20</v>
      </c>
    </row>
    <row r="17" spans="2:14" x14ac:dyDescent="0.2">
      <c r="B17" t="s">
        <v>136</v>
      </c>
      <c r="C17" t="s">
        <v>30</v>
      </c>
      <c r="D17">
        <v>52</v>
      </c>
      <c r="E17">
        <v>50</v>
      </c>
      <c r="F17">
        <v>35</v>
      </c>
      <c r="G17">
        <v>137</v>
      </c>
      <c r="I17" t="s">
        <v>136</v>
      </c>
      <c r="J17" t="s">
        <v>30</v>
      </c>
      <c r="K17" s="19">
        <v>156</v>
      </c>
      <c r="L17" s="19">
        <v>150</v>
      </c>
      <c r="M17" s="19">
        <v>105</v>
      </c>
      <c r="N17" s="19">
        <v>411</v>
      </c>
    </row>
    <row r="18" spans="2:14" x14ac:dyDescent="0.2">
      <c r="B18" t="s">
        <v>153</v>
      </c>
      <c r="C18" t="s">
        <v>41</v>
      </c>
      <c r="D18">
        <v>2</v>
      </c>
      <c r="E18">
        <v>0</v>
      </c>
      <c r="F18">
        <v>2</v>
      </c>
      <c r="G18">
        <v>4</v>
      </c>
      <c r="I18" t="s">
        <v>153</v>
      </c>
      <c r="J18" t="s">
        <v>41</v>
      </c>
      <c r="K18" s="19">
        <v>13</v>
      </c>
      <c r="L18" s="19">
        <v>0</v>
      </c>
      <c r="M18" s="19">
        <v>13</v>
      </c>
      <c r="N18" s="19">
        <v>26</v>
      </c>
    </row>
    <row r="19" spans="2:14" x14ac:dyDescent="0.2">
      <c r="B19" t="s">
        <v>129</v>
      </c>
      <c r="C19" t="s">
        <v>24</v>
      </c>
      <c r="D19">
        <v>48</v>
      </c>
      <c r="E19">
        <v>30</v>
      </c>
      <c r="F19">
        <v>40</v>
      </c>
      <c r="G19">
        <v>118</v>
      </c>
      <c r="I19" t="s">
        <v>129</v>
      </c>
      <c r="J19" t="s">
        <v>24</v>
      </c>
      <c r="K19" s="19">
        <v>408</v>
      </c>
      <c r="L19" s="19">
        <v>255</v>
      </c>
      <c r="M19" s="19">
        <v>340</v>
      </c>
      <c r="N19" s="19">
        <v>1003</v>
      </c>
    </row>
    <row r="20" spans="2:14" x14ac:dyDescent="0.2">
      <c r="B20" t="s">
        <v>157</v>
      </c>
      <c r="C20" t="s">
        <v>45</v>
      </c>
      <c r="D20">
        <v>2</v>
      </c>
      <c r="E20">
        <v>2</v>
      </c>
      <c r="F20">
        <v>1</v>
      </c>
      <c r="G20">
        <v>5</v>
      </c>
      <c r="I20" t="s">
        <v>157</v>
      </c>
      <c r="J20" t="s">
        <v>45</v>
      </c>
      <c r="K20" s="19">
        <v>15</v>
      </c>
      <c r="L20" s="19">
        <v>15</v>
      </c>
      <c r="M20" s="19">
        <v>7.5</v>
      </c>
      <c r="N20" s="19">
        <v>37.5</v>
      </c>
    </row>
    <row r="21" spans="2:14" x14ac:dyDescent="0.2">
      <c r="B21" t="s">
        <v>139</v>
      </c>
      <c r="C21" t="s">
        <v>32</v>
      </c>
      <c r="D21">
        <v>25</v>
      </c>
      <c r="E21">
        <v>25</v>
      </c>
      <c r="F21">
        <v>20</v>
      </c>
      <c r="G21">
        <v>70</v>
      </c>
      <c r="I21" t="s">
        <v>139</v>
      </c>
      <c r="J21" t="s">
        <v>32</v>
      </c>
      <c r="K21" s="19">
        <v>375</v>
      </c>
      <c r="L21" s="19">
        <v>375</v>
      </c>
      <c r="M21" s="19">
        <v>300</v>
      </c>
      <c r="N21" s="19">
        <v>1050</v>
      </c>
    </row>
    <row r="22" spans="2:14" x14ac:dyDescent="0.2">
      <c r="B22" t="s">
        <v>146</v>
      </c>
      <c r="C22" t="s">
        <v>36</v>
      </c>
      <c r="D22">
        <v>1</v>
      </c>
      <c r="E22">
        <v>1</v>
      </c>
      <c r="F22">
        <v>1</v>
      </c>
      <c r="G22">
        <v>3</v>
      </c>
      <c r="I22" t="s">
        <v>146</v>
      </c>
      <c r="J22" t="s">
        <v>36</v>
      </c>
      <c r="K22" s="19">
        <v>7.5</v>
      </c>
      <c r="L22" s="19">
        <v>7.5</v>
      </c>
      <c r="M22" s="19">
        <v>7.5</v>
      </c>
      <c r="N22" s="19">
        <v>22.5</v>
      </c>
    </row>
    <row r="23" spans="2:14" x14ac:dyDescent="0.2">
      <c r="B23" t="s">
        <v>138</v>
      </c>
      <c r="C23" t="s">
        <v>31</v>
      </c>
      <c r="D23">
        <v>20</v>
      </c>
      <c r="E23">
        <v>13</v>
      </c>
      <c r="F23">
        <v>10</v>
      </c>
      <c r="G23">
        <v>43</v>
      </c>
      <c r="I23" t="s">
        <v>138</v>
      </c>
      <c r="J23" t="s">
        <v>31</v>
      </c>
      <c r="K23" s="19">
        <v>180</v>
      </c>
      <c r="L23" s="19">
        <v>117</v>
      </c>
      <c r="M23" s="19">
        <v>90</v>
      </c>
      <c r="N23" s="19">
        <v>387</v>
      </c>
    </row>
    <row r="24" spans="2:14" x14ac:dyDescent="0.2">
      <c r="B24" t="s">
        <v>156</v>
      </c>
      <c r="C24" t="s">
        <v>44</v>
      </c>
      <c r="D24">
        <v>4</v>
      </c>
      <c r="E24">
        <v>4</v>
      </c>
      <c r="F24">
        <v>2</v>
      </c>
      <c r="G24">
        <v>10</v>
      </c>
      <c r="I24" t="s">
        <v>156</v>
      </c>
      <c r="J24" t="s">
        <v>44</v>
      </c>
      <c r="K24" s="19">
        <v>20</v>
      </c>
      <c r="L24" s="19">
        <v>20</v>
      </c>
      <c r="M24" s="19">
        <v>10</v>
      </c>
      <c r="N24" s="19">
        <v>50</v>
      </c>
    </row>
    <row r="25" spans="2:14" x14ac:dyDescent="0.2">
      <c r="B25" t="s">
        <v>147</v>
      </c>
      <c r="C25" t="s">
        <v>37</v>
      </c>
      <c r="D25">
        <v>0</v>
      </c>
      <c r="E25">
        <v>10</v>
      </c>
      <c r="F25">
        <v>0</v>
      </c>
      <c r="G25">
        <v>10</v>
      </c>
      <c r="I25" t="s">
        <v>147</v>
      </c>
      <c r="J25" t="s">
        <v>37</v>
      </c>
      <c r="K25" s="19">
        <v>0</v>
      </c>
      <c r="L25" s="19">
        <v>50</v>
      </c>
      <c r="M25" s="19">
        <v>0</v>
      </c>
      <c r="N25" s="19">
        <v>50</v>
      </c>
    </row>
    <row r="26" spans="2:14" x14ac:dyDescent="0.2">
      <c r="B26" t="s">
        <v>162</v>
      </c>
      <c r="D26">
        <v>266</v>
      </c>
      <c r="E26">
        <v>215</v>
      </c>
      <c r="F26">
        <v>193</v>
      </c>
      <c r="G26">
        <v>674</v>
      </c>
      <c r="I26" t="s">
        <v>162</v>
      </c>
      <c r="K26" s="19">
        <v>1960</v>
      </c>
      <c r="L26" s="19">
        <v>1582</v>
      </c>
      <c r="M26" s="19">
        <v>1553.5</v>
      </c>
      <c r="N26" s="19">
        <v>5095.5</v>
      </c>
    </row>
  </sheetData>
  <conditionalFormatting pivot="1" sqref="D6:F25">
    <cfRule type="colorScale" priority="1">
      <colorScale>
        <cfvo type="min"/>
        <cfvo type="percentile" val="50"/>
        <cfvo type="max"/>
        <color rgb="FFF8696B"/>
        <color rgb="FFFFEB84"/>
        <color rgb="FF63BE7B"/>
      </colorScale>
    </cfRule>
  </conditionalFormatting>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0B14F-5F56-485A-A58A-A8A646100BA4}">
  <dimension ref="A1:F13"/>
  <sheetViews>
    <sheetView workbookViewId="0"/>
  </sheetViews>
  <sheetFormatPr baseColWidth="10" defaultColWidth="8.83203125" defaultRowHeight="15" x14ac:dyDescent="0.2"/>
  <cols>
    <col min="1" max="1" width="7.83203125" bestFit="1" customWidth="1"/>
    <col min="2" max="2" width="10.5" bestFit="1" customWidth="1"/>
    <col min="3" max="3" width="9.6640625" bestFit="1" customWidth="1"/>
    <col min="4" max="4" width="7" bestFit="1" customWidth="1"/>
    <col min="5" max="5" width="8.5" bestFit="1" customWidth="1"/>
    <col min="6" max="6" width="7.5" bestFit="1" customWidth="1"/>
  </cols>
  <sheetData>
    <row r="1" spans="1:6" x14ac:dyDescent="0.2">
      <c r="A1" t="s">
        <v>47</v>
      </c>
      <c r="B1" t="s">
        <v>48</v>
      </c>
      <c r="C1" t="s">
        <v>14</v>
      </c>
      <c r="D1" t="s">
        <v>13</v>
      </c>
      <c r="E1" t="s">
        <v>49</v>
      </c>
      <c r="F1" t="s">
        <v>50</v>
      </c>
    </row>
    <row r="2" spans="1:6" x14ac:dyDescent="0.2">
      <c r="A2" t="s">
        <v>175</v>
      </c>
      <c r="B2" s="12">
        <v>45910</v>
      </c>
      <c r="C2" t="s">
        <v>36</v>
      </c>
      <c r="D2" t="s">
        <v>23</v>
      </c>
      <c r="E2">
        <v>10</v>
      </c>
      <c r="F2" t="s">
        <v>106</v>
      </c>
    </row>
    <row r="3" spans="1:6" x14ac:dyDescent="0.2">
      <c r="A3" t="s">
        <v>176</v>
      </c>
      <c r="B3" s="12">
        <v>45910</v>
      </c>
      <c r="C3" t="s">
        <v>38</v>
      </c>
      <c r="D3" t="s">
        <v>26</v>
      </c>
      <c r="E3">
        <v>20</v>
      </c>
      <c r="F3" t="s">
        <v>106</v>
      </c>
    </row>
    <row r="4" spans="1:6" x14ac:dyDescent="0.2">
      <c r="A4" t="s">
        <v>177</v>
      </c>
      <c r="B4" s="12">
        <v>45910</v>
      </c>
      <c r="C4" t="s">
        <v>45</v>
      </c>
      <c r="D4" t="s">
        <v>26</v>
      </c>
      <c r="E4">
        <v>10</v>
      </c>
      <c r="F4" t="s">
        <v>106</v>
      </c>
    </row>
    <row r="5" spans="1:6" x14ac:dyDescent="0.2">
      <c r="A5" t="s">
        <v>178</v>
      </c>
      <c r="B5" s="12">
        <v>45910</v>
      </c>
      <c r="C5" t="s">
        <v>35</v>
      </c>
      <c r="D5" t="s">
        <v>25</v>
      </c>
      <c r="E5">
        <v>10</v>
      </c>
      <c r="F5" t="s">
        <v>106</v>
      </c>
    </row>
    <row r="6" spans="1:6" x14ac:dyDescent="0.2">
      <c r="A6" t="s">
        <v>179</v>
      </c>
      <c r="B6" s="12">
        <v>45910</v>
      </c>
      <c r="C6" t="s">
        <v>38</v>
      </c>
      <c r="D6" t="s">
        <v>25</v>
      </c>
      <c r="E6">
        <v>20</v>
      </c>
      <c r="F6" t="s">
        <v>106</v>
      </c>
    </row>
    <row r="7" spans="1:6" x14ac:dyDescent="0.2">
      <c r="A7" t="s">
        <v>180</v>
      </c>
      <c r="B7" s="12">
        <v>45911</v>
      </c>
      <c r="C7" t="s">
        <v>31</v>
      </c>
      <c r="D7" t="s">
        <v>26</v>
      </c>
      <c r="E7">
        <v>12</v>
      </c>
      <c r="F7" t="s">
        <v>106</v>
      </c>
    </row>
    <row r="8" spans="1:6" x14ac:dyDescent="0.2">
      <c r="A8" t="s">
        <v>181</v>
      </c>
      <c r="B8" s="12">
        <v>45911</v>
      </c>
      <c r="C8" t="s">
        <v>35</v>
      </c>
      <c r="D8" t="s">
        <v>23</v>
      </c>
      <c r="E8">
        <v>10</v>
      </c>
      <c r="F8" t="s">
        <v>106</v>
      </c>
    </row>
    <row r="9" spans="1:6" x14ac:dyDescent="0.2">
      <c r="A9" t="s">
        <v>182</v>
      </c>
      <c r="B9" s="12">
        <v>45911</v>
      </c>
      <c r="C9" t="s">
        <v>38</v>
      </c>
      <c r="D9" t="s">
        <v>25</v>
      </c>
      <c r="E9">
        <v>20</v>
      </c>
      <c r="F9" t="s">
        <v>106</v>
      </c>
    </row>
    <row r="10" spans="1:6" x14ac:dyDescent="0.2">
      <c r="A10" t="s">
        <v>183</v>
      </c>
      <c r="B10" s="12">
        <v>45912</v>
      </c>
      <c r="C10" t="s">
        <v>30</v>
      </c>
      <c r="D10" t="s">
        <v>23</v>
      </c>
      <c r="E10">
        <v>-25</v>
      </c>
      <c r="F10" t="s">
        <v>103</v>
      </c>
    </row>
    <row r="11" spans="1:6" x14ac:dyDescent="0.2">
      <c r="A11" t="s">
        <v>184</v>
      </c>
      <c r="B11" s="12">
        <v>45912</v>
      </c>
      <c r="C11" t="s">
        <v>39</v>
      </c>
      <c r="D11" t="s">
        <v>25</v>
      </c>
      <c r="E11">
        <v>-1</v>
      </c>
      <c r="F11" t="s">
        <v>103</v>
      </c>
    </row>
    <row r="12" spans="1:6" x14ac:dyDescent="0.2">
      <c r="A12" t="s">
        <v>185</v>
      </c>
      <c r="B12" s="12">
        <v>45912</v>
      </c>
      <c r="C12" t="s">
        <v>44</v>
      </c>
      <c r="D12" t="s">
        <v>26</v>
      </c>
      <c r="E12">
        <v>-2</v>
      </c>
      <c r="F12" t="s">
        <v>103</v>
      </c>
    </row>
    <row r="13" spans="1:6" x14ac:dyDescent="0.2">
      <c r="A13" t="s">
        <v>186</v>
      </c>
      <c r="B13" s="12">
        <v>45913</v>
      </c>
      <c r="C13" t="s">
        <v>27</v>
      </c>
      <c r="D13" t="s">
        <v>23</v>
      </c>
      <c r="E13">
        <v>-8</v>
      </c>
      <c r="F13" t="s">
        <v>103</v>
      </c>
    </row>
  </sheetData>
  <phoneticPr fontId="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4F416-2B4B-4877-A89E-DCB0408A6967}">
  <dimension ref="F1:M40"/>
  <sheetViews>
    <sheetView showGridLines="0" showRowColHeaders="0" topLeftCell="F1" zoomScaleNormal="100" workbookViewId="0">
      <selection activeCell="F1" sqref="F1"/>
    </sheetView>
  </sheetViews>
  <sheetFormatPr baseColWidth="10" defaultColWidth="0" defaultRowHeight="15" customHeight="1" zeroHeight="1" x14ac:dyDescent="0.2"/>
  <cols>
    <col min="1" max="5" width="9.1640625" hidden="1" customWidth="1"/>
    <col min="6" max="6" width="4" customWidth="1"/>
    <col min="7" max="7" width="46.33203125" customWidth="1"/>
    <col min="8" max="8" width="61" customWidth="1"/>
    <col min="9" max="9" width="1.5" customWidth="1"/>
    <col min="10" max="12" width="9.1640625" customWidth="1"/>
    <col min="13" max="16384" width="9.1640625" hidden="1"/>
  </cols>
  <sheetData>
    <row r="1" spans="6:13" ht="51" customHeight="1" x14ac:dyDescent="0.2">
      <c r="F1" s="1"/>
      <c r="G1" s="4" t="s">
        <v>187</v>
      </c>
      <c r="H1" s="4"/>
      <c r="I1" s="4"/>
      <c r="J1" s="4"/>
      <c r="K1" s="4"/>
      <c r="L1" s="4"/>
      <c r="M1" s="4"/>
    </row>
    <row r="2" spans="6:13" x14ac:dyDescent="0.2"/>
    <row r="3" spans="6:13" x14ac:dyDescent="0.2">
      <c r="G3" s="7" t="s">
        <v>188</v>
      </c>
    </row>
    <row r="4" spans="6:13" x14ac:dyDescent="0.2">
      <c r="G4" s="8" t="s">
        <v>189</v>
      </c>
      <c r="H4" s="9" t="s">
        <v>190</v>
      </c>
    </row>
    <row r="5" spans="6:13" x14ac:dyDescent="0.2">
      <c r="G5" s="8" t="s">
        <v>191</v>
      </c>
      <c r="H5" s="9" t="s">
        <v>192</v>
      </c>
    </row>
    <row r="6" spans="6:13" x14ac:dyDescent="0.2">
      <c r="G6" s="8" t="s">
        <v>193</v>
      </c>
      <c r="H6" s="9" t="s">
        <v>194</v>
      </c>
    </row>
    <row r="7" spans="6:13" x14ac:dyDescent="0.2"/>
    <row r="8" spans="6:13" x14ac:dyDescent="0.2">
      <c r="G8" s="7" t="s">
        <v>195</v>
      </c>
    </row>
    <row r="9" spans="6:13" x14ac:dyDescent="0.2">
      <c r="G9" s="8" t="s">
        <v>196</v>
      </c>
      <c r="H9" s="9" t="s">
        <v>197</v>
      </c>
    </row>
    <row r="10" spans="6:13" x14ac:dyDescent="0.2"/>
    <row r="11" spans="6:13" x14ac:dyDescent="0.2">
      <c r="G11" s="7" t="s">
        <v>198</v>
      </c>
    </row>
    <row r="12" spans="6:13" x14ac:dyDescent="0.2">
      <c r="G12" s="8" t="s">
        <v>199</v>
      </c>
      <c r="H12" s="9" t="s">
        <v>200</v>
      </c>
    </row>
    <row r="13" spans="6:13" x14ac:dyDescent="0.2">
      <c r="G13" s="8" t="s">
        <v>201</v>
      </c>
      <c r="H13" s="9" t="s">
        <v>202</v>
      </c>
    </row>
    <row r="14" spans="6:13" x14ac:dyDescent="0.2">
      <c r="G14" s="8" t="s">
        <v>203</v>
      </c>
      <c r="H14" s="9" t="s">
        <v>204</v>
      </c>
    </row>
    <row r="15" spans="6:13" x14ac:dyDescent="0.2">
      <c r="G15" s="8" t="s">
        <v>205</v>
      </c>
      <c r="H15" s="9" t="s">
        <v>206</v>
      </c>
    </row>
    <row r="16" spans="6:13" x14ac:dyDescent="0.2">
      <c r="G16" s="8" t="s">
        <v>207</v>
      </c>
      <c r="H16" s="9" t="s">
        <v>208</v>
      </c>
    </row>
    <row r="17" spans="7:8" x14ac:dyDescent="0.2">
      <c r="G17" s="8" t="s">
        <v>209</v>
      </c>
      <c r="H17" s="9" t="s">
        <v>210</v>
      </c>
    </row>
    <row r="18" spans="7:8" x14ac:dyDescent="0.2">
      <c r="G18" s="8" t="s">
        <v>211</v>
      </c>
      <c r="H18" s="9" t="s">
        <v>212</v>
      </c>
    </row>
    <row r="19" spans="7:8" x14ac:dyDescent="0.2">
      <c r="G19" s="8" t="s">
        <v>213</v>
      </c>
      <c r="H19" s="9" t="s">
        <v>214</v>
      </c>
    </row>
    <row r="20" spans="7:8" x14ac:dyDescent="0.2">
      <c r="G20" s="8" t="s">
        <v>215</v>
      </c>
      <c r="H20" s="9" t="s">
        <v>216</v>
      </c>
    </row>
    <row r="21" spans="7:8" x14ac:dyDescent="0.2">
      <c r="G21" s="8" t="s">
        <v>217</v>
      </c>
      <c r="H21" s="9" t="s">
        <v>218</v>
      </c>
    </row>
    <row r="22" spans="7:8" x14ac:dyDescent="0.2">
      <c r="G22" s="8" t="s">
        <v>219</v>
      </c>
      <c r="H22" s="9" t="s">
        <v>220</v>
      </c>
    </row>
    <row r="23" spans="7:8" x14ac:dyDescent="0.2">
      <c r="G23" s="8" t="s">
        <v>221</v>
      </c>
      <c r="H23" s="9" t="s">
        <v>222</v>
      </c>
    </row>
    <row r="24" spans="7:8" x14ac:dyDescent="0.2">
      <c r="G24" s="8" t="s">
        <v>223</v>
      </c>
      <c r="H24" s="9" t="s">
        <v>224</v>
      </c>
    </row>
    <row r="25" spans="7:8" x14ac:dyDescent="0.2">
      <c r="G25" s="8" t="s">
        <v>225</v>
      </c>
      <c r="H25" s="9" t="s">
        <v>226</v>
      </c>
    </row>
    <row r="26" spans="7:8" x14ac:dyDescent="0.2">
      <c r="G26" s="8" t="s">
        <v>227</v>
      </c>
      <c r="H26" s="9" t="s">
        <v>228</v>
      </c>
    </row>
    <row r="27" spans="7:8" x14ac:dyDescent="0.2">
      <c r="G27" s="8" t="s">
        <v>229</v>
      </c>
      <c r="H27" s="9" t="s">
        <v>230</v>
      </c>
    </row>
    <row r="28" spans="7:8" x14ac:dyDescent="0.2">
      <c r="G28" s="8" t="s">
        <v>231</v>
      </c>
      <c r="H28" s="9" t="s">
        <v>232</v>
      </c>
    </row>
    <row r="29" spans="7:8" x14ac:dyDescent="0.2">
      <c r="G29" s="8" t="s">
        <v>215</v>
      </c>
      <c r="H29" s="9" t="s">
        <v>216</v>
      </c>
    </row>
    <row r="30" spans="7:8" x14ac:dyDescent="0.2">
      <c r="G30" s="8" t="s">
        <v>233</v>
      </c>
      <c r="H30" s="9" t="s">
        <v>234</v>
      </c>
    </row>
    <row r="31" spans="7:8" x14ac:dyDescent="0.2">
      <c r="G31" s="8"/>
      <c r="H31" s="9"/>
    </row>
    <row r="32" spans="7:8" x14ac:dyDescent="0.2">
      <c r="G32" s="7" t="s">
        <v>235</v>
      </c>
    </row>
    <row r="33" spans="7:8" x14ac:dyDescent="0.2">
      <c r="G33" s="8" t="s">
        <v>236</v>
      </c>
      <c r="H33" s="9" t="s">
        <v>237</v>
      </c>
    </row>
    <row r="34" spans="7:8" x14ac:dyDescent="0.2">
      <c r="G34" s="8"/>
      <c r="H34" s="9"/>
    </row>
    <row r="35" spans="7:8" x14ac:dyDescent="0.2">
      <c r="G35" s="7" t="s">
        <v>238</v>
      </c>
      <c r="H35" s="9"/>
    </row>
    <row r="36" spans="7:8" x14ac:dyDescent="0.2"/>
    <row r="37" spans="7:8" x14ac:dyDescent="0.2"/>
    <row r="38" spans="7:8" x14ac:dyDescent="0.2"/>
    <row r="39" spans="7:8" x14ac:dyDescent="0.2"/>
    <row r="40" spans="7:8" x14ac:dyDescent="0.2"/>
  </sheetData>
  <hyperlinks>
    <hyperlink ref="H5" r:id="rId1" display="http://www.myonlinetraininghub.com/category/excel-charts" xr:uid="{AB0C6F3A-6088-469C-8ADE-9508675B9D32}"/>
    <hyperlink ref="H6" r:id="rId2" display="http://www.myonlinetraininghub.com/category/excel-dashboard" xr:uid="{B7F6D7D2-204D-4410-BC32-BD11A2B389C8}"/>
    <hyperlink ref="H9" r:id="rId3" display="http://www.myonlinetraininghub.com/excel-webinars" xr:uid="{C9383463-D504-4225-AA05-1D81D9A0F214}"/>
    <hyperlink ref="H33" r:id="rId4" xr:uid="{E04171E8-D7EA-4A05-81B3-13DCA96AA73E}"/>
    <hyperlink ref="H4" r:id="rId5" xr:uid="{F9ED315C-CEFE-4FDE-9EF2-A77081B7472C}"/>
    <hyperlink ref="H19" r:id="rId6" xr:uid="{5778CF8B-281D-4724-A37D-B72F9DCE17AA}"/>
    <hyperlink ref="H18" r:id="rId7" xr:uid="{342CA9FA-C905-4B11-90FF-6089A73C9991}"/>
    <hyperlink ref="H12" r:id="rId8" xr:uid="{17B49285-AF67-453D-9DA6-5C457782C293}"/>
    <hyperlink ref="H13" r:id="rId9" xr:uid="{26C6CD2E-47F3-4893-9EC3-1F9FA62B4BE7}"/>
    <hyperlink ref="H14" r:id="rId10" xr:uid="{7A23B60F-1960-4E47-98DE-1DB70343ACB7}"/>
    <hyperlink ref="H15" r:id="rId11" xr:uid="{6054FD6E-5FCC-4935-B393-655333361B2F}"/>
    <hyperlink ref="H16" r:id="rId12" xr:uid="{16029D56-A614-42B7-9A3A-41227A7E6918}"/>
    <hyperlink ref="H17" r:id="rId13" xr:uid="{D2CAE65C-D671-47C6-821E-97D5EB62C25F}"/>
    <hyperlink ref="H22" r:id="rId14" xr:uid="{880B25FA-B448-4A71-9226-4C898BB7049A}"/>
    <hyperlink ref="H23" r:id="rId15" xr:uid="{3C3CC239-10F3-4A98-A34C-C49A1453298E}"/>
    <hyperlink ref="H24" r:id="rId16" xr:uid="{95689C47-1F61-4CF8-BAF0-8403E9131336}"/>
    <hyperlink ref="H25" r:id="rId17" xr:uid="{DC654032-5F78-428C-9C2C-B15C7E16B9F4}"/>
    <hyperlink ref="H26" r:id="rId18" xr:uid="{BC01B19A-23B7-4B0C-A00E-41D839D96542}"/>
    <hyperlink ref="H27" r:id="rId19" xr:uid="{BDA4EAFC-F11B-4144-96A5-F895E7A1CF00}"/>
    <hyperlink ref="H30" r:id="rId20" xr:uid="{19BDC2C7-2894-48E0-B426-D1E35713EA28}"/>
  </hyperlinks>
  <pageMargins left="0.7" right="0.7" top="0.75" bottom="0.75" header="0.3" footer="0.3"/>
  <drawing r:id="rId2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Copyright</vt:lpstr>
      <vt:lpstr>Inventory</vt:lpstr>
      <vt:lpstr>Transactions</vt:lpstr>
      <vt:lpstr>Products</vt:lpstr>
      <vt:lpstr>Order</vt:lpstr>
      <vt:lpstr>Reports</vt:lpstr>
      <vt:lpstr>New Data</vt:lpstr>
      <vt:lpstr>More Resources</vt:lpstr>
      <vt:lpstr>ProductList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Mynda Treacy</dc:creator>
  <cp:keywords/>
  <dc:description/>
  <cp:lastModifiedBy>Zinelle Mackro</cp:lastModifiedBy>
  <cp:revision/>
  <dcterms:created xsi:type="dcterms:W3CDTF">2025-09-09T08:00:30Z</dcterms:created>
  <dcterms:modified xsi:type="dcterms:W3CDTF">2026-04-10T13:57:00Z</dcterms:modified>
  <cp:category/>
  <cp:contentStatus/>
</cp:coreProperties>
</file>