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palaci4\Documents\"/>
    </mc:Choice>
  </mc:AlternateContent>
  <xr:revisionPtr revIDLastSave="0" documentId="13_ncr:1_{C23ED7F8-64E8-4EC4-8E07-4899A1C221B1}" xr6:coauthVersionLast="47" xr6:coauthVersionMax="47" xr10:uidLastSave="{00000000-0000-0000-0000-000000000000}"/>
  <bookViews>
    <workbookView xWindow="-110" yWindow="-110" windowWidth="19420" windowHeight="10300" xr2:uid="{E51E746B-EB8E-4359-BCF6-BF7EE969A1D6}"/>
  </bookViews>
  <sheets>
    <sheet name="Any Year Calendar" sheetId="1" r:id="rId1"/>
  </sheets>
  <definedNames>
    <definedName name="AppointmentTable">Table2[#All]</definedName>
    <definedName name="AprSun1">DATE('Any Year Calendar'!$A$3,4,1)-WEEKDAY(DATE('Any Year Calendar'!$A$3,4,1))+1</definedName>
    <definedName name="AugSun1">DATE('Any Year Calendar'!$A$3,8,1)-WEEKDAY(DATE('Any Year Calendar'!$A$3,8,1))+1</definedName>
    <definedName name="DecSun1">DATE('Any Year Calendar'!$A$3,12,1)-WEEKDAY(DATE('Any Year Calendar'!$A$3,12,1))+1</definedName>
    <definedName name="FebSun1">DATE('Any Year Calendar'!$A$3,2,1)-WEEKDAY(DATE('Any Year Calendar'!$A$3,2,1))+1</definedName>
    <definedName name="JanSun1">DATE('Any Year Calendar'!$A$3,1,1)-WEEKDAY(DATE('Any Year Calendar'!$A$3,1,1))+1</definedName>
    <definedName name="JulSun1">DATE('Any Year Calendar'!$A$3,7,1)-WEEKDAY(DATE('Any Year Calendar'!$A$3,7,1))+1</definedName>
    <definedName name="JunSun1">DATE('Any Year Calendar'!$A$3,6,1)-WEEKDAY(DATE('Any Year Calendar'!$A$3,6,1))+1</definedName>
    <definedName name="MarSun1">DATE('Any Year Calendar'!$A$3,3,1)-WEEKDAY(DATE('Any Year Calendar'!$A$3,3,1))+1</definedName>
    <definedName name="MaySun1">DATE('Any Year Calendar'!$A$3,5,1)-WEEKDAY(DATE('Any Year Calendar'!$A$3,5,1))+1</definedName>
    <definedName name="NovSun1">DATE('Any Year Calendar'!$A$3,11,1)-WEEKDAY(DATE('Any Year Calendar'!$A$3,11,1))+1</definedName>
    <definedName name="OctSun1">DATE('Any Year Calendar'!$A$3,10,1)-WEEKDAY(DATE('Any Year Calendar'!$A$3,10,1))+1</definedName>
    <definedName name="Pal_Workbook_GUID" hidden="1">"VL9AI9QF17I5KMRE1H7KSB27"</definedName>
    <definedName name="_xlnm.Print_Area" localSheetId="0">'Any Year Calendar'!$A$1:$AL$33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SepSun1">DATE('Any Year Calendar'!$A$3,9,1)-WEEKDAY(DATE('Any Year Calendar'!$A$3,9,1))+1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6" i="1" l="1"/>
  <c r="AN7" i="1"/>
  <c r="AN8" i="1"/>
  <c r="AN9" i="1"/>
  <c r="AN10" i="1" s="1"/>
  <c r="AN11" i="1" s="1"/>
  <c r="AN12" i="1" s="1"/>
  <c r="AN13" i="1" s="1"/>
  <c r="AN14" i="1" s="1"/>
  <c r="AN15" i="1" s="1"/>
  <c r="AN16" i="1" s="1"/>
  <c r="AN17" i="1" s="1"/>
  <c r="AN18" i="1" s="1"/>
  <c r="AN19" i="1" s="1"/>
  <c r="AN20" i="1" s="1"/>
  <c r="AN21" i="1" s="1"/>
  <c r="AN22" i="1" s="1"/>
  <c r="AN23" i="1" s="1"/>
  <c r="AN24" i="1" s="1"/>
  <c r="AN25" i="1" s="1"/>
  <c r="AN26" i="1" s="1"/>
  <c r="AN27" i="1" s="1"/>
  <c r="AN28" i="1" s="1"/>
  <c r="AN29" i="1" s="1"/>
  <c r="AN30" i="1" s="1"/>
  <c r="AN31" i="1" s="1"/>
  <c r="AN32" i="1" s="1"/>
  <c r="AN33" i="1" s="1"/>
  <c r="AN34" i="1" s="1"/>
  <c r="AN35" i="1" s="1"/>
  <c r="AN36" i="1" s="1"/>
  <c r="AN37" i="1" s="1"/>
  <c r="AN38" i="1" s="1"/>
  <c r="AN39" i="1" s="1"/>
  <c r="AN40" i="1" s="1"/>
  <c r="AN41" i="1" s="1"/>
  <c r="AN42" i="1" s="1"/>
  <c r="AN43" i="1" s="1"/>
  <c r="AN44" i="1" s="1"/>
  <c r="AN45" i="1" s="1"/>
  <c r="AN46" i="1" s="1"/>
  <c r="AN47" i="1" s="1"/>
  <c r="AN48" i="1" s="1"/>
  <c r="AN49" i="1" s="1"/>
  <c r="AN50" i="1" s="1"/>
  <c r="AN51" i="1" s="1"/>
  <c r="AN52" i="1" s="1"/>
  <c r="AN53" i="1" s="1"/>
  <c r="AN54" i="1" s="1"/>
  <c r="AN55" i="1" s="1"/>
  <c r="AN56" i="1" s="1"/>
  <c r="AN57" i="1" s="1"/>
  <c r="AN58" i="1" s="1"/>
  <c r="AN59" i="1" s="1"/>
  <c r="AN60" i="1" s="1"/>
  <c r="AN61" i="1" s="1"/>
  <c r="AN62" i="1" s="1"/>
  <c r="AN63" i="1" s="1"/>
  <c r="AN64" i="1" s="1"/>
  <c r="AN65" i="1" s="1"/>
  <c r="AN66" i="1" s="1"/>
  <c r="AN67" i="1" s="1"/>
  <c r="AN68" i="1" s="1"/>
  <c r="AN69" i="1" s="1"/>
  <c r="AN70" i="1" s="1"/>
  <c r="AN71" i="1" s="1"/>
  <c r="AN72" i="1" s="1"/>
  <c r="AN73" i="1" s="1"/>
  <c r="AN74" i="1" s="1"/>
  <c r="AN75" i="1" s="1"/>
  <c r="AN76" i="1" s="1"/>
  <c r="AN77" i="1" s="1"/>
  <c r="AN78" i="1" s="1"/>
  <c r="AN79" i="1" s="1"/>
  <c r="AN80" i="1" s="1"/>
  <c r="AN81" i="1" s="1"/>
  <c r="AN82" i="1" s="1"/>
  <c r="AN83" i="1" s="1"/>
  <c r="AN84" i="1" s="1"/>
  <c r="AN85" i="1" s="1"/>
  <c r="AN86" i="1" s="1"/>
  <c r="AN87" i="1" s="1"/>
  <c r="AN88" i="1" s="1"/>
  <c r="AN89" i="1" s="1"/>
  <c r="AN90" i="1" s="1"/>
  <c r="AN91" i="1" s="1"/>
  <c r="AN92" i="1" s="1"/>
  <c r="AN93" i="1" s="1"/>
  <c r="AN94" i="1" s="1"/>
  <c r="AN95" i="1" s="1"/>
  <c r="AN96" i="1" s="1"/>
  <c r="AN97" i="1" s="1"/>
  <c r="AN98" i="1" s="1"/>
  <c r="AN99" i="1" s="1"/>
  <c r="AN100" i="1" s="1"/>
  <c r="AN101" i="1" s="1"/>
  <c r="AN102" i="1" s="1"/>
  <c r="AN103" i="1" s="1"/>
  <c r="AN104" i="1" s="1"/>
  <c r="AN105" i="1" s="1"/>
  <c r="AN106" i="1" s="1"/>
  <c r="AN107" i="1" s="1"/>
  <c r="AN108" i="1" s="1"/>
  <c r="AN109" i="1" s="1"/>
  <c r="AN110" i="1" s="1"/>
  <c r="AN111" i="1" s="1"/>
  <c r="AN112" i="1" s="1"/>
  <c r="AN113" i="1" s="1"/>
  <c r="AN114" i="1" s="1"/>
  <c r="AN115" i="1" s="1"/>
  <c r="AN116" i="1" s="1"/>
  <c r="AN117" i="1" s="1"/>
  <c r="AN118" i="1" s="1"/>
  <c r="AN119" i="1" s="1"/>
  <c r="AN120" i="1" s="1"/>
  <c r="AN121" i="1" s="1"/>
  <c r="AN122" i="1" s="1"/>
  <c r="AN123" i="1" s="1"/>
  <c r="AN124" i="1" s="1"/>
  <c r="AN125" i="1" s="1"/>
  <c r="AN126" i="1" s="1"/>
  <c r="AN127" i="1" s="1"/>
  <c r="AN128" i="1" s="1"/>
  <c r="AN129" i="1" s="1"/>
  <c r="AN130" i="1" s="1"/>
  <c r="AN131" i="1" s="1"/>
  <c r="AN132" i="1" s="1"/>
  <c r="AN133" i="1" s="1"/>
  <c r="AN134" i="1" s="1"/>
  <c r="AN135" i="1" s="1"/>
  <c r="AN136" i="1" s="1"/>
  <c r="AN137" i="1" s="1"/>
  <c r="AN138" i="1" s="1"/>
  <c r="AN139" i="1" s="1"/>
  <c r="AN140" i="1" s="1"/>
  <c r="AN141" i="1" s="1"/>
  <c r="AN142" i="1" s="1"/>
  <c r="AN143" i="1" s="1"/>
  <c r="AN144" i="1" s="1"/>
  <c r="AN145" i="1" s="1"/>
  <c r="AN146" i="1" s="1"/>
  <c r="AN147" i="1" s="1"/>
  <c r="AN148" i="1" s="1"/>
  <c r="AN149" i="1" s="1"/>
  <c r="AN150" i="1" s="1"/>
  <c r="AN151" i="1" s="1"/>
  <c r="AN152" i="1" s="1"/>
  <c r="AN153" i="1" s="1"/>
  <c r="AN154" i="1" s="1"/>
  <c r="AN155" i="1" s="1"/>
  <c r="AN156" i="1" s="1"/>
  <c r="AN157" i="1" s="1"/>
  <c r="AN158" i="1" s="1"/>
  <c r="AN159" i="1" s="1"/>
  <c r="AN160" i="1" s="1"/>
  <c r="AN161" i="1" s="1"/>
  <c r="AN162" i="1" s="1"/>
  <c r="AN163" i="1" s="1"/>
  <c r="AN164" i="1" s="1"/>
  <c r="AN165" i="1" s="1"/>
  <c r="AN166" i="1" s="1"/>
  <c r="AN167" i="1" s="1"/>
  <c r="AN168" i="1" s="1"/>
  <c r="AN169" i="1" s="1"/>
  <c r="AN170" i="1" s="1"/>
  <c r="AN171" i="1" s="1"/>
  <c r="AN172" i="1" s="1"/>
  <c r="AN173" i="1" s="1"/>
  <c r="AN174" i="1" s="1"/>
  <c r="AN175" i="1" s="1"/>
  <c r="AN176" i="1" s="1"/>
  <c r="AN177" i="1" s="1"/>
  <c r="AN178" i="1" s="1"/>
  <c r="AN179" i="1" s="1"/>
  <c r="AN180" i="1" s="1"/>
  <c r="AN181" i="1" s="1"/>
  <c r="AN182" i="1" s="1"/>
  <c r="AN183" i="1" s="1"/>
  <c r="AN184" i="1" s="1"/>
  <c r="AN185" i="1" s="1"/>
  <c r="AN186" i="1" s="1"/>
  <c r="AN187" i="1" s="1"/>
  <c r="AN188" i="1" s="1"/>
  <c r="AN189" i="1" s="1"/>
  <c r="AN190" i="1" s="1"/>
  <c r="AN191" i="1" s="1"/>
  <c r="AN192" i="1" s="1"/>
  <c r="AN193" i="1" s="1"/>
  <c r="AN194" i="1" s="1"/>
  <c r="AN195" i="1" s="1"/>
  <c r="AN196" i="1" s="1"/>
  <c r="AN197" i="1" s="1"/>
  <c r="AN198" i="1" s="1"/>
  <c r="AN199" i="1" s="1"/>
  <c r="AN200" i="1" s="1"/>
  <c r="AN201" i="1" s="1"/>
  <c r="AN202" i="1" s="1"/>
  <c r="AN203" i="1" s="1"/>
  <c r="AN204" i="1" s="1"/>
  <c r="AN205" i="1" s="1"/>
  <c r="AN206" i="1" s="1"/>
  <c r="AN207" i="1" s="1"/>
  <c r="AN208" i="1" s="1"/>
  <c r="AN209" i="1" s="1"/>
  <c r="AN210" i="1" s="1"/>
  <c r="AN211" i="1" s="1"/>
  <c r="AN212" i="1" s="1"/>
  <c r="AN213" i="1" s="1"/>
  <c r="AN214" i="1" s="1"/>
  <c r="AN215" i="1" s="1"/>
  <c r="AN216" i="1" s="1"/>
  <c r="AN217" i="1" s="1"/>
  <c r="AN218" i="1" s="1"/>
  <c r="AN219" i="1" s="1"/>
  <c r="AN220" i="1" s="1"/>
  <c r="AN221" i="1" s="1"/>
  <c r="AN222" i="1" s="1"/>
  <c r="AN223" i="1" s="1"/>
  <c r="AN224" i="1" s="1"/>
  <c r="AN225" i="1" s="1"/>
  <c r="AN226" i="1" s="1"/>
  <c r="AN227" i="1" s="1"/>
  <c r="AN228" i="1" s="1"/>
  <c r="AN229" i="1" s="1"/>
  <c r="AN230" i="1" s="1"/>
  <c r="AN231" i="1" s="1"/>
  <c r="AN232" i="1" s="1"/>
  <c r="AN233" i="1" s="1"/>
  <c r="AN234" i="1" s="1"/>
  <c r="AN235" i="1" s="1"/>
  <c r="AN236" i="1" s="1"/>
  <c r="AN237" i="1" s="1"/>
  <c r="AN238" i="1" s="1"/>
  <c r="AN239" i="1" s="1"/>
  <c r="AN240" i="1" s="1"/>
  <c r="AN241" i="1" s="1"/>
  <c r="AN242" i="1" s="1"/>
  <c r="AN243" i="1" s="1"/>
  <c r="AN244" i="1" s="1"/>
  <c r="AN245" i="1" s="1"/>
  <c r="AN246" i="1" s="1"/>
  <c r="AN247" i="1" s="1"/>
  <c r="AN248" i="1" s="1"/>
  <c r="AN249" i="1" s="1"/>
  <c r="AN250" i="1" s="1"/>
  <c r="AN251" i="1" s="1"/>
  <c r="AN252" i="1" s="1"/>
  <c r="AN253" i="1" s="1"/>
  <c r="AN254" i="1" s="1"/>
  <c r="AN255" i="1" s="1"/>
  <c r="AN256" i="1" s="1"/>
  <c r="AN257" i="1" s="1"/>
  <c r="AN258" i="1" s="1"/>
  <c r="AN259" i="1" s="1"/>
  <c r="AN260" i="1" s="1"/>
  <c r="AN261" i="1" s="1"/>
  <c r="AN262" i="1" s="1"/>
  <c r="AN263" i="1" s="1"/>
  <c r="AN264" i="1" s="1"/>
  <c r="AN265" i="1" s="1"/>
  <c r="AN266" i="1" s="1"/>
  <c r="AN267" i="1" s="1"/>
  <c r="AN268" i="1" s="1"/>
  <c r="AN269" i="1" s="1"/>
  <c r="AN270" i="1" s="1"/>
  <c r="AN271" i="1" s="1"/>
  <c r="AN272" i="1" s="1"/>
  <c r="AN273" i="1" s="1"/>
  <c r="AN274" i="1" s="1"/>
  <c r="AN275" i="1" s="1"/>
  <c r="AN276" i="1" s="1"/>
  <c r="AN277" i="1" s="1"/>
  <c r="AN278" i="1" s="1"/>
  <c r="AN279" i="1" s="1"/>
  <c r="AN280" i="1" s="1"/>
  <c r="AN281" i="1" s="1"/>
  <c r="AN282" i="1" s="1"/>
  <c r="AN283" i="1" s="1"/>
  <c r="AN284" i="1" s="1"/>
  <c r="AN285" i="1" s="1"/>
  <c r="AN286" i="1" s="1"/>
  <c r="AN287" i="1" s="1"/>
  <c r="AN288" i="1" s="1"/>
  <c r="AN289" i="1" s="1"/>
  <c r="AN290" i="1" s="1"/>
  <c r="AN291" i="1" s="1"/>
  <c r="AN292" i="1" s="1"/>
  <c r="AN293" i="1" s="1"/>
  <c r="AN294" i="1" s="1"/>
  <c r="AN295" i="1" s="1"/>
  <c r="AN296" i="1" s="1"/>
  <c r="AN297" i="1" s="1"/>
  <c r="AN298" i="1" s="1"/>
  <c r="AN299" i="1" s="1"/>
  <c r="AN300" i="1" s="1"/>
  <c r="AN301" i="1" s="1"/>
  <c r="AN302" i="1" s="1"/>
  <c r="AN303" i="1" s="1"/>
  <c r="AN304" i="1" s="1"/>
  <c r="AN305" i="1" s="1"/>
  <c r="AN306" i="1" s="1"/>
  <c r="AN307" i="1" s="1"/>
  <c r="AN308" i="1" s="1"/>
  <c r="AN309" i="1" s="1"/>
  <c r="AN310" i="1" s="1"/>
  <c r="AN311" i="1" s="1"/>
  <c r="AN312" i="1" s="1"/>
  <c r="AN313" i="1" s="1"/>
  <c r="AN314" i="1" s="1"/>
  <c r="AN315" i="1" s="1"/>
  <c r="AN316" i="1" s="1"/>
  <c r="AN317" i="1" s="1"/>
  <c r="AN318" i="1" s="1"/>
  <c r="AN319" i="1" s="1"/>
  <c r="AN320" i="1" s="1"/>
  <c r="AN321" i="1" s="1"/>
  <c r="AN322" i="1" s="1"/>
  <c r="AN323" i="1" s="1"/>
  <c r="AN324" i="1" s="1"/>
  <c r="AN325" i="1" s="1"/>
  <c r="AN326" i="1" s="1"/>
  <c r="AN327" i="1" s="1"/>
  <c r="AN328" i="1" s="1"/>
  <c r="AN329" i="1" s="1"/>
  <c r="AN330" i="1" s="1"/>
  <c r="AN331" i="1" s="1"/>
  <c r="AN332" i="1" s="1"/>
  <c r="AN333" i="1" s="1"/>
  <c r="AN334" i="1" s="1"/>
  <c r="AN335" i="1" s="1"/>
  <c r="AN336" i="1" s="1"/>
  <c r="AN337" i="1" s="1"/>
  <c r="AN338" i="1" s="1"/>
  <c r="AN339" i="1" s="1"/>
  <c r="AN340" i="1" s="1"/>
  <c r="AN341" i="1" s="1"/>
  <c r="AN342" i="1" s="1"/>
  <c r="AN343" i="1" s="1"/>
  <c r="AN344" i="1" s="1"/>
  <c r="AN345" i="1" s="1"/>
  <c r="AN346" i="1" s="1"/>
  <c r="AN347" i="1" s="1"/>
  <c r="AN348" i="1" s="1"/>
  <c r="AN349" i="1" s="1"/>
  <c r="AN350" i="1" s="1"/>
  <c r="AN351" i="1" s="1"/>
  <c r="AN352" i="1" s="1"/>
  <c r="AN353" i="1" s="1"/>
  <c r="AN354" i="1" s="1"/>
  <c r="AN355" i="1" s="1"/>
  <c r="AN356" i="1" s="1"/>
  <c r="AN357" i="1" s="1"/>
  <c r="AN358" i="1" s="1"/>
  <c r="AN359" i="1" s="1"/>
  <c r="AN360" i="1" s="1"/>
  <c r="AN361" i="1" s="1"/>
  <c r="AN362" i="1" s="1"/>
  <c r="AN363" i="1" s="1"/>
  <c r="AN364" i="1" s="1"/>
  <c r="AN365" i="1" s="1"/>
  <c r="AN366" i="1" s="1"/>
  <c r="AN367" i="1" s="1"/>
  <c r="AN368" i="1" s="1"/>
  <c r="AN369" i="1" s="1"/>
  <c r="AN370" i="1" s="1"/>
  <c r="AN371" i="1" s="1"/>
  <c r="AN372" i="1" s="1"/>
  <c r="AN373" i="1" s="1"/>
  <c r="AN374" i="1" s="1"/>
  <c r="AN375" i="1" s="1"/>
  <c r="AN376" i="1" s="1"/>
  <c r="AN377" i="1" s="1"/>
  <c r="AN378" i="1" s="1"/>
  <c r="AN379" i="1" s="1"/>
  <c r="AN380" i="1" s="1"/>
  <c r="AN381" i="1" s="1"/>
  <c r="AN382" i="1" s="1"/>
  <c r="AN383" i="1" s="1"/>
  <c r="AN384" i="1" s="1"/>
  <c r="AN385" i="1" s="1"/>
  <c r="AN386" i="1" s="1"/>
  <c r="AN387" i="1" s="1"/>
  <c r="AN388" i="1" s="1"/>
  <c r="AN389" i="1" s="1"/>
  <c r="AN390" i="1" s="1"/>
  <c r="AN391" i="1" s="1"/>
  <c r="AN392" i="1" s="1"/>
  <c r="AN393" i="1" s="1"/>
  <c r="AN394" i="1" s="1"/>
  <c r="AN395" i="1" s="1"/>
  <c r="AN396" i="1" s="1"/>
  <c r="AN397" i="1" s="1"/>
  <c r="AN398" i="1" s="1"/>
  <c r="AN399" i="1" s="1"/>
  <c r="AN400" i="1" s="1"/>
  <c r="AN401" i="1" s="1"/>
  <c r="AN402" i="1" s="1"/>
  <c r="AN403" i="1" s="1"/>
  <c r="AN404" i="1" s="1"/>
  <c r="AN405" i="1" s="1"/>
  <c r="AN406" i="1" s="1"/>
  <c r="AN407" i="1" s="1"/>
  <c r="AN408" i="1" s="1"/>
  <c r="AN409" i="1" s="1"/>
  <c r="AN410" i="1" s="1"/>
  <c r="AN411" i="1" s="1"/>
  <c r="AN412" i="1" s="1"/>
  <c r="AN413" i="1" s="1"/>
  <c r="AN414" i="1" s="1"/>
  <c r="AN415" i="1" s="1"/>
  <c r="AN416" i="1" s="1"/>
  <c r="AN417" i="1" s="1"/>
  <c r="AN418" i="1" s="1"/>
  <c r="AN419" i="1" s="1"/>
  <c r="AN420" i="1" s="1"/>
  <c r="AN421" i="1" s="1"/>
  <c r="AN422" i="1" s="1"/>
  <c r="AN423" i="1" s="1"/>
  <c r="AN424" i="1" s="1"/>
  <c r="AN425" i="1" s="1"/>
  <c r="AN426" i="1" s="1"/>
  <c r="AN427" i="1" s="1"/>
  <c r="AN428" i="1" s="1"/>
  <c r="AN429" i="1" s="1"/>
  <c r="AN430" i="1" s="1"/>
  <c r="AN431" i="1" s="1"/>
  <c r="AN432" i="1" s="1"/>
  <c r="AN433" i="1" s="1"/>
  <c r="AN434" i="1" s="1"/>
  <c r="AN435" i="1" s="1"/>
  <c r="AN436" i="1" s="1"/>
  <c r="AN437" i="1" s="1"/>
  <c r="AN438" i="1" s="1"/>
  <c r="AN439" i="1" s="1"/>
  <c r="AN440" i="1" s="1"/>
  <c r="AN441" i="1" s="1"/>
  <c r="AN442" i="1" s="1"/>
  <c r="AN443" i="1" s="1"/>
  <c r="AN444" i="1" s="1"/>
  <c r="AN445" i="1" s="1"/>
  <c r="AN446" i="1" s="1"/>
  <c r="AN447" i="1" s="1"/>
  <c r="AN448" i="1" s="1"/>
  <c r="AN449" i="1" s="1"/>
  <c r="AN450" i="1" s="1"/>
  <c r="AN451" i="1" s="1"/>
  <c r="AN452" i="1" s="1"/>
  <c r="AN453" i="1" s="1"/>
  <c r="AN454" i="1" s="1"/>
  <c r="AN455" i="1" s="1"/>
  <c r="AN456" i="1" s="1"/>
  <c r="AN457" i="1" s="1"/>
  <c r="AN458" i="1" s="1"/>
  <c r="AN459" i="1" s="1"/>
  <c r="AN460" i="1" s="1"/>
  <c r="AN461" i="1" s="1"/>
  <c r="AN462" i="1" s="1"/>
  <c r="AN463" i="1" s="1"/>
  <c r="AN464" i="1" s="1"/>
  <c r="AN465" i="1" s="1"/>
  <c r="AN466" i="1" s="1"/>
  <c r="AN467" i="1" s="1"/>
  <c r="AN468" i="1" s="1"/>
  <c r="AN469" i="1" s="1"/>
  <c r="AN470" i="1" s="1"/>
  <c r="AN471" i="1" s="1"/>
  <c r="AN472" i="1" s="1"/>
  <c r="AN473" i="1" s="1"/>
  <c r="AN474" i="1" s="1"/>
  <c r="AN475" i="1" s="1"/>
  <c r="AN476" i="1" s="1"/>
  <c r="AN477" i="1" s="1"/>
  <c r="AN478" i="1" s="1"/>
  <c r="AN479" i="1" s="1"/>
  <c r="AN480" i="1" s="1"/>
  <c r="AN481" i="1" s="1"/>
  <c r="AN482" i="1" s="1"/>
  <c r="AN483" i="1" s="1"/>
  <c r="AN484" i="1" s="1"/>
  <c r="AN485" i="1" s="1"/>
  <c r="AN486" i="1" s="1"/>
  <c r="AN487" i="1" s="1"/>
  <c r="AN488" i="1" s="1"/>
  <c r="AN489" i="1" s="1"/>
  <c r="AN490" i="1" s="1"/>
  <c r="AN491" i="1" s="1"/>
  <c r="AN492" i="1" s="1"/>
  <c r="AN493" i="1" s="1"/>
  <c r="AN494" i="1" s="1"/>
  <c r="AN495" i="1" s="1"/>
  <c r="AN496" i="1" s="1"/>
  <c r="AN497" i="1" s="1"/>
  <c r="AN498" i="1" s="1"/>
  <c r="AN499" i="1" s="1"/>
  <c r="AN500" i="1" s="1"/>
  <c r="AN501" i="1" s="1"/>
  <c r="AN502" i="1" s="1"/>
  <c r="AN503" i="1" s="1"/>
  <c r="AN504" i="1" s="1"/>
  <c r="AN505" i="1" s="1"/>
  <c r="AN506" i="1" s="1"/>
  <c r="AN507" i="1" s="1"/>
  <c r="AN508" i="1" s="1"/>
  <c r="AN509" i="1" s="1"/>
  <c r="AN510" i="1" s="1"/>
  <c r="AN511" i="1" s="1"/>
  <c r="AN512" i="1" s="1"/>
  <c r="AN513" i="1" s="1"/>
  <c r="AN514" i="1" s="1"/>
  <c r="AN515" i="1" s="1"/>
  <c r="AN516" i="1" s="1"/>
  <c r="AN517" i="1" s="1"/>
  <c r="AN518" i="1" s="1"/>
  <c r="AN519" i="1" s="1"/>
  <c r="AN520" i="1" s="1"/>
  <c r="AN521" i="1" s="1"/>
  <c r="AN522" i="1" s="1"/>
  <c r="AN523" i="1" s="1"/>
  <c r="AN524" i="1" s="1"/>
  <c r="AN525" i="1" s="1"/>
  <c r="AN526" i="1" s="1"/>
  <c r="AN527" i="1" s="1"/>
  <c r="AN528" i="1" s="1"/>
  <c r="AN529" i="1" s="1"/>
  <c r="AN530" i="1" s="1"/>
  <c r="AN531" i="1" s="1"/>
  <c r="AN532" i="1" s="1"/>
  <c r="AN533" i="1" s="1"/>
  <c r="AN534" i="1" s="1"/>
  <c r="AN535" i="1" s="1"/>
  <c r="AN536" i="1" s="1"/>
  <c r="AN537" i="1" s="1"/>
  <c r="AN538" i="1" s="1"/>
  <c r="AN539" i="1" s="1"/>
  <c r="AN540" i="1" s="1"/>
  <c r="AN541" i="1" s="1"/>
  <c r="AN542" i="1" s="1"/>
  <c r="AN543" i="1" s="1"/>
  <c r="AN544" i="1" s="1"/>
  <c r="AN545" i="1" s="1"/>
  <c r="AN546" i="1" s="1"/>
  <c r="AN547" i="1" s="1"/>
  <c r="AN548" i="1" s="1"/>
  <c r="AN549" i="1" s="1"/>
  <c r="AN550" i="1" s="1"/>
  <c r="AN551" i="1" s="1"/>
  <c r="AN552" i="1" s="1"/>
  <c r="AN553" i="1" s="1"/>
  <c r="AN554" i="1" s="1"/>
  <c r="AN555" i="1" s="1"/>
  <c r="AN556" i="1" s="1"/>
  <c r="AN557" i="1" s="1"/>
  <c r="AN558" i="1" s="1"/>
  <c r="AN559" i="1" s="1"/>
  <c r="AN560" i="1" s="1"/>
  <c r="AN561" i="1" s="1"/>
  <c r="AN562" i="1" s="1"/>
  <c r="AN563" i="1" s="1"/>
  <c r="AN564" i="1" s="1"/>
  <c r="AN565" i="1" s="1"/>
  <c r="AN566" i="1" s="1"/>
  <c r="AN567" i="1" s="1"/>
  <c r="AN568" i="1" s="1"/>
  <c r="AN569" i="1" s="1"/>
  <c r="AN570" i="1" s="1"/>
  <c r="AN571" i="1" s="1"/>
  <c r="AN572" i="1" s="1"/>
  <c r="AN573" i="1" s="1"/>
  <c r="AN574" i="1" s="1"/>
  <c r="AN575" i="1" s="1"/>
  <c r="AN576" i="1" s="1"/>
  <c r="AN577" i="1" s="1"/>
  <c r="AN578" i="1" s="1"/>
  <c r="AN579" i="1" s="1"/>
  <c r="AN580" i="1" s="1"/>
  <c r="AN581" i="1" s="1"/>
  <c r="AN582" i="1" s="1"/>
  <c r="AN583" i="1" s="1"/>
  <c r="AN584" i="1" s="1"/>
  <c r="AN585" i="1" s="1"/>
  <c r="AN586" i="1" s="1"/>
  <c r="AN587" i="1" s="1"/>
  <c r="AN588" i="1" s="1"/>
  <c r="AN589" i="1" s="1"/>
  <c r="AN590" i="1" s="1"/>
  <c r="AN591" i="1" s="1"/>
  <c r="AN592" i="1" s="1"/>
  <c r="AN593" i="1" s="1"/>
  <c r="AN594" i="1" s="1"/>
  <c r="AN595" i="1" s="1"/>
  <c r="AN596" i="1" s="1"/>
  <c r="AN597" i="1" s="1"/>
  <c r="AN598" i="1" s="1"/>
  <c r="AN599" i="1" s="1"/>
  <c r="AN600" i="1" s="1"/>
  <c r="AN601" i="1" s="1"/>
  <c r="AN602" i="1" s="1"/>
  <c r="AN603" i="1" s="1"/>
  <c r="AN604" i="1" s="1"/>
  <c r="AN605" i="1" s="1"/>
  <c r="AN606" i="1" s="1"/>
  <c r="AN607" i="1" s="1"/>
  <c r="AN608" i="1" s="1"/>
  <c r="AN609" i="1" s="1"/>
  <c r="AN610" i="1" s="1"/>
  <c r="AN611" i="1" s="1"/>
  <c r="AN612" i="1" s="1"/>
  <c r="AN613" i="1" s="1"/>
  <c r="AN614" i="1" s="1"/>
  <c r="AN615" i="1" s="1"/>
  <c r="AN616" i="1" s="1"/>
  <c r="AN617" i="1" s="1"/>
  <c r="AN618" i="1" s="1"/>
  <c r="AN619" i="1" s="1"/>
  <c r="AN620" i="1" s="1"/>
  <c r="AN621" i="1" s="1"/>
  <c r="AN622" i="1" s="1"/>
  <c r="AN623" i="1" s="1"/>
  <c r="AN624" i="1" s="1"/>
  <c r="AN625" i="1" s="1"/>
  <c r="AN626" i="1" s="1"/>
  <c r="AN627" i="1" s="1"/>
  <c r="AN628" i="1" s="1"/>
  <c r="AN629" i="1" s="1"/>
  <c r="AN630" i="1" s="1"/>
  <c r="AN631" i="1" s="1"/>
  <c r="AN632" i="1" s="1"/>
  <c r="AN633" i="1" s="1"/>
  <c r="AN634" i="1" s="1"/>
  <c r="AN635" i="1" s="1"/>
  <c r="AN636" i="1" s="1"/>
  <c r="AN637" i="1" s="1"/>
  <c r="AN638" i="1" s="1"/>
  <c r="AN639" i="1" s="1"/>
  <c r="AN640" i="1" s="1"/>
  <c r="AN641" i="1" s="1"/>
  <c r="AN642" i="1" s="1"/>
  <c r="AN643" i="1" s="1"/>
  <c r="AN644" i="1" s="1"/>
  <c r="AN645" i="1" s="1"/>
  <c r="AN646" i="1" s="1"/>
  <c r="AN647" i="1" s="1"/>
  <c r="AN648" i="1" s="1"/>
  <c r="AN649" i="1" s="1"/>
  <c r="AN650" i="1" s="1"/>
  <c r="AN651" i="1" s="1"/>
  <c r="AN652" i="1" s="1"/>
  <c r="AN653" i="1" s="1"/>
  <c r="AN654" i="1" s="1"/>
  <c r="AN655" i="1" s="1"/>
  <c r="AN656" i="1" s="1"/>
  <c r="AN657" i="1" s="1"/>
  <c r="AN658" i="1" s="1"/>
  <c r="AN659" i="1" s="1"/>
  <c r="AN660" i="1" s="1"/>
  <c r="AN661" i="1" s="1"/>
  <c r="AN662" i="1" s="1"/>
  <c r="AN663" i="1" s="1"/>
  <c r="AN664" i="1" s="1"/>
  <c r="AN665" i="1" s="1"/>
  <c r="AN666" i="1" s="1"/>
  <c r="AN667" i="1" s="1"/>
  <c r="AN668" i="1" s="1"/>
  <c r="AN669" i="1" s="1"/>
  <c r="AN670" i="1" s="1"/>
  <c r="AN671" i="1" s="1"/>
  <c r="AN672" i="1" s="1"/>
  <c r="AN673" i="1" s="1"/>
  <c r="AN674" i="1" s="1"/>
  <c r="AN675" i="1" s="1"/>
  <c r="AN676" i="1" s="1"/>
  <c r="AN677" i="1" s="1"/>
  <c r="AN678" i="1" s="1"/>
  <c r="AN679" i="1" s="1"/>
  <c r="AN680" i="1" s="1"/>
  <c r="AN681" i="1" s="1"/>
  <c r="AN682" i="1" s="1"/>
  <c r="AN683" i="1" s="1"/>
  <c r="AN684" i="1" s="1"/>
  <c r="AN685" i="1" s="1"/>
  <c r="AN686" i="1" s="1"/>
  <c r="AN687" i="1" s="1"/>
  <c r="AN688" i="1" s="1"/>
  <c r="AN689" i="1" s="1"/>
  <c r="AN690" i="1" s="1"/>
  <c r="AN691" i="1" s="1"/>
  <c r="AN692" i="1" s="1"/>
  <c r="AN693" i="1" s="1"/>
  <c r="AN694" i="1" s="1"/>
  <c r="AN695" i="1" s="1"/>
  <c r="AN696" i="1" s="1"/>
  <c r="AN697" i="1" s="1"/>
  <c r="AN698" i="1" s="1"/>
  <c r="AN699" i="1" s="1"/>
  <c r="AN700" i="1" s="1"/>
  <c r="AN701" i="1" s="1"/>
  <c r="AN702" i="1" s="1"/>
  <c r="AN703" i="1" s="1"/>
  <c r="AN704" i="1" s="1"/>
  <c r="AN705" i="1" s="1"/>
  <c r="AN706" i="1" s="1"/>
  <c r="AN707" i="1" s="1"/>
  <c r="AN708" i="1" s="1"/>
  <c r="AN709" i="1" s="1"/>
  <c r="AN710" i="1" s="1"/>
  <c r="AN711" i="1" s="1"/>
  <c r="AN712" i="1" s="1"/>
  <c r="AN713" i="1" s="1"/>
  <c r="AN714" i="1" s="1"/>
  <c r="AN715" i="1" s="1"/>
  <c r="AN716" i="1" s="1"/>
  <c r="AN717" i="1" s="1"/>
  <c r="AN718" i="1" s="1"/>
  <c r="AN719" i="1" s="1"/>
  <c r="AN720" i="1" s="1"/>
  <c r="AN721" i="1" s="1"/>
  <c r="AN722" i="1" s="1"/>
  <c r="AN723" i="1" s="1"/>
  <c r="AN724" i="1" s="1"/>
  <c r="AN725" i="1" s="1"/>
  <c r="AN726" i="1" s="1"/>
  <c r="AN727" i="1" s="1"/>
  <c r="AN728" i="1" s="1"/>
  <c r="AN729" i="1" s="1"/>
  <c r="AN730" i="1" s="1"/>
  <c r="AN731" i="1" s="1"/>
  <c r="AN732" i="1" s="1"/>
  <c r="AN733" i="1" s="1"/>
  <c r="AN734" i="1" s="1"/>
  <c r="AN735" i="1" s="1"/>
  <c r="AN736" i="1" s="1"/>
  <c r="AN737" i="1" s="1"/>
  <c r="AN738" i="1" s="1"/>
  <c r="AN739" i="1" s="1"/>
  <c r="AN740" i="1" s="1"/>
  <c r="AN741" i="1" s="1"/>
  <c r="AN742" i="1" s="1"/>
  <c r="AN743" i="1" s="1"/>
  <c r="AN744" i="1" s="1"/>
  <c r="AN745" i="1" s="1"/>
  <c r="AN746" i="1" s="1"/>
  <c r="AN747" i="1" s="1"/>
  <c r="AN748" i="1" s="1"/>
  <c r="AN749" i="1" s="1"/>
  <c r="AN750" i="1" s="1"/>
  <c r="AN751" i="1" s="1"/>
  <c r="AN752" i="1" s="1"/>
  <c r="AN753" i="1" s="1"/>
  <c r="AN754" i="1" s="1"/>
  <c r="AN755" i="1" s="1"/>
  <c r="AN756" i="1" s="1"/>
  <c r="AN757" i="1" s="1"/>
  <c r="AN758" i="1" s="1"/>
  <c r="AN759" i="1" s="1"/>
  <c r="AN760" i="1" s="1"/>
  <c r="AN761" i="1" s="1"/>
  <c r="AN762" i="1" s="1"/>
  <c r="AN763" i="1" s="1"/>
  <c r="AN764" i="1" s="1"/>
  <c r="AN765" i="1" s="1"/>
  <c r="AN766" i="1" s="1"/>
  <c r="AN767" i="1" s="1"/>
  <c r="AN768" i="1" s="1"/>
  <c r="AN769" i="1" s="1"/>
  <c r="AN770" i="1" s="1"/>
  <c r="AN771" i="1" s="1"/>
  <c r="AN772" i="1" s="1"/>
  <c r="AN773" i="1" s="1"/>
  <c r="AN774" i="1" s="1"/>
  <c r="AN775" i="1" s="1"/>
  <c r="AN776" i="1" s="1"/>
  <c r="AN777" i="1" s="1"/>
  <c r="AN778" i="1" s="1"/>
  <c r="AN779" i="1" s="1"/>
  <c r="AN780" i="1" s="1"/>
  <c r="AN781" i="1" s="1"/>
  <c r="AN782" i="1" s="1"/>
  <c r="AN783" i="1" s="1"/>
  <c r="AN784" i="1" s="1"/>
  <c r="AN785" i="1" s="1"/>
  <c r="AN786" i="1" s="1"/>
  <c r="AN787" i="1" s="1"/>
  <c r="AN788" i="1" s="1"/>
  <c r="AN789" i="1" s="1"/>
  <c r="AN790" i="1" s="1"/>
  <c r="AN791" i="1" s="1"/>
  <c r="AN792" i="1" s="1"/>
  <c r="AN793" i="1" s="1"/>
  <c r="AN794" i="1" s="1"/>
  <c r="AN795" i="1" s="1"/>
  <c r="AN796" i="1" s="1"/>
  <c r="AN797" i="1" s="1"/>
  <c r="AN798" i="1" s="1"/>
  <c r="AN799" i="1" s="1"/>
  <c r="AN800" i="1" s="1"/>
  <c r="AN801" i="1" s="1"/>
  <c r="AN802" i="1" s="1"/>
  <c r="AN803" i="1" s="1"/>
  <c r="AN804" i="1" s="1"/>
  <c r="AN805" i="1" s="1"/>
  <c r="AN806" i="1" s="1"/>
  <c r="AN807" i="1" s="1"/>
  <c r="AN808" i="1" s="1"/>
  <c r="AN809" i="1" s="1"/>
  <c r="AN810" i="1" s="1"/>
  <c r="AN811" i="1" s="1"/>
  <c r="AN812" i="1" s="1"/>
  <c r="AN813" i="1" s="1"/>
  <c r="AN814" i="1" s="1"/>
  <c r="AN815" i="1" s="1"/>
  <c r="AN816" i="1" s="1"/>
  <c r="AN817" i="1" s="1"/>
  <c r="AN818" i="1" s="1"/>
  <c r="AN819" i="1" s="1"/>
  <c r="AN820" i="1" s="1"/>
  <c r="AN821" i="1" s="1"/>
  <c r="AN822" i="1" s="1"/>
  <c r="AN823" i="1" s="1"/>
  <c r="AN824" i="1" s="1"/>
  <c r="AN825" i="1" s="1"/>
  <c r="AN826" i="1" s="1"/>
  <c r="AN827" i="1" s="1"/>
  <c r="AN828" i="1" s="1"/>
  <c r="AN829" i="1" s="1"/>
  <c r="AN830" i="1" s="1"/>
  <c r="AN831" i="1" s="1"/>
  <c r="AN832" i="1" s="1"/>
  <c r="AN833" i="1" s="1"/>
  <c r="AN834" i="1" s="1"/>
  <c r="AN835" i="1" s="1"/>
  <c r="AN836" i="1" s="1"/>
  <c r="AN837" i="1" s="1"/>
  <c r="AN838" i="1" s="1"/>
  <c r="AN839" i="1" s="1"/>
  <c r="C16" i="1" l="1" a="1"/>
  <c r="C16" i="1" s="1"/>
  <c r="F6" i="1" a="1"/>
  <c r="F6" i="1" s="1"/>
  <c r="E6" i="1" a="1"/>
  <c r="E6" i="1" s="1"/>
  <c r="D6" i="1" a="1"/>
  <c r="D6" i="1" s="1"/>
  <c r="C6" i="1" l="1" a="1"/>
  <c r="C6" i="1" s="1"/>
  <c r="AK8" i="1" l="1"/>
  <c r="L7" i="1"/>
  <c r="L6" i="1"/>
  <c r="K6" i="1"/>
  <c r="M6" i="1"/>
  <c r="H20" i="1"/>
  <c r="O20" i="1" l="1"/>
  <c r="P20" i="1"/>
  <c r="AK11" i="1" l="1"/>
  <c r="M32" i="1" s="1"/>
  <c r="AK9" i="1"/>
  <c r="M22" i="1" s="1"/>
  <c r="AK7" i="1"/>
  <c r="F22" i="1" s="1"/>
  <c r="N12" i="1"/>
  <c r="AK18" i="1"/>
  <c r="AG31" i="1"/>
  <c r="AF31" i="1"/>
  <c r="AE31" i="1"/>
  <c r="AD31" i="1"/>
  <c r="AC31" i="1"/>
  <c r="AB31" i="1"/>
  <c r="AA31" i="1"/>
  <c r="Y31" i="1"/>
  <c r="X31" i="1"/>
  <c r="W31" i="1"/>
  <c r="V31" i="1"/>
  <c r="U31" i="1"/>
  <c r="T31" i="1"/>
  <c r="S31" i="1"/>
  <c r="Q31" i="1"/>
  <c r="P31" i="1"/>
  <c r="O31" i="1"/>
  <c r="N31" i="1"/>
  <c r="M31" i="1"/>
  <c r="L31" i="1"/>
  <c r="K31" i="1"/>
  <c r="I31" i="1"/>
  <c r="H31" i="1"/>
  <c r="G31" i="1"/>
  <c r="F31" i="1"/>
  <c r="E31" i="1"/>
  <c r="D31" i="1"/>
  <c r="C31" i="1"/>
  <c r="AG30" i="1"/>
  <c r="AF30" i="1"/>
  <c r="AE30" i="1"/>
  <c r="AD30" i="1"/>
  <c r="AC30" i="1"/>
  <c r="AB30" i="1"/>
  <c r="AA30" i="1"/>
  <c r="Y30" i="1"/>
  <c r="X30" i="1"/>
  <c r="W30" i="1"/>
  <c r="V30" i="1"/>
  <c r="U30" i="1"/>
  <c r="T30" i="1"/>
  <c r="S30" i="1"/>
  <c r="Q30" i="1"/>
  <c r="P30" i="1"/>
  <c r="O30" i="1"/>
  <c r="N30" i="1"/>
  <c r="M30" i="1"/>
  <c r="L30" i="1"/>
  <c r="K30" i="1"/>
  <c r="I30" i="1"/>
  <c r="H30" i="1"/>
  <c r="G30" i="1"/>
  <c r="F30" i="1"/>
  <c r="E30" i="1"/>
  <c r="D30" i="1"/>
  <c r="C30" i="1"/>
  <c r="AG29" i="1"/>
  <c r="AF29" i="1"/>
  <c r="AE29" i="1"/>
  <c r="AD29" i="1"/>
  <c r="AC29" i="1"/>
  <c r="AB29" i="1"/>
  <c r="AA29" i="1"/>
  <c r="Y29" i="1"/>
  <c r="X29" i="1"/>
  <c r="W29" i="1"/>
  <c r="V29" i="1"/>
  <c r="U29" i="1"/>
  <c r="T29" i="1"/>
  <c r="S29" i="1"/>
  <c r="Q29" i="1"/>
  <c r="P29" i="1"/>
  <c r="O29" i="1"/>
  <c r="N29" i="1"/>
  <c r="M29" i="1"/>
  <c r="L29" i="1"/>
  <c r="K29" i="1"/>
  <c r="I29" i="1"/>
  <c r="H29" i="1"/>
  <c r="G29" i="1"/>
  <c r="F29" i="1"/>
  <c r="E29" i="1"/>
  <c r="D29" i="1"/>
  <c r="C29" i="1"/>
  <c r="AG28" i="1"/>
  <c r="AF28" i="1"/>
  <c r="AE28" i="1"/>
  <c r="AD28" i="1"/>
  <c r="AC28" i="1"/>
  <c r="AB28" i="1"/>
  <c r="AA28" i="1"/>
  <c r="Y28" i="1"/>
  <c r="X28" i="1"/>
  <c r="W28" i="1"/>
  <c r="V28" i="1"/>
  <c r="U28" i="1"/>
  <c r="T28" i="1"/>
  <c r="S28" i="1"/>
  <c r="Q28" i="1"/>
  <c r="P28" i="1"/>
  <c r="O28" i="1"/>
  <c r="N28" i="1"/>
  <c r="M28" i="1"/>
  <c r="L28" i="1"/>
  <c r="K28" i="1"/>
  <c r="I28" i="1"/>
  <c r="H28" i="1"/>
  <c r="G28" i="1"/>
  <c r="F28" i="1"/>
  <c r="E28" i="1"/>
  <c r="D28" i="1"/>
  <c r="C28" i="1"/>
  <c r="AG27" i="1"/>
  <c r="AF27" i="1"/>
  <c r="AE27" i="1"/>
  <c r="AD27" i="1"/>
  <c r="AC27" i="1"/>
  <c r="AB27" i="1"/>
  <c r="AA27" i="1"/>
  <c r="Y27" i="1"/>
  <c r="X27" i="1"/>
  <c r="W27" i="1"/>
  <c r="V27" i="1"/>
  <c r="U27" i="1"/>
  <c r="T27" i="1"/>
  <c r="S27" i="1"/>
  <c r="Q27" i="1"/>
  <c r="P27" i="1"/>
  <c r="O27" i="1"/>
  <c r="N27" i="1"/>
  <c r="M27" i="1"/>
  <c r="L27" i="1"/>
  <c r="K27" i="1"/>
  <c r="I27" i="1"/>
  <c r="H27" i="1"/>
  <c r="G27" i="1"/>
  <c r="F27" i="1"/>
  <c r="E27" i="1"/>
  <c r="D27" i="1"/>
  <c r="C27" i="1"/>
  <c r="AG26" i="1"/>
  <c r="AF26" i="1"/>
  <c r="AE26" i="1"/>
  <c r="AD26" i="1"/>
  <c r="AC26" i="1"/>
  <c r="AB26" i="1"/>
  <c r="AA26" i="1"/>
  <c r="Y26" i="1"/>
  <c r="X26" i="1"/>
  <c r="W26" i="1"/>
  <c r="V26" i="1"/>
  <c r="U26" i="1"/>
  <c r="T26" i="1"/>
  <c r="S26" i="1"/>
  <c r="Q26" i="1"/>
  <c r="P26" i="1"/>
  <c r="O26" i="1"/>
  <c r="N26" i="1"/>
  <c r="M26" i="1"/>
  <c r="L26" i="1"/>
  <c r="K26" i="1"/>
  <c r="I26" i="1"/>
  <c r="H26" i="1"/>
  <c r="G26" i="1"/>
  <c r="F26" i="1"/>
  <c r="E26" i="1"/>
  <c r="D26" i="1"/>
  <c r="C26" i="1"/>
  <c r="AG21" i="1"/>
  <c r="AF21" i="1"/>
  <c r="AE21" i="1"/>
  <c r="AD21" i="1"/>
  <c r="AC21" i="1"/>
  <c r="AB21" i="1"/>
  <c r="AA21" i="1"/>
  <c r="Y21" i="1"/>
  <c r="X21" i="1"/>
  <c r="W21" i="1"/>
  <c r="V21" i="1"/>
  <c r="U21" i="1"/>
  <c r="T21" i="1"/>
  <c r="S21" i="1"/>
  <c r="Q21" i="1"/>
  <c r="P21" i="1"/>
  <c r="O21" i="1"/>
  <c r="N21" i="1"/>
  <c r="M21" i="1"/>
  <c r="L21" i="1"/>
  <c r="K21" i="1"/>
  <c r="I21" i="1"/>
  <c r="H21" i="1"/>
  <c r="G21" i="1"/>
  <c r="F21" i="1"/>
  <c r="E21" i="1"/>
  <c r="D21" i="1"/>
  <c r="C21" i="1"/>
  <c r="AG20" i="1"/>
  <c r="AF20" i="1"/>
  <c r="AE20" i="1"/>
  <c r="AD20" i="1"/>
  <c r="AC20" i="1"/>
  <c r="AB20" i="1"/>
  <c r="AA20" i="1"/>
  <c r="Y20" i="1"/>
  <c r="X20" i="1"/>
  <c r="W20" i="1"/>
  <c r="V20" i="1"/>
  <c r="U20" i="1"/>
  <c r="T20" i="1"/>
  <c r="S20" i="1"/>
  <c r="Q20" i="1"/>
  <c r="N20" i="1"/>
  <c r="M20" i="1"/>
  <c r="L20" i="1"/>
  <c r="K20" i="1"/>
  <c r="I20" i="1"/>
  <c r="G20" i="1"/>
  <c r="F20" i="1"/>
  <c r="E20" i="1"/>
  <c r="D20" i="1"/>
  <c r="C20" i="1"/>
  <c r="AG19" i="1"/>
  <c r="AF19" i="1"/>
  <c r="AE19" i="1"/>
  <c r="AD19" i="1"/>
  <c r="AC19" i="1"/>
  <c r="AB19" i="1"/>
  <c r="AA19" i="1"/>
  <c r="Y19" i="1"/>
  <c r="X19" i="1"/>
  <c r="W19" i="1"/>
  <c r="V19" i="1"/>
  <c r="U19" i="1"/>
  <c r="T19" i="1"/>
  <c r="S19" i="1"/>
  <c r="Q19" i="1"/>
  <c r="P19" i="1"/>
  <c r="O19" i="1"/>
  <c r="N19" i="1"/>
  <c r="M19" i="1"/>
  <c r="L19" i="1"/>
  <c r="K19" i="1"/>
  <c r="I19" i="1"/>
  <c r="H19" i="1"/>
  <c r="G19" i="1"/>
  <c r="F19" i="1"/>
  <c r="E19" i="1"/>
  <c r="D19" i="1"/>
  <c r="C19" i="1"/>
  <c r="AG18" i="1"/>
  <c r="AF18" i="1"/>
  <c r="AE18" i="1"/>
  <c r="AD18" i="1"/>
  <c r="AC18" i="1"/>
  <c r="AB18" i="1"/>
  <c r="AA18" i="1"/>
  <c r="Y18" i="1"/>
  <c r="X18" i="1"/>
  <c r="W18" i="1"/>
  <c r="V18" i="1"/>
  <c r="U18" i="1"/>
  <c r="T18" i="1"/>
  <c r="S18" i="1"/>
  <c r="Q18" i="1"/>
  <c r="P18" i="1"/>
  <c r="O18" i="1"/>
  <c r="N18" i="1"/>
  <c r="M18" i="1"/>
  <c r="L18" i="1"/>
  <c r="K18" i="1"/>
  <c r="I18" i="1"/>
  <c r="H18" i="1"/>
  <c r="G18" i="1"/>
  <c r="F18" i="1"/>
  <c r="E18" i="1"/>
  <c r="D18" i="1"/>
  <c r="C18" i="1"/>
  <c r="AG17" i="1"/>
  <c r="AF17" i="1"/>
  <c r="AE17" i="1"/>
  <c r="AD17" i="1"/>
  <c r="AC17" i="1"/>
  <c r="AB17" i="1"/>
  <c r="AA17" i="1"/>
  <c r="Y17" i="1"/>
  <c r="X17" i="1"/>
  <c r="W17" i="1"/>
  <c r="V17" i="1"/>
  <c r="U17" i="1"/>
  <c r="T17" i="1"/>
  <c r="S17" i="1"/>
  <c r="Q17" i="1"/>
  <c r="P17" i="1"/>
  <c r="O17" i="1"/>
  <c r="N17" i="1"/>
  <c r="M17" i="1"/>
  <c r="L17" i="1"/>
  <c r="K17" i="1"/>
  <c r="I17" i="1"/>
  <c r="H17" i="1"/>
  <c r="G17" i="1"/>
  <c r="F17" i="1"/>
  <c r="E17" i="1"/>
  <c r="D17" i="1"/>
  <c r="C17" i="1"/>
  <c r="AG16" i="1"/>
  <c r="AF16" i="1"/>
  <c r="AE16" i="1"/>
  <c r="AD16" i="1"/>
  <c r="AC16" i="1"/>
  <c r="AB16" i="1"/>
  <c r="AA16" i="1"/>
  <c r="Y16" i="1"/>
  <c r="X16" i="1"/>
  <c r="W16" i="1"/>
  <c r="V16" i="1"/>
  <c r="U16" i="1"/>
  <c r="T16" i="1"/>
  <c r="S16" i="1"/>
  <c r="Q16" i="1"/>
  <c r="P16" i="1"/>
  <c r="O16" i="1"/>
  <c r="N16" i="1"/>
  <c r="M16" i="1"/>
  <c r="L16" i="1"/>
  <c r="K16" i="1"/>
  <c r="I16" i="1"/>
  <c r="H16" i="1"/>
  <c r="G16" i="1"/>
  <c r="F16" i="1"/>
  <c r="E16" i="1"/>
  <c r="D16" i="1"/>
  <c r="AK19" i="1"/>
  <c r="AK16" i="1"/>
  <c r="AK15" i="1"/>
  <c r="AC22" i="1" s="1"/>
  <c r="AK14" i="1"/>
  <c r="AD12" i="1" s="1"/>
  <c r="AG11" i="1"/>
  <c r="AF11" i="1"/>
  <c r="AE11" i="1"/>
  <c r="AD11" i="1"/>
  <c r="AC11" i="1"/>
  <c r="AB11" i="1"/>
  <c r="AA11" i="1"/>
  <c r="Y11" i="1"/>
  <c r="X11" i="1"/>
  <c r="W11" i="1"/>
  <c r="V11" i="1"/>
  <c r="U11" i="1"/>
  <c r="S11" i="1"/>
  <c r="Q11" i="1"/>
  <c r="P11" i="1"/>
  <c r="O11" i="1"/>
  <c r="N11" i="1"/>
  <c r="M11" i="1"/>
  <c r="L11" i="1"/>
  <c r="K11" i="1"/>
  <c r="I11" i="1"/>
  <c r="H11" i="1"/>
  <c r="G11" i="1"/>
  <c r="F11" i="1"/>
  <c r="E11" i="1"/>
  <c r="D11" i="1"/>
  <c r="C11" i="1"/>
  <c r="AK13" i="1"/>
  <c r="U32" i="1" s="1"/>
  <c r="AG10" i="1"/>
  <c r="AF10" i="1"/>
  <c r="AE10" i="1"/>
  <c r="AD10" i="1"/>
  <c r="AC10" i="1"/>
  <c r="AB10" i="1"/>
  <c r="AA10" i="1"/>
  <c r="Y10" i="1"/>
  <c r="X10" i="1"/>
  <c r="W10" i="1"/>
  <c r="V10" i="1"/>
  <c r="U10" i="1"/>
  <c r="T10" i="1"/>
  <c r="S10" i="1"/>
  <c r="Q10" i="1"/>
  <c r="P10" i="1"/>
  <c r="O10" i="1"/>
  <c r="N10" i="1"/>
  <c r="M10" i="1"/>
  <c r="L10" i="1"/>
  <c r="K10" i="1"/>
  <c r="I10" i="1"/>
  <c r="H10" i="1"/>
  <c r="G10" i="1"/>
  <c r="F10" i="1"/>
  <c r="E10" i="1"/>
  <c r="D10" i="1"/>
  <c r="C10" i="1"/>
  <c r="AK12" i="1"/>
  <c r="V12" i="1" s="1"/>
  <c r="AG9" i="1"/>
  <c r="AF9" i="1"/>
  <c r="AE9" i="1"/>
  <c r="AD9" i="1"/>
  <c r="AC9" i="1"/>
  <c r="AB9" i="1"/>
  <c r="AA9" i="1"/>
  <c r="Y9" i="1"/>
  <c r="X9" i="1"/>
  <c r="W9" i="1"/>
  <c r="V9" i="1"/>
  <c r="U9" i="1"/>
  <c r="T9" i="1"/>
  <c r="S9" i="1"/>
  <c r="Q9" i="1"/>
  <c r="P9" i="1"/>
  <c r="O9" i="1"/>
  <c r="N9" i="1"/>
  <c r="M9" i="1"/>
  <c r="L9" i="1"/>
  <c r="K9" i="1"/>
  <c r="I9" i="1"/>
  <c r="H9" i="1"/>
  <c r="G9" i="1"/>
  <c r="F9" i="1"/>
  <c r="E9" i="1"/>
  <c r="D9" i="1"/>
  <c r="C9" i="1"/>
  <c r="AK10" i="1"/>
  <c r="Q22" i="1" s="1"/>
  <c r="AG8" i="1"/>
  <c r="AF8" i="1"/>
  <c r="AE8" i="1"/>
  <c r="AD8" i="1"/>
  <c r="AC8" i="1"/>
  <c r="AB8" i="1"/>
  <c r="AA8" i="1"/>
  <c r="Y8" i="1"/>
  <c r="X8" i="1"/>
  <c r="W8" i="1"/>
  <c r="V8" i="1"/>
  <c r="U8" i="1"/>
  <c r="T8" i="1"/>
  <c r="S8" i="1"/>
  <c r="Q8" i="1"/>
  <c r="P8" i="1"/>
  <c r="O8" i="1"/>
  <c r="N8" i="1"/>
  <c r="M8" i="1"/>
  <c r="L8" i="1"/>
  <c r="K8" i="1"/>
  <c r="I8" i="1"/>
  <c r="H8" i="1"/>
  <c r="G8" i="1"/>
  <c r="F8" i="1"/>
  <c r="E8" i="1"/>
  <c r="D8" i="1"/>
  <c r="C8" i="1"/>
  <c r="AG7" i="1"/>
  <c r="AF7" i="1"/>
  <c r="AE7" i="1"/>
  <c r="AD7" i="1"/>
  <c r="AC7" i="1"/>
  <c r="AB7" i="1"/>
  <c r="AA7" i="1"/>
  <c r="Y7" i="1"/>
  <c r="X7" i="1"/>
  <c r="W7" i="1"/>
  <c r="V7" i="1"/>
  <c r="U7" i="1"/>
  <c r="T7" i="1"/>
  <c r="S7" i="1"/>
  <c r="Q7" i="1"/>
  <c r="P7" i="1"/>
  <c r="O7" i="1"/>
  <c r="N7" i="1"/>
  <c r="M7" i="1"/>
  <c r="K7" i="1"/>
  <c r="I7" i="1"/>
  <c r="H7" i="1"/>
  <c r="G7" i="1"/>
  <c r="F7" i="1"/>
  <c r="E7" i="1"/>
  <c r="D7" i="1"/>
  <c r="C7" i="1"/>
  <c r="AK6" i="1"/>
  <c r="G12" i="1" s="1"/>
  <c r="AG6" i="1"/>
  <c r="AF6" i="1"/>
  <c r="AE6" i="1"/>
  <c r="AD6" i="1"/>
  <c r="AC6" i="1"/>
  <c r="AB6" i="1"/>
  <c r="AA6" i="1"/>
  <c r="Y6" i="1"/>
  <c r="X6" i="1"/>
  <c r="W6" i="1"/>
  <c r="V6" i="1"/>
  <c r="U6" i="1"/>
  <c r="T6" i="1"/>
  <c r="S6" i="1"/>
  <c r="Q6" i="1"/>
  <c r="P6" i="1"/>
  <c r="O6" i="1"/>
  <c r="N6" i="1"/>
  <c r="I6" i="1"/>
  <c r="H6" i="1"/>
  <c r="G6" i="1"/>
  <c r="AK5" i="1"/>
  <c r="AE32" i="1" l="1"/>
  <c r="AK17" i="1"/>
  <c r="AF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Weaver, Adam</author>
  </authors>
  <commentList>
    <comment ref="AI24" authorId="0" shapeId="0" xr:uid="{46F21720-7BE8-4A87-8593-4A2BA96F9640}">
      <text>
        <r>
          <rPr>
            <b/>
            <sz val="9"/>
            <color indexed="81"/>
            <rFont val="Tahoma"/>
            <family val="2"/>
          </rPr>
          <t xml:space="preserve">Weaver, Adam:
</t>
        </r>
        <r>
          <rPr>
            <sz val="9"/>
            <color indexed="81"/>
            <rFont val="Tahoma"/>
            <family val="2"/>
          </rPr>
          <t>You can enter custom dates here and they will be highlighted in Blue both below and in the corresponding date in the calendar.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<sst xmlns="http://schemas.openxmlformats.org/spreadsheetml/2006/main" count="168" uniqueCount="76">
  <si>
    <t>Any Year Calendar</t>
  </si>
  <si>
    <t>January</t>
  </si>
  <si>
    <t>April</t>
  </si>
  <si>
    <t>July</t>
  </si>
  <si>
    <t>October</t>
  </si>
  <si>
    <t>Holidays</t>
  </si>
  <si>
    <t>When do they occur?</t>
  </si>
  <si>
    <t>Calculated Date</t>
  </si>
  <si>
    <t>Paid Y/N?</t>
  </si>
  <si>
    <t>Pay Days for the Year</t>
  </si>
  <si>
    <t>S</t>
  </si>
  <si>
    <t>M</t>
  </si>
  <si>
    <t>T</t>
  </si>
  <si>
    <t>W</t>
  </si>
  <si>
    <t>F</t>
  </si>
  <si>
    <t>New Year's Day</t>
  </si>
  <si>
    <t>January 1st</t>
  </si>
  <si>
    <t>Y</t>
  </si>
  <si>
    <t>Martin Luther King Day</t>
  </si>
  <si>
    <t>3rd Monday in January</t>
  </si>
  <si>
    <t>N</t>
  </si>
  <si>
    <t>President's Day</t>
  </si>
  <si>
    <t>3rd Monday in February</t>
  </si>
  <si>
    <t xml:space="preserve">Easter Sunday </t>
  </si>
  <si>
    <t>Western Observation</t>
  </si>
  <si>
    <t>Mother's Day</t>
  </si>
  <si>
    <t>2nd Sunday in May</t>
  </si>
  <si>
    <t>Memorial Day</t>
  </si>
  <si>
    <t>Last Monday in May</t>
  </si>
  <si>
    <t>Father's Day</t>
  </si>
  <si>
    <t>3rd Sunday in June</t>
  </si>
  <si>
    <t xml:space="preserve">Martin Luther King Day: </t>
  </si>
  <si>
    <t xml:space="preserve">Easter Sunday: </t>
  </si>
  <si>
    <t xml:space="preserve">Independence Day: </t>
  </si>
  <si>
    <t xml:space="preserve">Columbus Day: </t>
  </si>
  <si>
    <t>Independence Day</t>
  </si>
  <si>
    <t>July 4th</t>
  </si>
  <si>
    <t>Labor Day</t>
  </si>
  <si>
    <t>1st Monday in September</t>
  </si>
  <si>
    <t>February</t>
  </si>
  <si>
    <t>May</t>
  </si>
  <si>
    <t>August</t>
  </si>
  <si>
    <t>November</t>
  </si>
  <si>
    <t>Columbus Day</t>
  </si>
  <si>
    <t>2nd Monday in October</t>
  </si>
  <si>
    <t>Veteran's Day</t>
  </si>
  <si>
    <t>November 11th</t>
  </si>
  <si>
    <t>Thanksgiving Day</t>
  </si>
  <si>
    <t>4th Thursday in November</t>
  </si>
  <si>
    <t>Day After Thanksgiving</t>
  </si>
  <si>
    <t>4th Friday in November</t>
  </si>
  <si>
    <t>Christmas Eve</t>
  </si>
  <si>
    <t>December 24th</t>
  </si>
  <si>
    <t>Christmas Day</t>
  </si>
  <si>
    <t>December 25th</t>
  </si>
  <si>
    <t xml:space="preserve">President's Day: </t>
  </si>
  <si>
    <t>Mother's
Day</t>
  </si>
  <si>
    <t xml:space="preserve">Memorial
 Day: </t>
  </si>
  <si>
    <t>Veteran's 
Day:</t>
  </si>
  <si>
    <t xml:space="preserve">Thanksgiving 
Day: </t>
  </si>
  <si>
    <t>March</t>
  </si>
  <si>
    <t>June</t>
  </si>
  <si>
    <t>September</t>
  </si>
  <si>
    <t>December</t>
  </si>
  <si>
    <t>Date</t>
  </si>
  <si>
    <t>Father's
Day:</t>
  </si>
  <si>
    <t xml:space="preserve">Labor Day: </t>
  </si>
  <si>
    <t>Christmas Eve &amp; 
Christmas Day:</t>
  </si>
  <si>
    <t>= Paydays</t>
  </si>
  <si>
    <t>= Paid Holiday</t>
  </si>
  <si>
    <t>= Non Paid Holiday</t>
  </si>
  <si>
    <t>PTO, Sick, OOO, CME, and FMLA</t>
  </si>
  <si>
    <t>Dr. B</t>
  </si>
  <si>
    <t>Dr. H</t>
  </si>
  <si>
    <t>Dr. K</t>
  </si>
  <si>
    <t>Dr.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</si>
</sst>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m/d/yy;@"/>
    <numFmt numFmtId="166" formatCode="d"/>
    <numFmt numFmtId="167" formatCode="dd"/>
    <numFmt numFmtId="168" formatCode="m/d;@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8A5E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3" fillId="0" borderId="0" xfId="1" applyFont="1"/>
    <xf numFmtId="164" fontId="3" fillId="0" borderId="0" xfId="1" applyNumberFormat="1" applyFont="1"/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166" fontId="5" fillId="0" borderId="1" xfId="1" applyNumberFormat="1" applyFont="1" applyBorder="1" applyAlignment="1">
      <alignment horizontal="left" vertical="top"/>
    </xf>
    <xf numFmtId="166" fontId="5" fillId="4" borderId="1" xfId="1" applyNumberFormat="1" applyFont="1" applyFill="1" applyBorder="1" applyAlignment="1">
      <alignment horizontal="left" vertical="top"/>
    </xf>
    <xf numFmtId="166" fontId="5" fillId="0" borderId="2" xfId="1" applyNumberFormat="1" applyFont="1" applyBorder="1" applyAlignment="1">
      <alignment horizontal="left" vertical="top"/>
    </xf>
    <xf numFmtId="166" fontId="5" fillId="0" borderId="3" xfId="1" applyNumberFormat="1" applyFont="1" applyBorder="1" applyAlignment="1">
      <alignment horizontal="left" vertical="top"/>
    </xf>
    <xf numFmtId="166" fontId="5" fillId="0" borderId="4" xfId="1" applyNumberFormat="1" applyFont="1" applyBorder="1" applyAlignment="1">
      <alignment horizontal="left" vertical="top"/>
    </xf>
    <xf numFmtId="166" fontId="3" fillId="0" borderId="5" xfId="1" applyNumberFormat="1" applyFont="1" applyBorder="1"/>
    <xf numFmtId="166" fontId="6" fillId="4" borderId="1" xfId="1" applyNumberFormat="1" applyFont="1" applyFill="1" applyBorder="1" applyAlignment="1">
      <alignment horizontal="left" vertical="top"/>
    </xf>
    <xf numFmtId="167" fontId="3" fillId="0" borderId="0" xfId="1" applyNumberFormat="1" applyFont="1"/>
    <xf numFmtId="166" fontId="5" fillId="5" borderId="6" xfId="1" applyNumberFormat="1" applyFont="1" applyFill="1" applyBorder="1" applyAlignment="1">
      <alignment horizontal="left" vertical="top"/>
    </xf>
    <xf numFmtId="49" fontId="3" fillId="0" borderId="0" xfId="1" applyNumberFormat="1" applyFont="1" applyAlignment="1">
      <alignment vertical="center"/>
    </xf>
    <xf numFmtId="0" fontId="0" fillId="3" borderId="7" xfId="0" applyFill="1" applyBorder="1" applyAlignment="1">
      <alignment horizontal="left"/>
    </xf>
    <xf numFmtId="168" fontId="5" fillId="0" borderId="3" xfId="1" applyNumberFormat="1" applyFont="1" applyBorder="1" applyAlignment="1">
      <alignment horizontal="centerContinuous" vertical="center"/>
    </xf>
    <xf numFmtId="168" fontId="5" fillId="0" borderId="3" xfId="1" applyNumberFormat="1" applyFont="1" applyBorder="1" applyAlignment="1">
      <alignment horizontal="left" vertical="center"/>
    </xf>
    <xf numFmtId="168" fontId="5" fillId="0" borderId="4" xfId="1" applyNumberFormat="1" applyFont="1" applyBorder="1" applyAlignment="1">
      <alignment horizontal="left" vertical="center"/>
    </xf>
    <xf numFmtId="166" fontId="6" fillId="0" borderId="2" xfId="1" applyNumberFormat="1" applyFont="1" applyBorder="1" applyAlignment="1">
      <alignment horizontal="centerContinuous" vertical="center"/>
    </xf>
    <xf numFmtId="166" fontId="6" fillId="0" borderId="3" xfId="1" applyNumberFormat="1" applyFont="1" applyBorder="1" applyAlignment="1">
      <alignment horizontal="centerContinuous" vertical="center"/>
    </xf>
    <xf numFmtId="49" fontId="4" fillId="0" borderId="1" xfId="1" applyNumberFormat="1" applyFont="1" applyBorder="1" applyAlignment="1">
      <alignment horizontal="left" indent="1"/>
    </xf>
    <xf numFmtId="0" fontId="4" fillId="0" borderId="1" xfId="1" applyFont="1" applyBorder="1" applyAlignment="1">
      <alignment horizontal="left" indent="1"/>
    </xf>
    <xf numFmtId="165" fontId="4" fillId="3" borderId="1" xfId="1" applyNumberFormat="1" applyFont="1" applyFill="1" applyBorder="1" applyAlignment="1">
      <alignment horizontal="center"/>
    </xf>
    <xf numFmtId="165" fontId="4" fillId="3" borderId="1" xfId="1" quotePrefix="1" applyNumberFormat="1" applyFont="1" applyFill="1" applyBorder="1" applyAlignment="1">
      <alignment horizontal="center"/>
    </xf>
    <xf numFmtId="166" fontId="6" fillId="0" borderId="2" xfId="1" applyNumberFormat="1" applyFont="1" applyBorder="1" applyAlignment="1">
      <alignment horizontal="centerContinuous" vertical="center" wrapText="1"/>
    </xf>
    <xf numFmtId="166" fontId="5" fillId="0" borderId="3" xfId="1" applyNumberFormat="1" applyFont="1" applyBorder="1" applyAlignment="1">
      <alignment horizontal="centerContinuous" vertical="top"/>
    </xf>
    <xf numFmtId="167" fontId="3" fillId="7" borderId="0" xfId="1" applyNumberFormat="1" applyFont="1" applyFill="1"/>
    <xf numFmtId="0" fontId="3" fillId="0" borderId="3" xfId="1" applyFont="1" applyBorder="1"/>
    <xf numFmtId="166" fontId="6" fillId="0" borderId="3" xfId="1" applyNumberFormat="1" applyFont="1" applyBorder="1" applyAlignment="1">
      <alignment horizontal="centerContinuous" vertical="center" wrapText="1"/>
    </xf>
    <xf numFmtId="168" fontId="5" fillId="0" borderId="4" xfId="1" applyNumberFormat="1" applyFont="1" applyBorder="1" applyAlignment="1">
      <alignment vertical="center"/>
    </xf>
    <xf numFmtId="168" fontId="5" fillId="0" borderId="3" xfId="1" applyNumberFormat="1" applyFont="1" applyBorder="1" applyAlignment="1">
      <alignment horizontal="right" vertical="center"/>
    </xf>
    <xf numFmtId="168" fontId="5" fillId="0" borderId="4" xfId="1" applyNumberFormat="1" applyFont="1" applyBorder="1" applyAlignment="1">
      <alignment horizontal="right" vertical="center"/>
    </xf>
    <xf numFmtId="165" fontId="3" fillId="0" borderId="0" xfId="1" applyNumberFormat="1" applyFont="1"/>
    <xf numFmtId="0" fontId="7" fillId="0" borderId="0" xfId="1" applyFont="1"/>
    <xf numFmtId="165" fontId="3" fillId="0" borderId="0" xfId="1" applyNumberFormat="1" applyFont="1" applyAlignment="1">
      <alignment horizontal="center"/>
    </xf>
    <xf numFmtId="0" fontId="4" fillId="0" borderId="0" xfId="1" applyFont="1" applyAlignment="1">
      <alignment horizontal="center" vertical="center"/>
    </xf>
    <xf numFmtId="166" fontId="6" fillId="6" borderId="6" xfId="1" applyNumberFormat="1" applyFont="1" applyFill="1" applyBorder="1" applyAlignment="1">
      <alignment horizontal="left" vertical="top"/>
    </xf>
    <xf numFmtId="0" fontId="3" fillId="0" borderId="2" xfId="1" applyFont="1" applyBorder="1"/>
    <xf numFmtId="14" fontId="3" fillId="0" borderId="0" xfId="1" applyNumberFormat="1" applyFont="1"/>
    <xf numFmtId="0" fontId="3" fillId="0" borderId="0" xfId="1" applyFont="1" applyAlignment="1">
      <alignment horizontal="right"/>
    </xf>
    <xf numFmtId="1" fontId="10" fillId="0" borderId="0" xfId="1" applyNumberFormat="1" applyFont="1" applyAlignment="1">
      <alignment horizontal="center" vertical="center"/>
    </xf>
    <xf numFmtId="0" fontId="3" fillId="0" borderId="4" xfId="1" applyFont="1" applyBorder="1"/>
    <xf numFmtId="0" fontId="4" fillId="6" borderId="2" xfId="1" applyFont="1" applyFill="1" applyBorder="1" applyAlignment="1">
      <alignment horizontal="center" vertical="center"/>
    </xf>
    <xf numFmtId="0" fontId="4" fillId="7" borderId="2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3" fillId="0" borderId="11" xfId="1" applyFont="1" applyBorder="1"/>
    <xf numFmtId="49" fontId="4" fillId="0" borderId="8" xfId="1" applyNumberFormat="1" applyFont="1" applyBorder="1" applyAlignment="1">
      <alignment horizontal="left" indent="1"/>
    </xf>
    <xf numFmtId="165" fontId="4" fillId="3" borderId="8" xfId="1" applyNumberFormat="1" applyFont="1" applyFill="1" applyBorder="1" applyAlignment="1">
      <alignment horizontal="center"/>
    </xf>
    <xf numFmtId="0" fontId="4" fillId="6" borderId="12" xfId="1" applyFont="1" applyFill="1" applyBorder="1" applyAlignment="1">
      <alignment horizontal="center" vertical="center"/>
    </xf>
    <xf numFmtId="165" fontId="3" fillId="0" borderId="2" xfId="1" applyNumberFormat="1" applyFont="1" applyBorder="1"/>
    <xf numFmtId="165" fontId="3" fillId="0" borderId="12" xfId="1" applyNumberFormat="1" applyFont="1" applyBorder="1"/>
    <xf numFmtId="0" fontId="4" fillId="2" borderId="13" xfId="1" applyFont="1" applyFill="1" applyBorder="1" applyAlignment="1">
      <alignment horizontal="center" vertical="center"/>
    </xf>
    <xf numFmtId="165" fontId="3" fillId="0" borderId="3" xfId="1" applyNumberFormat="1" applyFont="1" applyBorder="1" applyAlignment="1">
      <alignment horizontal="center"/>
    </xf>
    <xf numFmtId="165" fontId="3" fillId="0" borderId="5" xfId="1" applyNumberFormat="1" applyFont="1" applyBorder="1" applyAlignment="1">
      <alignment horizontal="center"/>
    </xf>
    <xf numFmtId="0" fontId="3" fillId="0" borderId="3" xfId="1" applyFont="1" applyBorder="1" applyAlignment="1">
      <alignment horizontal="left"/>
    </xf>
    <xf numFmtId="0" fontId="3" fillId="0" borderId="5" xfId="1" applyFont="1" applyBorder="1" applyAlignment="1">
      <alignment horizontal="left"/>
    </xf>
    <xf numFmtId="0" fontId="2" fillId="0" borderId="0" xfId="1" applyFont="1" applyAlignment="1">
      <alignment horizontal="left"/>
    </xf>
    <xf numFmtId="0" fontId="4" fillId="8" borderId="1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165" fontId="4" fillId="3" borderId="0" xfId="1" applyNumberFormat="1" applyFont="1" applyFill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6" fontId="6" fillId="0" borderId="2" xfId="1" applyNumberFormat="1" applyFont="1" applyBorder="1" applyAlignment="1">
      <alignment horizontal="left" vertical="center" wrapText="1"/>
    </xf>
    <xf numFmtId="166" fontId="6" fillId="0" borderId="3" xfId="1" applyNumberFormat="1" applyFont="1" applyBorder="1" applyAlignment="1">
      <alignment horizontal="left" vertical="center" wrapText="1"/>
    </xf>
    <xf numFmtId="168" fontId="5" fillId="0" borderId="3" xfId="1" applyNumberFormat="1" applyFont="1" applyBorder="1" applyAlignment="1">
      <alignment horizontal="center" vertical="center" wrapText="1"/>
    </xf>
    <xf numFmtId="168" fontId="5" fillId="0" borderId="4" xfId="1" applyNumberFormat="1" applyFont="1" applyBorder="1" applyAlignment="1">
      <alignment horizontal="center" vertical="center" wrapText="1"/>
    </xf>
    <xf numFmtId="166" fontId="6" fillId="0" borderId="2" xfId="1" applyNumberFormat="1" applyFont="1" applyBorder="1" applyAlignment="1">
      <alignment horizontal="center" vertical="center" wrapText="1"/>
    </xf>
    <xf numFmtId="166" fontId="6" fillId="0" borderId="3" xfId="1" applyNumberFormat="1" applyFont="1" applyBorder="1" applyAlignment="1">
      <alignment horizontal="center" vertical="center" wrapText="1"/>
    </xf>
    <xf numFmtId="166" fontId="6" fillId="0" borderId="2" xfId="1" applyNumberFormat="1" applyFont="1" applyBorder="1" applyAlignment="1">
      <alignment horizontal="center" vertical="center"/>
    </xf>
    <xf numFmtId="166" fontId="6" fillId="0" borderId="3" xfId="1" applyNumberFormat="1" applyFont="1" applyBorder="1" applyAlignment="1">
      <alignment horizontal="center" vertical="center"/>
    </xf>
  </cellXfs>
  <cellStyles count="2">
    <cellStyle name="Normal" xfId="0" builtinId="0"/>
    <cellStyle name="Normal 4" xfId="1" xr:uid="{0EF3197B-890E-433E-9D8D-1ACA61A6851A}"/>
  </cellStyles>
  <dxfs count="25">
    <dxf>
      <fill>
        <patternFill>
          <bgColor rgb="FF00FFFF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C8A5E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alignment horizontal="left" vertical="bottom" textRotation="0" wrapText="0" indent="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bottom" textRotation="0" wrapText="0" relativeIndent="-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m/d/yy;@"/>
      <fill>
        <patternFill patternType="solid">
          <fgColor indexed="64"/>
          <bgColor rgb="FFFFFF99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30" formatCode="@"/>
      <alignment horizontal="left" vertical="bottom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0066"/>
      <color rgb="FF00FFFF"/>
      <color rgb="FFC8A5E1"/>
      <color rgb="FFCC99FF"/>
      <color rgb="FFFFFF99"/>
      <color rgb="FFEB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5" fmlaLink="$A$3" max="9999" min="1900" page="10" val="2026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yonlinetraininghub.com/excel-calendar-template-date-formulas-explaine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2</xdr:row>
          <xdr:rowOff>0</xdr:rowOff>
        </xdr:from>
        <xdr:to>
          <xdr:col>1</xdr:col>
          <xdr:colOff>222250</xdr:colOff>
          <xdr:row>3</xdr:row>
          <xdr:rowOff>38100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8</xdr:col>
      <xdr:colOff>247650</xdr:colOff>
      <xdr:row>0</xdr:row>
      <xdr:rowOff>38101</xdr:rowOff>
    </xdr:from>
    <xdr:to>
      <xdr:col>26</xdr:col>
      <xdr:colOff>66675</xdr:colOff>
      <xdr:row>0</xdr:row>
      <xdr:rowOff>381001</xdr:rowOff>
    </xdr:to>
    <xdr:sp macro="" textlink="">
      <xdr:nvSpPr>
        <xdr:cNvPr id="18" name="Rectangle: Rounded Corners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06703-3B0E-43E3-8FDF-D73D77FA064B}"/>
            </a:ext>
          </a:extLst>
        </xdr:cNvPr>
        <xdr:cNvSpPr/>
      </xdr:nvSpPr>
      <xdr:spPr>
        <a:xfrm>
          <a:off x="3095625" y="38101"/>
          <a:ext cx="4876800" cy="3429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click</a:t>
          </a:r>
          <a:r>
            <a:rPr lang="en-AU" sz="1100" baseline="0"/>
            <a:t> here to read the tutorial explaining the formulas used in this template.</a:t>
          </a:r>
          <a:endParaRPr lang="en-AU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21EC7C-4839-4430-8D4F-23DF9280F985}" name="HolidayDates" displayName="HolidayDates" ref="AI4:AL19" totalsRowShown="0" headerRowDxfId="24" headerRowBorderDxfId="23" tableBorderDxfId="22" totalsRowBorderDxfId="21" headerRowCellStyle="Normal 4">
  <autoFilter ref="AI4:AL19" xr:uid="{DDCEFB13-0BDA-4F79-A0B6-5F5A2BC01F52}">
    <filterColumn colId="0" hiddenButton="1"/>
    <filterColumn colId="1" hiddenButton="1"/>
    <filterColumn colId="2" hiddenButton="1"/>
    <filterColumn colId="3" hiddenButton="1"/>
  </autoFilter>
  <tableColumns count="4">
    <tableColumn id="1" xr3:uid="{5477FBDE-3434-475C-8ED9-5BBCA6EABF24}" name="Holidays" dataDxfId="20" dataCellStyle="Normal 4"/>
    <tableColumn id="2" xr3:uid="{31797EB7-5C69-41AF-93B9-59B6A344E420}" name="When do they occur?" dataDxfId="19" dataCellStyle="Normal 4"/>
    <tableColumn id="3" xr3:uid="{BDD718D5-3B7F-4857-83FF-3275795706F8}" name="Calculated Date" dataDxfId="18" dataCellStyle="Normal 4"/>
    <tableColumn id="4" xr3:uid="{44421CB3-2E77-4122-A557-F64AD4CAFC79}" name="Paid Y/N?" dataDxfId="17" dataCellStyle="Normal 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4C221F-E503-496B-99C8-3AC1F1BA7C96}" name="Table2" displayName="Table2" ref="AI24:AJ28" totalsRowShown="0" headerRowDxfId="16" headerRowBorderDxfId="15" tableBorderDxfId="14" totalsRowBorderDxfId="13" headerRowCellStyle="Normal 4">
  <autoFilter ref="AI24:AJ28" xr:uid="{11928C89-4499-4BB3-BB6B-B5F81B017890}">
    <filterColumn colId="0" hiddenButton="1"/>
    <filterColumn colId="1" hiddenButton="1"/>
  </autoFilter>
  <tableColumns count="2">
    <tableColumn id="1" xr3:uid="{044375F3-472A-4E83-AE68-590003D24DAA}" name="PTO, Sick, OOO, CME, and FMLA" dataDxfId="12" dataCellStyle="Normal 4"/>
    <tableColumn id="2" xr3:uid="{A3922C43-6859-48A7-9943-FD37BBA88F95}" name="Date" dataDxfId="11" dataCellStyle="Normal 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4D3664-A130-4A60-9804-503C738887F7}" name="PayDaysTable" displayName="PayDaysTable" ref="AN4:AN839" totalsRowShown="0" headerRowDxfId="10" dataDxfId="8" headerRowBorderDxfId="9" tableBorderDxfId="7" totalsRowBorderDxfId="6" headerRowCellStyle="Normal 4" dataCellStyle="Normal 4">
  <autoFilter ref="AN4:AN839" xr:uid="{7215E0F1-87C6-4CDC-8987-707160C0B773}">
    <filterColumn colId="0" hiddenButton="1"/>
  </autoFilter>
  <tableColumns count="1">
    <tableColumn id="1" xr3:uid="{74F471F4-B46C-4C2F-86A1-9E15581BE369}" name="Pay Days for the Year" dataDxfId="5" dataCellStyle="Normal 4">
      <calculatedColumnFormula>AN4+14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BD859-30E9-44A0-B629-33E936C89B59}">
  <sheetPr>
    <pageSetUpPr fitToPage="1"/>
  </sheetPr>
  <dimension ref="A1:AQ1348"/>
  <sheetViews>
    <sheetView showGridLines="0" tabSelected="1" topLeftCell="AC1" zoomScaleNormal="100" workbookViewId="0">
      <pane ySplit="1" topLeftCell="A22" activePane="bottomLeft" state="frozen"/>
      <selection pane="bottomLeft" activeCell="AI25" sqref="AI25"/>
    </sheetView>
  </sheetViews>
  <sheetFormatPr defaultColWidth="9.1796875" defaultRowHeight="13" x14ac:dyDescent="0.3"/>
  <cols>
    <col min="1" max="1" width="10" style="1" customWidth="1"/>
    <col min="2" max="2" width="4.453125" style="1" customWidth="1"/>
    <col min="3" max="9" width="4.7265625" style="1" customWidth="1"/>
    <col min="10" max="10" width="1.7265625" style="1" customWidth="1"/>
    <col min="11" max="17" width="4.7265625" style="1" customWidth="1"/>
    <col min="18" max="18" width="1.7265625" style="1" customWidth="1"/>
    <col min="19" max="25" width="4.7265625" style="1" customWidth="1"/>
    <col min="26" max="26" width="1.7265625" style="1" customWidth="1"/>
    <col min="27" max="33" width="4.7265625" style="1" customWidth="1"/>
    <col min="34" max="34" width="5.1796875" style="1" customWidth="1"/>
    <col min="35" max="35" width="28.26953125" style="1" customWidth="1"/>
    <col min="36" max="36" width="24.26953125" style="1" bestFit="1" customWidth="1"/>
    <col min="37" max="37" width="15.26953125" style="1" customWidth="1"/>
    <col min="38" max="38" width="10.81640625" style="1" customWidth="1"/>
    <col min="39" max="39" width="3" style="1" customWidth="1"/>
    <col min="40" max="40" width="19.7265625" style="1" customWidth="1"/>
    <col min="41" max="44" width="10.453125" style="1" bestFit="1" customWidth="1"/>
    <col min="45" max="16384" width="9.1796875" style="1"/>
  </cols>
  <sheetData>
    <row r="1" spans="1:43" ht="31.5" customHeight="1" x14ac:dyDescent="0.4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AO1" s="41"/>
    </row>
    <row r="2" spans="1:43" ht="11.25" customHeight="1" x14ac:dyDescent="0.3">
      <c r="A2" s="62"/>
      <c r="B2" s="62"/>
      <c r="C2" s="62"/>
      <c r="D2" s="62"/>
      <c r="E2" s="62"/>
      <c r="F2" s="63"/>
      <c r="G2" s="62"/>
      <c r="H2" s="62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AO2" s="40"/>
      <c r="AQ2" s="40"/>
    </row>
    <row r="3" spans="1:43" ht="24" customHeight="1" x14ac:dyDescent="0.3">
      <c r="A3" s="42">
        <v>2026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AO3" s="40"/>
    </row>
    <row r="4" spans="1:43" ht="18.75" customHeight="1" x14ac:dyDescent="0.3">
      <c r="C4" s="61" t="s">
        <v>1</v>
      </c>
      <c r="D4" s="61"/>
      <c r="E4" s="61"/>
      <c r="F4" s="61"/>
      <c r="G4" s="61"/>
      <c r="H4" s="61"/>
      <c r="I4" s="61"/>
      <c r="K4" s="61" t="s">
        <v>2</v>
      </c>
      <c r="L4" s="61"/>
      <c r="M4" s="61"/>
      <c r="N4" s="61"/>
      <c r="O4" s="61"/>
      <c r="P4" s="61"/>
      <c r="Q4" s="61"/>
      <c r="S4" s="61" t="s">
        <v>3</v>
      </c>
      <c r="T4" s="61"/>
      <c r="U4" s="61"/>
      <c r="V4" s="61"/>
      <c r="W4" s="61"/>
      <c r="X4" s="61"/>
      <c r="Y4" s="61"/>
      <c r="AA4" s="61" t="s">
        <v>4</v>
      </c>
      <c r="AB4" s="61"/>
      <c r="AC4" s="61"/>
      <c r="AD4" s="61"/>
      <c r="AE4" s="61"/>
      <c r="AF4" s="61"/>
      <c r="AG4" s="61"/>
      <c r="AI4" s="46" t="s">
        <v>5</v>
      </c>
      <c r="AJ4" s="47" t="s">
        <v>6</v>
      </c>
      <c r="AK4" s="47" t="s">
        <v>7</v>
      </c>
      <c r="AL4" s="48" t="s">
        <v>8</v>
      </c>
      <c r="AN4" s="55" t="s">
        <v>9</v>
      </c>
      <c r="AO4" s="40"/>
    </row>
    <row r="5" spans="1:43" ht="18.75" customHeight="1" x14ac:dyDescent="0.3">
      <c r="B5" s="3"/>
      <c r="C5" s="4" t="s">
        <v>10</v>
      </c>
      <c r="D5" s="4" t="s">
        <v>11</v>
      </c>
      <c r="E5" s="4" t="s">
        <v>12</v>
      </c>
      <c r="F5" s="4" t="s">
        <v>13</v>
      </c>
      <c r="G5" s="4" t="s">
        <v>12</v>
      </c>
      <c r="H5" s="4" t="s">
        <v>14</v>
      </c>
      <c r="I5" s="4" t="s">
        <v>10</v>
      </c>
      <c r="K5" s="4" t="s">
        <v>10</v>
      </c>
      <c r="L5" s="4" t="s">
        <v>11</v>
      </c>
      <c r="M5" s="4" t="s">
        <v>12</v>
      </c>
      <c r="N5" s="4" t="s">
        <v>13</v>
      </c>
      <c r="O5" s="4" t="s">
        <v>12</v>
      </c>
      <c r="P5" s="4" t="s">
        <v>14</v>
      </c>
      <c r="Q5" s="4" t="s">
        <v>10</v>
      </c>
      <c r="S5" s="4" t="s">
        <v>10</v>
      </c>
      <c r="T5" s="4" t="s">
        <v>11</v>
      </c>
      <c r="U5" s="4" t="s">
        <v>12</v>
      </c>
      <c r="V5" s="4" t="s">
        <v>13</v>
      </c>
      <c r="W5" s="4" t="s">
        <v>12</v>
      </c>
      <c r="X5" s="4" t="s">
        <v>14</v>
      </c>
      <c r="Y5" s="4" t="s">
        <v>10</v>
      </c>
      <c r="AA5" s="4" t="s">
        <v>10</v>
      </c>
      <c r="AB5" s="4" t="s">
        <v>11</v>
      </c>
      <c r="AC5" s="4" t="s">
        <v>12</v>
      </c>
      <c r="AD5" s="4" t="s">
        <v>13</v>
      </c>
      <c r="AE5" s="4" t="s">
        <v>12</v>
      </c>
      <c r="AF5" s="4" t="s">
        <v>14</v>
      </c>
      <c r="AG5" s="4" t="s">
        <v>10</v>
      </c>
      <c r="AI5" s="43" t="s">
        <v>15</v>
      </c>
      <c r="AJ5" s="22" t="s">
        <v>16</v>
      </c>
      <c r="AK5" s="24">
        <f>DATE(A3,1,1)</f>
        <v>46023</v>
      </c>
      <c r="AL5" s="44" t="s">
        <v>17</v>
      </c>
      <c r="AN5" s="56">
        <v>43469</v>
      </c>
      <c r="AO5" s="40"/>
    </row>
    <row r="6" spans="1:43" ht="18.75" customHeight="1" x14ac:dyDescent="0.3">
      <c r="B6" s="5"/>
      <c r="C6" s="6" t="str" cm="1">
        <f t="array" ref="C6">IF(AND(YEAR(JanSun1)=$A$3,MONTH(JanSun1)=1),JanSun1, "")</f>
        <v/>
      </c>
      <c r="D6" s="6" t="str" cm="1">
        <f t="array" ref="D6">IF(AND(YEAR(JanSun1+1)=$A$3,MONTH(JanSun1+1)=1),JanSun1+1, "")</f>
        <v/>
      </c>
      <c r="E6" s="6" t="str" cm="1">
        <f t="array" ref="E6">IF(AND(YEAR(JanSun1+2)=$A$3,MONTH(JanSun1+2)=1),JanSun1+2, "")</f>
        <v/>
      </c>
      <c r="F6" s="6" t="str" cm="1">
        <f t="array" ref="F6">IF(AND(YEAR(JanSun1+3)=$A$3,MONTH(JanSun1+3)=1),JanSun1+3, "")</f>
        <v/>
      </c>
      <c r="G6" s="6">
        <f>IF(AND(YEAR(JanSun1+4)=$A$3,MONTH(JanSun1+4)=1),JanSun1+4, "")</f>
        <v>46023</v>
      </c>
      <c r="H6" s="6">
        <f>IF(AND(YEAR(JanSun1+5)=$A$3,MONTH(JanSun1+5)=1),JanSun1+5, "")</f>
        <v>46024</v>
      </c>
      <c r="I6" s="6">
        <f>IF(AND(YEAR(JanSun1+6)=$A$3,MONTH(JanSun1+6)=1),JanSun1+6, "")</f>
        <v>46025</v>
      </c>
      <c r="J6" s="5"/>
      <c r="K6" s="6" t="str">
        <f>IF(AND(YEAR(AprSun1)=$A$3,MONTH(AprSun1)=4),AprSun1, "")</f>
        <v/>
      </c>
      <c r="L6" s="6" t="str">
        <f>IF(AND(YEAR(AprSun1+1)=$A$3,MONTH(AprSun1+1)=4),AprSun1+1, "")</f>
        <v/>
      </c>
      <c r="M6" s="6" t="str">
        <f>IF(AND(YEAR(AprSun1+2)=$A$3,MONTH(AprSun1+2)=4),AprSun1+2, "")</f>
        <v/>
      </c>
      <c r="N6" s="6">
        <f>IF(AND(YEAR(AprSun1+3)=$A$3,MONTH(AprSun1+3)=4),AprSun1+3, "")</f>
        <v>46113</v>
      </c>
      <c r="O6" s="6">
        <f>IF(AND(YEAR(AprSun1+4)=$A$3,MONTH(AprSun1+4)=4),AprSun1+4, "")</f>
        <v>46114</v>
      </c>
      <c r="P6" s="6">
        <f>IF(AND(YEAR(AprSun1+5)=$A$3,MONTH(AprSun1+5)=4),AprSun1+5, "")</f>
        <v>46115</v>
      </c>
      <c r="Q6" s="6">
        <f>IF(AND(YEAR(AprSun1+6)=$A$3,MONTH(AprSun1+6)=4),AprSun1+6, "")</f>
        <v>46116</v>
      </c>
      <c r="R6" s="5"/>
      <c r="S6" s="6" t="str">
        <f>IF(AND(YEAR(JulSun1)=$A$3,MONTH(JulSun1)=7),JulSun1, "")</f>
        <v/>
      </c>
      <c r="T6" s="6" t="str">
        <f>IF(AND(YEAR(JulSun1+1)=$A$3,MONTH(JulSun1+1)=7),JulSun1+1, "")</f>
        <v/>
      </c>
      <c r="U6" s="6" t="str">
        <f>IF(AND(YEAR(JulSun1+2)=$A$3,MONTH(JulSun1+2)=7),JulSun1+2, "")</f>
        <v/>
      </c>
      <c r="V6" s="6">
        <f>IF(AND(YEAR(JulSun1+3)=$A$3,MONTH(JulSun1+3)=7),JulSun1+3, "")</f>
        <v>46204</v>
      </c>
      <c r="W6" s="6">
        <f>IF(AND(YEAR(JulSun1+4)=$A$3,MONTH(JulSun1+4)=7),JulSun1+4, "")</f>
        <v>46205</v>
      </c>
      <c r="X6" s="6">
        <f>IF(AND(YEAR(JulSun1+5)=$A$3,MONTH(JulSun1+5)=7),JulSun1+5, "")</f>
        <v>46206</v>
      </c>
      <c r="Y6" s="6">
        <f>IF(AND(YEAR(JulSun1+6)=$A$3,MONTH(JulSun1+6)=7),JulSun1+6, "")</f>
        <v>46207</v>
      </c>
      <c r="Z6" s="5"/>
      <c r="AA6" s="6" t="str">
        <f>IF(AND(YEAR(OctSun1)=$A$3,MONTH(OctSun1)=10),OctSun1, "")</f>
        <v/>
      </c>
      <c r="AB6" s="6" t="str">
        <f>IF(AND(YEAR(OctSun1+1)=$A$3,MONTH(OctSun1+1)=10),OctSun1+1, "")</f>
        <v/>
      </c>
      <c r="AC6" s="6" t="str">
        <f>IF(AND(YEAR(OctSun1+2)=$A$3,MONTH(OctSun1+2)=10),OctSun1+2, "")</f>
        <v/>
      </c>
      <c r="AD6" s="6" t="str">
        <f>IF(AND(YEAR(OctSun1+3)=$A$3,MONTH(OctSun1+3)=10),OctSun1+3, "")</f>
        <v/>
      </c>
      <c r="AE6" s="6">
        <f>IF(AND(YEAR(OctSun1+4)=$A$3,MONTH(OctSun1+4)=10),OctSun1+4, "")</f>
        <v>46296</v>
      </c>
      <c r="AF6" s="6">
        <f>IF(AND(YEAR(OctSun1+5)=$A$3,MONTH(OctSun1+5)=10),OctSun1+5, "")</f>
        <v>46297</v>
      </c>
      <c r="AG6" s="6">
        <f>IF(AND(YEAR(OctSun1+6)=$A$3,MONTH(OctSun1+6)=10),OctSun1+6, "")</f>
        <v>46298</v>
      </c>
      <c r="AI6" s="43" t="s">
        <v>18</v>
      </c>
      <c r="AJ6" s="22" t="s">
        <v>19</v>
      </c>
      <c r="AK6" s="24">
        <f>DATE(A3,1,1)+14+CHOOSE(WEEKDAY(DATE(A3,1,1)),1,0,6,5,4,3,2)</f>
        <v>46041</v>
      </c>
      <c r="AL6" s="45" t="s">
        <v>20</v>
      </c>
      <c r="AN6" s="56">
        <f>AN5+14</f>
        <v>43483</v>
      </c>
      <c r="AO6" s="40"/>
    </row>
    <row r="7" spans="1:43" ht="18.75" customHeight="1" x14ac:dyDescent="0.3">
      <c r="B7" s="5"/>
      <c r="C7" s="6">
        <f>IF(AND(YEAR(JanSun1+7)=$A$3,MONTH(JanSun1+7)=1),JanSun1+7, "")</f>
        <v>46026</v>
      </c>
      <c r="D7" s="6">
        <f>IF(AND(YEAR(JanSun1+8)=$A$3,MONTH(JanSun1+8)=1),JanSun1+8, "")</f>
        <v>46027</v>
      </c>
      <c r="E7" s="6">
        <f>IF(AND(YEAR(JanSun1+9)=$A$3,MONTH(JanSun1+9)=1),JanSun1+9, "")</f>
        <v>46028</v>
      </c>
      <c r="F7" s="6">
        <f>IF(AND(YEAR(JanSun1+10)=$A$3,MONTH(JanSun1+10)=1),JanSun1+10, "")</f>
        <v>46029</v>
      </c>
      <c r="G7" s="6">
        <f>IF(AND(YEAR(JanSun1+11)=$A$3,MONTH(JanSun1+11)=1),JanSun1+11, "")</f>
        <v>46030</v>
      </c>
      <c r="H7" s="6">
        <f>IF(AND(YEAR(JanSun1+12)=$A$3,MONTH(JanSun1+12)=1),JanSun1+12, "")</f>
        <v>46031</v>
      </c>
      <c r="I7" s="6">
        <f>IF(AND(YEAR(JanSun1+13)=$A$3,MONTH(JanSun1+13)=1),JanSun1+13, "")</f>
        <v>46032</v>
      </c>
      <c r="J7" s="5"/>
      <c r="K7" s="7">
        <f>IF(AND(YEAR(AprSun1+7)=$A$3,MONTH(AprSun1+7)=4),AprSun1+7, "")</f>
        <v>46117</v>
      </c>
      <c r="L7" s="6">
        <f>IF(AND(YEAR(AprSun1+8)=$A$3,MONTH(AprSun1+8)=4),AprSun1+8, "")</f>
        <v>46118</v>
      </c>
      <c r="M7" s="6">
        <f>IF(AND(YEAR(AprSun1+9)=$A$3,MONTH(AprSun1+9)=4),AprSun1+9, "")</f>
        <v>46119</v>
      </c>
      <c r="N7" s="6">
        <f>IF(AND(YEAR(AprSun1+10)=$A$3,MONTH(AprSun1+10)=4),AprSun1+10, "")</f>
        <v>46120</v>
      </c>
      <c r="O7" s="6">
        <f>IF(AND(YEAR(AprSun1+11)=$A$3,MONTH(AprSun1+11)=4),AprSun1+11, "")</f>
        <v>46121</v>
      </c>
      <c r="P7" s="6">
        <f>IF(AND(YEAR(AprSun1+12)=$A$3,MONTH(AprSun1+12)=4),AprSun1+12, "")</f>
        <v>46122</v>
      </c>
      <c r="Q7" s="6">
        <f>IF(AND(YEAR(AprSun1+13)=$A$3,MONTH(AprSun1+13)=4),AprSun1+13, "")</f>
        <v>46123</v>
      </c>
      <c r="R7" s="5"/>
      <c r="S7" s="6">
        <f>IF(AND(YEAR(JulSun1+7)=$A$3,MONTH(JulSun1+7)=7),JulSun1+7, "")</f>
        <v>46208</v>
      </c>
      <c r="T7" s="6">
        <f>IF(AND(YEAR(JulSun1+8)=$A$3,MONTH(JulSun1+8)=7),JulSun1+8, "")</f>
        <v>46209</v>
      </c>
      <c r="U7" s="6">
        <f>IF(AND(YEAR(JulSun1+9)=$A$3,MONTH(JulSun1+9)=7),JulSun1+9, "")</f>
        <v>46210</v>
      </c>
      <c r="V7" s="6">
        <f>IF(AND(YEAR(JulSun1+10)=$A$3,MONTH(JulSun1+10)=7),JulSun1+10, "")</f>
        <v>46211</v>
      </c>
      <c r="W7" s="6">
        <f>IF(AND(YEAR(JulSun1+11)=$A$3,MONTH(JulSun1+11)=7),JulSun1+11, "")</f>
        <v>46212</v>
      </c>
      <c r="X7" s="6">
        <f>IF(AND(YEAR(JulSun1+12)=$A$3,MONTH(JulSun1+12)=7),JulSun1+12, "")</f>
        <v>46213</v>
      </c>
      <c r="Y7" s="6">
        <f>IF(AND(YEAR(JulSun1+13)=$A$3,MONTH(JulSun1+13)=7),JulSun1+13, "")</f>
        <v>46214</v>
      </c>
      <c r="Z7" s="5"/>
      <c r="AA7" s="6">
        <f>IF(AND(YEAR(OctSun1+7)=$A$3,MONTH(OctSun1+7)=10),OctSun1+7, "")</f>
        <v>46299</v>
      </c>
      <c r="AB7" s="6">
        <f>IF(AND(YEAR(OctSun1+8)=$A$3,MONTH(OctSun1+8)=10),OctSun1+8, "")</f>
        <v>46300</v>
      </c>
      <c r="AC7" s="6">
        <f>IF(AND(YEAR(OctSun1+9)=$A$3,MONTH(OctSun1+9)=10),OctSun1+9, "")</f>
        <v>46301</v>
      </c>
      <c r="AD7" s="6">
        <f>IF(AND(YEAR(OctSun1+10)=$A$3,MONTH(OctSun1+10)=10),OctSun1+10, "")</f>
        <v>46302</v>
      </c>
      <c r="AE7" s="6">
        <f>IF(AND(YEAR(OctSun1+11)=$A$3,MONTH(OctSun1+11)=10),OctSun1+11, "")</f>
        <v>46303</v>
      </c>
      <c r="AF7" s="6">
        <f>IF(AND(YEAR(OctSun1+12)=$A$3,MONTH(OctSun1+12)=10),OctSun1+12, "")</f>
        <v>46304</v>
      </c>
      <c r="AG7" s="6">
        <f>IF(AND(YEAR(OctSun1+13)=$A$3,MONTH(OctSun1+13)=10),OctSun1+13, "")</f>
        <v>46305</v>
      </c>
      <c r="AI7" s="43" t="s">
        <v>21</v>
      </c>
      <c r="AJ7" s="22" t="s">
        <v>22</v>
      </c>
      <c r="AK7" s="25">
        <f>DATE(A3,2,1)+14+CHOOSE(WEEKDAY(DATE(A3,2,1)),1,0,6,5,4,3,2)</f>
        <v>46069</v>
      </c>
      <c r="AL7" s="45" t="s">
        <v>20</v>
      </c>
      <c r="AN7" s="56">
        <f>AN6+14</f>
        <v>43497</v>
      </c>
      <c r="AO7" s="40"/>
    </row>
    <row r="8" spans="1:43" ht="18.75" customHeight="1" x14ac:dyDescent="0.3">
      <c r="B8" s="5"/>
      <c r="C8" s="6">
        <f>IF(AND(YEAR(JanSun1+14)=$A$3,MONTH(JanSun1+14)=1),JanSun1+14, "")</f>
        <v>46033</v>
      </c>
      <c r="D8" s="6">
        <f>IF(AND(YEAR(JanSun1+15)=$A$3,MONTH(JanSun1+15)=1),JanSun1+15, "")</f>
        <v>46034</v>
      </c>
      <c r="E8" s="6">
        <f>IF(AND(YEAR(JanSun1+16)=$A$3,MONTH(JanSun1+16)=1),JanSun1+16, "")</f>
        <v>46035</v>
      </c>
      <c r="F8" s="6">
        <f>IF(AND(YEAR(JanSun1+17)=$A$3,MONTH(JanSun1+17)=1),JanSun1+17, "")</f>
        <v>46036</v>
      </c>
      <c r="G8" s="6">
        <f>IF(AND(YEAR(JanSun1+18)=$A$3,MONTH(JanSun1+18)=1),JanSun1+18, "")</f>
        <v>46037</v>
      </c>
      <c r="H8" s="6">
        <f>IF(AND(YEAR(JanSun1+19)=$A$3,MONTH(JanSun1+19)=1),JanSun1+19, "")</f>
        <v>46038</v>
      </c>
      <c r="I8" s="6">
        <f>IF(AND(YEAR(JanSun1+20)=$A$3,MONTH(JanSun1+20)=1),JanSun1+20, "")</f>
        <v>46039</v>
      </c>
      <c r="J8" s="5"/>
      <c r="K8" s="6">
        <f>IF(AND(YEAR(AprSun1+14)=$A$3,MONTH(AprSun1+14)=4),AprSun1+14, "")</f>
        <v>46124</v>
      </c>
      <c r="L8" s="6">
        <f>IF(AND(YEAR(AprSun1+15)=$A$3,MONTH(AprSun1+15)=4),AprSun1+15, "")</f>
        <v>46125</v>
      </c>
      <c r="M8" s="6">
        <f>IF(AND(YEAR(AprSun1+16)=$A$3,MONTH(AprSun1+16)=4),AprSun1+16, "")</f>
        <v>46126</v>
      </c>
      <c r="N8" s="6">
        <f>IF(AND(YEAR(AprSun1+17)=$A$3,MONTH(AprSun1+17)=4),AprSun1+17, "")</f>
        <v>46127</v>
      </c>
      <c r="O8" s="6">
        <f>IF(AND(YEAR(AprSun1+18)=$A$3,MONTH(AprSun1+18)=4),AprSun1+18, "")</f>
        <v>46128</v>
      </c>
      <c r="P8" s="6">
        <f>IF(AND(YEAR(AprSun1+19)=$A$3,MONTH(AprSun1+19)=4),AprSun1+19, "")</f>
        <v>46129</v>
      </c>
      <c r="Q8" s="6">
        <f>IF(AND(YEAR(AprSun1+20)=$A$3,MONTH(AprSun1+20)=4),AprSun1+20, "")</f>
        <v>46130</v>
      </c>
      <c r="R8" s="5"/>
      <c r="S8" s="6">
        <f>IF(AND(YEAR(JulSun1+14)=$A$3,MONTH(JulSun1+14)=7),JulSun1+14, "")</f>
        <v>46215</v>
      </c>
      <c r="T8" s="6">
        <f>IF(AND(YEAR(JulSun1+15)=$A$3,MONTH(JulSun1+15)=7),JulSun1+15, "")</f>
        <v>46216</v>
      </c>
      <c r="U8" s="6">
        <f>IF(AND(YEAR(JulSun1+16)=$A$3,MONTH(JulSun1+16)=7),JulSun1+16, "")</f>
        <v>46217</v>
      </c>
      <c r="V8" s="6">
        <f>IF(AND(YEAR(JulSun1+17)=$A$3,MONTH(JulSun1+17)=7),JulSun1+17, "")</f>
        <v>46218</v>
      </c>
      <c r="W8" s="6">
        <f>IF(AND(YEAR(JulSun1+18)=$A$3,MONTH(JulSun1+18)=7),JulSun1+18, "")</f>
        <v>46219</v>
      </c>
      <c r="X8" s="6">
        <f>IF(AND(YEAR(JulSun1+19)=$A$3,MONTH(JulSun1+19)=7),JulSun1+19, "")</f>
        <v>46220</v>
      </c>
      <c r="Y8" s="6">
        <f>IF(AND(YEAR(JulSun1+20)=$A$3,MONTH(JulSun1+20)=7),JulSun1+20, "")</f>
        <v>46221</v>
      </c>
      <c r="Z8" s="5"/>
      <c r="AA8" s="6">
        <f>IF(AND(YEAR(OctSun1+14)=$A$3,MONTH(OctSun1+14)=10),OctSun1+14, "")</f>
        <v>46306</v>
      </c>
      <c r="AB8" s="6">
        <f>IF(AND(YEAR(OctSun1+15)=$A$3,MONTH(OctSun1+15)=10),OctSun1+15, "")</f>
        <v>46307</v>
      </c>
      <c r="AC8" s="6">
        <f>IF(AND(YEAR(OctSun1+16)=$A$3,MONTH(OctSun1+16)=10),OctSun1+16, "")</f>
        <v>46308</v>
      </c>
      <c r="AD8" s="6">
        <f>IF(AND(YEAR(OctSun1+17)=$A$3,MONTH(OctSun1+17)=10),OctSun1+17, "")</f>
        <v>46309</v>
      </c>
      <c r="AE8" s="6">
        <f>IF(AND(YEAR(OctSun1+18)=$A$3,MONTH(OctSun1+18)=10),OctSun1+18, "")</f>
        <v>46310</v>
      </c>
      <c r="AF8" s="6">
        <f>IF(AND(YEAR(OctSun1+19)=$A$3,MONTH(OctSun1+19)=10),OctSun1+19, "")</f>
        <v>46311</v>
      </c>
      <c r="AG8" s="6">
        <f>IF(AND(YEAR(OctSun1+20)=$A$3,MONTH(OctSun1+20)=10),OctSun1+20, "")</f>
        <v>46312</v>
      </c>
      <c r="AI8" s="43" t="s">
        <v>23</v>
      </c>
      <c r="AJ8" s="23" t="s">
        <v>24</v>
      </c>
      <c r="AK8" s="24">
        <f>FLOOR(DATE(A3,5,DAY(MINUTE(A3/38)/2+56)),7)-34</f>
        <v>46117</v>
      </c>
      <c r="AL8" s="45" t="s">
        <v>20</v>
      </c>
      <c r="AN8" s="56">
        <f t="shared" ref="AN8:AN23" si="0">AN7+14</f>
        <v>43511</v>
      </c>
      <c r="AO8" s="40"/>
    </row>
    <row r="9" spans="1:43" ht="18.75" customHeight="1" x14ac:dyDescent="0.3">
      <c r="B9" s="5"/>
      <c r="C9" s="6">
        <f>IF(AND(YEAR(JanSun1+21)=$A$3,MONTH(JanSun1+21)=1),JanSun1+21, "")</f>
        <v>46040</v>
      </c>
      <c r="D9" s="6">
        <f>IF(AND(YEAR(JanSun1+22)=$A$3,MONTH(JanSun1+22)=1),JanSun1+22, "")</f>
        <v>46041</v>
      </c>
      <c r="E9" s="6">
        <f>IF(AND(YEAR(JanSun1+23)=$A$3,MONTH(JanSun1+23)=1),JanSun1+23, "")</f>
        <v>46042</v>
      </c>
      <c r="F9" s="6">
        <f>IF(AND(YEAR(JanSun1+24)=$A$3,MONTH(JanSun1+24)=1),JanSun1+24, "")</f>
        <v>46043</v>
      </c>
      <c r="G9" s="6">
        <f>IF(AND(YEAR(JanSun1+25)=$A$3,MONTH(JanSun1+25)=1),JanSun1+25, "")</f>
        <v>46044</v>
      </c>
      <c r="H9" s="6">
        <f>IF(AND(YEAR(JanSun1+26)=$A$3,MONTH(JanSun1+26)=1),JanSun1+26, "")</f>
        <v>46045</v>
      </c>
      <c r="I9" s="6">
        <f>IF(AND(YEAR(JanSun1+27)=$A$3,MONTH(JanSun1+27)=1),JanSun1+27, "")</f>
        <v>46046</v>
      </c>
      <c r="J9" s="5"/>
      <c r="K9" s="6">
        <f>IF(AND(YEAR(AprSun1+21)=$A$3,MONTH(AprSun1+21)=4),AprSun1+21, "")</f>
        <v>46131</v>
      </c>
      <c r="L9" s="6">
        <f>IF(AND(YEAR(AprSun1+22)=$A$3,MONTH(AprSun1+22)=4),AprSun1+22, "")</f>
        <v>46132</v>
      </c>
      <c r="M9" s="6">
        <f>IF(AND(YEAR(AprSun1+23)=$A$3,MONTH(AprSun1+23)=4),AprSun1+23, "")</f>
        <v>46133</v>
      </c>
      <c r="N9" s="6">
        <f>IF(AND(YEAR(AprSun1+24)=$A$3,MONTH(AprSun1+24)=4),AprSun1+24, "")</f>
        <v>46134</v>
      </c>
      <c r="O9" s="6">
        <f>IF(AND(YEAR(AprSun1+25)=$A$3,MONTH(AprSun1+25)=4),AprSun1+25, "")</f>
        <v>46135</v>
      </c>
      <c r="P9" s="6">
        <f>IF(AND(YEAR(AprSun1+26)=$A$3,MONTH(AprSun1+26)=4),AprSun1+26, "")</f>
        <v>46136</v>
      </c>
      <c r="Q9" s="6">
        <f>IF(AND(YEAR(AprSun1+27)=$A$3,MONTH(AprSun1+27)=4),AprSun1+27, "")</f>
        <v>46137</v>
      </c>
      <c r="R9" s="5"/>
      <c r="S9" s="6">
        <f>IF(AND(YEAR(JulSun1+21)=$A$3,MONTH(JulSun1+21)=7),JulSun1+21, "")</f>
        <v>46222</v>
      </c>
      <c r="T9" s="6">
        <f>IF(AND(YEAR(JulSun1+22)=$A$3,MONTH(JulSun1+22)=7),JulSun1+22, "")</f>
        <v>46223</v>
      </c>
      <c r="U9" s="6">
        <f>IF(AND(YEAR(JulSun1+23)=$A$3,MONTH(JulSun1+23)=7),JulSun1+23, "")</f>
        <v>46224</v>
      </c>
      <c r="V9" s="6">
        <f>IF(AND(YEAR(JulSun1+24)=$A$3,MONTH(JulSun1+24)=7),JulSun1+24, "")</f>
        <v>46225</v>
      </c>
      <c r="W9" s="6">
        <f>IF(AND(YEAR(JulSun1+25)=$A$3,MONTH(JulSun1+25)=7),JulSun1+25, "")</f>
        <v>46226</v>
      </c>
      <c r="X9" s="6">
        <f>IF(AND(YEAR(JulSun1+26)=$A$3,MONTH(JulSun1+26)=7),JulSun1+26, "")</f>
        <v>46227</v>
      </c>
      <c r="Y9" s="6">
        <f>IF(AND(YEAR(JulSun1+27)=$A$3,MONTH(JulSun1+27)=7),JulSun1+27, "")</f>
        <v>46228</v>
      </c>
      <c r="Z9" s="5"/>
      <c r="AA9" s="6">
        <f>IF(AND(YEAR(OctSun1+21)=$A$3,MONTH(OctSun1+21)=10),OctSun1+21, "")</f>
        <v>46313</v>
      </c>
      <c r="AB9" s="6">
        <f>IF(AND(YEAR(OctSun1+22)=$A$3,MONTH(OctSun1+22)=10),OctSun1+22, "")</f>
        <v>46314</v>
      </c>
      <c r="AC9" s="6">
        <f>IF(AND(YEAR(OctSun1+23)=$A$3,MONTH(OctSun1+23)=10),OctSun1+23, "")</f>
        <v>46315</v>
      </c>
      <c r="AD9" s="6">
        <f>IF(AND(YEAR(OctSun1+24)=$A$3,MONTH(OctSun1+24)=10),OctSun1+24, "")</f>
        <v>46316</v>
      </c>
      <c r="AE9" s="6">
        <f>IF(AND(YEAR(OctSun1+25)=$A$3,MONTH(OctSun1+25)=10),OctSun1+25, "")</f>
        <v>46317</v>
      </c>
      <c r="AF9" s="6">
        <f>IF(AND(YEAR(OctSun1+26)=$A$3,MONTH(OctSun1+26)=10),OctSun1+26, "")</f>
        <v>46318</v>
      </c>
      <c r="AG9" s="6">
        <f>IF(AND(YEAR(OctSun1+27)=$A$3,MONTH(OctSun1+27)=10),OctSun1+27, "")</f>
        <v>46319</v>
      </c>
      <c r="AI9" s="43" t="s">
        <v>25</v>
      </c>
      <c r="AJ9" s="22" t="s">
        <v>26</v>
      </c>
      <c r="AK9" s="25">
        <f>DATE(A3,5,1)+7+CHOOSE(WEEKDAY(DATE(A3,5,1)),0,6,5,4,3,2,1)</f>
        <v>46152</v>
      </c>
      <c r="AL9" s="45" t="s">
        <v>20</v>
      </c>
      <c r="AN9" s="56">
        <f t="shared" si="0"/>
        <v>43525</v>
      </c>
      <c r="AO9" s="40"/>
    </row>
    <row r="10" spans="1:43" ht="18.75" customHeight="1" x14ac:dyDescent="0.3">
      <c r="B10" s="5"/>
      <c r="C10" s="6">
        <f>IF(AND(YEAR(JanSun1+28)=$A$3,MONTH(JanSun1+28)=1),JanSun1+28, "")</f>
        <v>46047</v>
      </c>
      <c r="D10" s="6">
        <f>IF(AND(YEAR(JanSun1+29)=$A$3,MONTH(JanSun1+29)=1),JanSun1+29, "")</f>
        <v>46048</v>
      </c>
      <c r="E10" s="6">
        <f>IF(AND(YEAR(JanSun1+30)=$A$3,MONTH(JanSun1+30)=1),JanSun1+30, "")</f>
        <v>46049</v>
      </c>
      <c r="F10" s="6">
        <f>IF(AND(YEAR(JanSun1+31)=$A$3,MONTH(JanSun1+31)=1),JanSun1+31, "")</f>
        <v>46050</v>
      </c>
      <c r="G10" s="6">
        <f>IF(AND(YEAR(JanSun1+32)=$A$3,MONTH(JanSun1+32)=1),JanSun1+32, "")</f>
        <v>46051</v>
      </c>
      <c r="H10" s="6">
        <f>IF(AND(YEAR(JanSun1+33)=$A$3,MONTH(JanSun1+33)=1),JanSun1+33, "")</f>
        <v>46052</v>
      </c>
      <c r="I10" s="6">
        <f>IF(AND(YEAR(JanSun1+34)=$A$3,MONTH(JanSun1+34)=1),JanSun1+34, "")</f>
        <v>46053</v>
      </c>
      <c r="J10" s="5"/>
      <c r="K10" s="6">
        <f>IF(AND(YEAR(AprSun1+28)=$A$3,MONTH(AprSun1+28)=4),AprSun1+28, "")</f>
        <v>46138</v>
      </c>
      <c r="L10" s="6">
        <f>IF(AND(YEAR(AprSun1+29)=$A$3,MONTH(AprSun1+29)=4),AprSun1+29, "")</f>
        <v>46139</v>
      </c>
      <c r="M10" s="6">
        <f>IF(AND(YEAR(AprSun1+30)=$A$3,MONTH(AprSun1+30)=4),AprSun1+30, "")</f>
        <v>46140</v>
      </c>
      <c r="N10" s="6">
        <f>IF(AND(YEAR(AprSun1+31)=$A$3,MONTH(AprSun1+31)=4),AprSun1+31, "")</f>
        <v>46141</v>
      </c>
      <c r="O10" s="6">
        <f>IF(AND(YEAR(AprSun1+32)=$A$3,MONTH(AprSun1+32)=4),AprSun1+32, "")</f>
        <v>46142</v>
      </c>
      <c r="P10" s="6" t="str">
        <f>IF(AND(YEAR(AprSun1+33)=$A$3,MONTH(AprSun1+33)=4),AprSun1+33, "")</f>
        <v/>
      </c>
      <c r="Q10" s="6" t="str">
        <f>IF(AND(YEAR(AprSun1+34)=$A$3,MONTH(AprSun1+34)=4),AprSun1+34, "")</f>
        <v/>
      </c>
      <c r="R10" s="5"/>
      <c r="S10" s="6">
        <f>IF(AND(YEAR(JulSun1+28)=$A$3,MONTH(JulSun1+28)=7),JulSun1+28, "")</f>
        <v>46229</v>
      </c>
      <c r="T10" s="6">
        <f>IF(AND(YEAR(JulSun1+29)=$A$3,MONTH(JulSun1+29)=7),JulSun1+29, "")</f>
        <v>46230</v>
      </c>
      <c r="U10" s="6">
        <f>IF(AND(YEAR(JulSun1+30)=$A$3,MONTH(JulSun1+30)=7),JulSun1+30, "")</f>
        <v>46231</v>
      </c>
      <c r="V10" s="6">
        <f>IF(AND(YEAR(JulSun1+31)=$A$3,MONTH(JulSun1+31)=7),JulSun1+31, "")</f>
        <v>46232</v>
      </c>
      <c r="W10" s="6">
        <f>IF(AND(YEAR(JulSun1+32)=$A$3,MONTH(JulSun1+32)=7),JulSun1+32, "")</f>
        <v>46233</v>
      </c>
      <c r="X10" s="6">
        <f>IF(AND(YEAR(JulSun1+33)=$A$3,MONTH(JulSun1+33)=7),JulSun1+33, "")</f>
        <v>46234</v>
      </c>
      <c r="Y10" s="6" t="str">
        <f>IF(AND(YEAR(JulSun1+34)=$A$3,MONTH(JulSun1+34)=7),JulSun1+34, "")</f>
        <v/>
      </c>
      <c r="Z10" s="5"/>
      <c r="AA10" s="6">
        <f>IF(AND(YEAR(OctSun1+28)=$A$3,MONTH(OctSun1+28)=10),OctSun1+28, "")</f>
        <v>46320</v>
      </c>
      <c r="AB10" s="6">
        <f>IF(AND(YEAR(OctSun1+29)=$A$3,MONTH(OctSun1+29)=10),OctSun1+29, "")</f>
        <v>46321</v>
      </c>
      <c r="AC10" s="6">
        <f>IF(AND(YEAR(OctSun1+30)=$A$3,MONTH(OctSun1+30)=10),OctSun1+30, "")</f>
        <v>46322</v>
      </c>
      <c r="AD10" s="6">
        <f>IF(AND(YEAR(OctSun1+31)=$A$3,MONTH(OctSun1+31)=10),OctSun1+31, "")</f>
        <v>46323</v>
      </c>
      <c r="AE10" s="6">
        <f>IF(AND(YEAR(OctSun1+32)=$A$3,MONTH(OctSun1+32)=10),OctSun1+32, "")</f>
        <v>46324</v>
      </c>
      <c r="AF10" s="6">
        <f>IF(AND(YEAR(OctSun1+33)=$A$3,MONTH(OctSun1+33)=10),OctSun1+33, "")</f>
        <v>46325</v>
      </c>
      <c r="AG10" s="6">
        <f>IF(AND(YEAR(OctSun1+34)=$A$3,MONTH(OctSun1+34)=10),OctSun1+34, "")</f>
        <v>46326</v>
      </c>
      <c r="AI10" s="43" t="s">
        <v>27</v>
      </c>
      <c r="AJ10" s="22" t="s">
        <v>28</v>
      </c>
      <c r="AK10" s="25">
        <f>DATE((A3),5,CHOOSE(WEEKDAY(DATE((A3),5,1)),30,29,28,27,26,25,31))</f>
        <v>46167</v>
      </c>
      <c r="AL10" s="44" t="s">
        <v>17</v>
      </c>
      <c r="AN10" s="56">
        <f t="shared" si="0"/>
        <v>43539</v>
      </c>
      <c r="AO10" s="40"/>
      <c r="AQ10" s="40"/>
    </row>
    <row r="11" spans="1:43" ht="18.75" customHeight="1" x14ac:dyDescent="0.3">
      <c r="B11" s="5"/>
      <c r="C11" s="6" t="str">
        <f>IF(AND(YEAR(JanSun1+35)=$A$3,MONTH(JanSun1+35)=1),JanSun1+35, "")</f>
        <v/>
      </c>
      <c r="D11" s="6" t="str">
        <f>IF(AND(YEAR(JanSun1+36)=$A$3,MONTH(JanSun1+36)=1),JanSun1+36, "")</f>
        <v/>
      </c>
      <c r="E11" s="6" t="str">
        <f>IF(AND(YEAR(JanSun1+37)=$A$3,MONTH(JanSun1+37)=1),JanSun1+37, "")</f>
        <v/>
      </c>
      <c r="F11" s="6" t="str">
        <f>IF(AND(YEAR(JanSun1+38)=$A$3,MONTH(JanSun1+38)=1),JanSun1+38, "")</f>
        <v/>
      </c>
      <c r="G11" s="6" t="str">
        <f>IF(AND(YEAR(JanSun1+39)=$A$3,MONTH(JanSun1+39)=1),JanSun1+39, "")</f>
        <v/>
      </c>
      <c r="H11" s="6" t="str">
        <f>IF(AND(YEAR(JanSun1+40)=$A$3,MONTH(JanSun1+40)=1),JanSun1+40, "")</f>
        <v/>
      </c>
      <c r="I11" s="6" t="str">
        <f>IF(AND(YEAR(JanSun1+41)=$A$3,MONTH(JanSun1+41)=1),JanSun1+41, "")</f>
        <v/>
      </c>
      <c r="J11" s="5"/>
      <c r="K11" s="6" t="str">
        <f>IF(AND(YEAR(AprSun1+35)=$A$3,MONTH(AprSun1+35)=4),AprSun1+35, "")</f>
        <v/>
      </c>
      <c r="L11" s="6" t="str">
        <f>IF(AND(YEAR(AprSun1+36)=$A$3,MONTH(AprSun1+36)=4),AprSun1+36, "")</f>
        <v/>
      </c>
      <c r="M11" s="6" t="str">
        <f>IF(AND(YEAR(AprSun1+37)=$A$3,MONTH(AprSun1+37)=4),AprSun1+37, "")</f>
        <v/>
      </c>
      <c r="N11" s="6" t="str">
        <f>IF(AND(YEAR(AprSun1+38)=$A$3,MONTH(AprSun1+38)=4),AprSun1+38, "")</f>
        <v/>
      </c>
      <c r="O11" s="6" t="str">
        <f>IF(AND(YEAR(AprSun1+39)=$A$3,MONTH(AprSun1+39)=4),AprSun1+39, "")</f>
        <v/>
      </c>
      <c r="P11" s="6" t="str">
        <f>IF(AND(YEAR(AprSun1+40)=$A$3,MONTH(AprSun1+40)=4),AprSun1+40, "")</f>
        <v/>
      </c>
      <c r="Q11" s="6" t="str">
        <f>IF(AND(YEAR(AprSun1+41)=$A$3,MONTH(AprSun1+41)=4),AprSun1+41, "")</f>
        <v/>
      </c>
      <c r="R11" s="5"/>
      <c r="S11" s="6" t="str">
        <f>IF(AND(YEAR(JulSun1+35)=$A$3,MONTH(JulSun1+35)=7),JulSun1+35, "")</f>
        <v/>
      </c>
      <c r="T11" s="6"/>
      <c r="U11" s="6" t="str">
        <f>IF(AND(YEAR(JulSun1+37)=$A$3,MONTH(JulSun1+37)=7),JulSun1+37, "")</f>
        <v/>
      </c>
      <c r="V11" s="6" t="str">
        <f>IF(AND(YEAR(JulSun1+38)=$A$3,MONTH(JulSun1+38)=7),JulSun1+38, "")</f>
        <v/>
      </c>
      <c r="W11" s="6" t="str">
        <f>IF(AND(YEAR(JulSun1+39)=$A$3,MONTH(JulSun1+39)=7),JulSun1+39, "")</f>
        <v/>
      </c>
      <c r="X11" s="6" t="str">
        <f>IF(AND(YEAR(JulSun1+40)=$A$3,MONTH(JulSun1+40)=7),JulSun1+40, "")</f>
        <v/>
      </c>
      <c r="Y11" s="6" t="str">
        <f>IF(AND(YEAR(JulSun1+41)=$A$3,MONTH(JulSun1+41)=7),JulSun1+41, "")</f>
        <v/>
      </c>
      <c r="Z11" s="5"/>
      <c r="AA11" s="6" t="str">
        <f>IF(AND(YEAR(OctSun1+35)=$A$3,MONTH(OctSun1+35)=10),OctSun1+35, "")</f>
        <v/>
      </c>
      <c r="AB11" s="6" t="str">
        <f>IF(AND(YEAR(OctSun1+36)=$A$3,MONTH(OctSun1+36)=10),OctSun1+36, "")</f>
        <v/>
      </c>
      <c r="AC11" s="6" t="str">
        <f>IF(AND(YEAR(OctSun1+37)=$A$3,MONTH(OctSun1+37)=10),OctSun1+37, "")</f>
        <v/>
      </c>
      <c r="AD11" s="6" t="str">
        <f>IF(AND(YEAR(OctSun1+38)=$A$3,MONTH(OctSun1+38)=10),OctSun1+38, "")</f>
        <v/>
      </c>
      <c r="AE11" s="6" t="str">
        <f>IF(AND(YEAR(OctSun1+39)=$A$3,MONTH(OctSun1+39)=10),OctSun1+39, "")</f>
        <v/>
      </c>
      <c r="AF11" s="6" t="str">
        <f>IF(AND(YEAR(OctSun1+40)=$A$3,MONTH(OctSun1+40)=10),OctSun1+40, "")</f>
        <v/>
      </c>
      <c r="AG11" s="6" t="str">
        <f>IF(AND(YEAR(OctSun1+41)=$A$3,MONTH(OctSun1+41)=10),OctSun1+41, "")</f>
        <v/>
      </c>
      <c r="AI11" s="43" t="s">
        <v>29</v>
      </c>
      <c r="AJ11" s="22" t="s">
        <v>30</v>
      </c>
      <c r="AK11" s="25">
        <f>DATE(A3,6,1)+14+CHOOSE(WEEKDAY(DATE(A3,6,1)),0,6,5,4,3,2,1)</f>
        <v>46194</v>
      </c>
      <c r="AL11" s="45" t="s">
        <v>20</v>
      </c>
      <c r="AN11" s="56">
        <f t="shared" si="0"/>
        <v>43553</v>
      </c>
      <c r="AO11" s="40"/>
    </row>
    <row r="12" spans="1:43" ht="24" customHeight="1" x14ac:dyDescent="0.3">
      <c r="C12" s="20" t="s">
        <v>31</v>
      </c>
      <c r="D12" s="21"/>
      <c r="E12" s="21"/>
      <c r="F12" s="21"/>
      <c r="G12" s="18">
        <f>AK6</f>
        <v>46041</v>
      </c>
      <c r="H12" s="18"/>
      <c r="I12" s="19"/>
      <c r="K12" s="20" t="s">
        <v>32</v>
      </c>
      <c r="L12" s="21"/>
      <c r="M12" s="21"/>
      <c r="N12" s="17">
        <f>AK8</f>
        <v>46117</v>
      </c>
      <c r="O12" s="9"/>
      <c r="P12" s="9"/>
      <c r="Q12" s="10"/>
      <c r="S12" s="20" t="s">
        <v>33</v>
      </c>
      <c r="T12" s="21"/>
      <c r="U12" s="21"/>
      <c r="V12" s="18">
        <f>AK12</f>
        <v>46207</v>
      </c>
      <c r="W12" s="9"/>
      <c r="X12" s="9"/>
      <c r="Y12" s="10"/>
      <c r="AA12" s="20" t="s">
        <v>34</v>
      </c>
      <c r="AB12" s="21"/>
      <c r="AC12" s="21"/>
      <c r="AD12" s="64">
        <f>AK14</f>
        <v>46307</v>
      </c>
      <c r="AE12" s="64"/>
      <c r="AF12" s="9"/>
      <c r="AG12" s="10"/>
      <c r="AI12" s="43" t="s">
        <v>35</v>
      </c>
      <c r="AJ12" s="22" t="s">
        <v>36</v>
      </c>
      <c r="AK12" s="24">
        <f>DATE(A3,7,4)</f>
        <v>46207</v>
      </c>
      <c r="AL12" s="44" t="s">
        <v>17</v>
      </c>
      <c r="AN12" s="56">
        <f t="shared" si="0"/>
        <v>43567</v>
      </c>
      <c r="AO12" s="40"/>
    </row>
    <row r="13" spans="1:43" ht="22.5" customHeight="1" x14ac:dyDescent="0.3">
      <c r="C13" s="11"/>
      <c r="D13" s="11"/>
      <c r="E13" s="11"/>
      <c r="F13" s="11"/>
      <c r="G13" s="11"/>
      <c r="H13" s="11"/>
      <c r="I13" s="11"/>
      <c r="K13" s="11"/>
      <c r="L13" s="11"/>
      <c r="M13" s="11"/>
      <c r="N13" s="11"/>
      <c r="O13" s="11"/>
      <c r="P13" s="11"/>
      <c r="Q13" s="11"/>
      <c r="S13" s="11"/>
      <c r="T13" s="11"/>
      <c r="U13" s="11"/>
      <c r="V13" s="11"/>
      <c r="W13" s="11"/>
      <c r="X13" s="11"/>
      <c r="Y13" s="11"/>
      <c r="AA13" s="11"/>
      <c r="AB13" s="11"/>
      <c r="AC13" s="11"/>
      <c r="AD13" s="11"/>
      <c r="AE13" s="11"/>
      <c r="AF13" s="11"/>
      <c r="AG13" s="11"/>
      <c r="AI13" s="43" t="s">
        <v>37</v>
      </c>
      <c r="AJ13" s="22" t="s">
        <v>38</v>
      </c>
      <c r="AK13" s="24">
        <f>DATE(A3,9,1)+CHOOSE(WEEKDAY(DATE(A3,9,1)),1,0,6,5,4,3,2)</f>
        <v>46272</v>
      </c>
      <c r="AL13" s="44" t="s">
        <v>17</v>
      </c>
      <c r="AN13" s="56">
        <f t="shared" si="0"/>
        <v>43581</v>
      </c>
      <c r="AO13" s="40"/>
      <c r="AP13" s="40"/>
    </row>
    <row r="14" spans="1:43" ht="18.75" customHeight="1" x14ac:dyDescent="0.3">
      <c r="C14" s="61" t="s">
        <v>39</v>
      </c>
      <c r="D14" s="61"/>
      <c r="E14" s="61"/>
      <c r="F14" s="61"/>
      <c r="G14" s="61"/>
      <c r="H14" s="61"/>
      <c r="I14" s="61"/>
      <c r="K14" s="61" t="s">
        <v>40</v>
      </c>
      <c r="L14" s="61"/>
      <c r="M14" s="61"/>
      <c r="N14" s="61"/>
      <c r="O14" s="61"/>
      <c r="P14" s="61"/>
      <c r="Q14" s="61"/>
      <c r="S14" s="61" t="s">
        <v>41</v>
      </c>
      <c r="T14" s="61"/>
      <c r="U14" s="61"/>
      <c r="V14" s="61"/>
      <c r="W14" s="61"/>
      <c r="X14" s="61"/>
      <c r="Y14" s="61"/>
      <c r="AA14" s="61" t="s">
        <v>42</v>
      </c>
      <c r="AB14" s="61"/>
      <c r="AC14" s="61"/>
      <c r="AD14" s="61"/>
      <c r="AE14" s="61"/>
      <c r="AF14" s="61"/>
      <c r="AG14" s="61"/>
      <c r="AI14" s="43" t="s">
        <v>43</v>
      </c>
      <c r="AJ14" s="22" t="s">
        <v>44</v>
      </c>
      <c r="AK14" s="24">
        <f>DATE(A3,10,1)+7+CHOOSE(WEEKDAY(DATE(A3,10,1)),1,0,6,5,4,3,2)</f>
        <v>46307</v>
      </c>
      <c r="AL14" s="45" t="s">
        <v>20</v>
      </c>
      <c r="AN14" s="56">
        <f t="shared" si="0"/>
        <v>43595</v>
      </c>
    </row>
    <row r="15" spans="1:43" ht="18.75" customHeight="1" x14ac:dyDescent="0.3">
      <c r="B15" s="3"/>
      <c r="C15" s="4" t="s">
        <v>10</v>
      </c>
      <c r="D15" s="4" t="s">
        <v>11</v>
      </c>
      <c r="E15" s="4" t="s">
        <v>12</v>
      </c>
      <c r="F15" s="4" t="s">
        <v>13</v>
      </c>
      <c r="G15" s="4" t="s">
        <v>12</v>
      </c>
      <c r="H15" s="4" t="s">
        <v>14</v>
      </c>
      <c r="I15" s="4" t="s">
        <v>10</v>
      </c>
      <c r="K15" s="4" t="s">
        <v>10</v>
      </c>
      <c r="L15" s="4" t="s">
        <v>11</v>
      </c>
      <c r="M15" s="4" t="s">
        <v>12</v>
      </c>
      <c r="N15" s="4" t="s">
        <v>13</v>
      </c>
      <c r="O15" s="4" t="s">
        <v>12</v>
      </c>
      <c r="P15" s="4" t="s">
        <v>14</v>
      </c>
      <c r="Q15" s="4" t="s">
        <v>10</v>
      </c>
      <c r="S15" s="4" t="s">
        <v>10</v>
      </c>
      <c r="T15" s="4" t="s">
        <v>11</v>
      </c>
      <c r="U15" s="4" t="s">
        <v>12</v>
      </c>
      <c r="V15" s="4" t="s">
        <v>13</v>
      </c>
      <c r="W15" s="4" t="s">
        <v>12</v>
      </c>
      <c r="X15" s="4" t="s">
        <v>14</v>
      </c>
      <c r="Y15" s="4" t="s">
        <v>10</v>
      </c>
      <c r="AA15" s="4" t="s">
        <v>10</v>
      </c>
      <c r="AB15" s="4" t="s">
        <v>11</v>
      </c>
      <c r="AC15" s="4" t="s">
        <v>12</v>
      </c>
      <c r="AD15" s="4" t="s">
        <v>13</v>
      </c>
      <c r="AE15" s="4" t="s">
        <v>12</v>
      </c>
      <c r="AF15" s="4" t="s">
        <v>14</v>
      </c>
      <c r="AG15" s="4" t="s">
        <v>10</v>
      </c>
      <c r="AI15" s="43" t="s">
        <v>45</v>
      </c>
      <c r="AJ15" s="22" t="s">
        <v>46</v>
      </c>
      <c r="AK15" s="24">
        <f>DATE(A3,11,11)</f>
        <v>46337</v>
      </c>
      <c r="AL15" s="45" t="s">
        <v>20</v>
      </c>
      <c r="AN15" s="56">
        <f t="shared" si="0"/>
        <v>43609</v>
      </c>
    </row>
    <row r="16" spans="1:43" ht="18.75" customHeight="1" x14ac:dyDescent="0.3">
      <c r="B16" s="5"/>
      <c r="C16" s="6" cm="1">
        <f t="array" ref="C16">IF(AND(YEAR(FebSun1)=$A$3,MONTH(FebSun1)=2),FebSun1, "")</f>
        <v>46054</v>
      </c>
      <c r="D16" s="6">
        <f>IF(AND(YEAR(FebSun1+1)=$A$3,MONTH(FebSun1+1)=2),FebSun1+1, "")</f>
        <v>46055</v>
      </c>
      <c r="E16" s="6">
        <f>IF(AND(YEAR(FebSun1+2)=$A$3,MONTH(FebSun1+2)=2),FebSun1+2, "")</f>
        <v>46056</v>
      </c>
      <c r="F16" s="6">
        <f>IF(AND(YEAR(FebSun1+3)=$A$3,MONTH(FebSun1+3)=2),FebSun1+3, "")</f>
        <v>46057</v>
      </c>
      <c r="G16" s="6">
        <f>IF(AND(YEAR(FebSun1+4)=$A$3,MONTH(FebSun1+4)=2),FebSun1+4, "")</f>
        <v>46058</v>
      </c>
      <c r="H16" s="6">
        <f>IF(AND(YEAR(FebSun1+5)=$A$3,MONTH(FebSun1+5)=2),FebSun1+5, "")</f>
        <v>46059</v>
      </c>
      <c r="I16" s="6">
        <f>IF(AND(YEAR(FebSun1+6)=$A$3,MONTH(FebSun1+6)=2),FebSun1+6, "")</f>
        <v>46060</v>
      </c>
      <c r="J16" s="5"/>
      <c r="K16" s="6" t="str">
        <f>IF(AND(YEAR(MaySun1)=$A$3,MONTH(MaySun1)=5),MaySun1, "")</f>
        <v/>
      </c>
      <c r="L16" s="6" t="str">
        <f>IF(AND(YEAR(MaySun1+1)=$A$3,MONTH(MaySun1+1)=5),MaySun1+1, "")</f>
        <v/>
      </c>
      <c r="M16" s="6" t="str">
        <f>IF(AND(YEAR(MaySun1+2)=$A$3,MONTH(MaySun1+2)=5),MaySun1+2, "")</f>
        <v/>
      </c>
      <c r="N16" s="6" t="str">
        <f>IF(AND(YEAR(MaySun1+3)=$A$3,MONTH(MaySun1+3)=5),MaySun1+3, "")</f>
        <v/>
      </c>
      <c r="O16" s="6" t="str">
        <f>IF(AND(YEAR(MaySun1+4)=$A$3,MONTH(MaySun1+4)=5),MaySun1+4, "")</f>
        <v/>
      </c>
      <c r="P16" s="6">
        <f>IF(AND(YEAR(MaySun1+5)=$A$3,MONTH(MaySun1+5)=5),MaySun1+5, "")</f>
        <v>46143</v>
      </c>
      <c r="Q16" s="6">
        <f>IF(AND(YEAR(MaySun1+6)=$A$3,MONTH(MaySun1+6)=5),MaySun1+6, "")</f>
        <v>46144</v>
      </c>
      <c r="R16" s="5"/>
      <c r="S16" s="6" t="str">
        <f>IF(AND(YEAR(AugSun1)=$A$3,MONTH(AugSun1)=8),AugSun1, "")</f>
        <v/>
      </c>
      <c r="T16" s="6" t="str">
        <f>IF(AND(YEAR(AugSun1+1)=$A$3,MONTH(AugSun1+1)=8),AugSun1+1, "")</f>
        <v/>
      </c>
      <c r="U16" s="6" t="str">
        <f>IF(AND(YEAR(AugSun1+2)=$A$3,MONTH(AugSun1+2)=8),AugSun1+2, "")</f>
        <v/>
      </c>
      <c r="V16" s="6" t="str">
        <f>IF(AND(YEAR(AugSun1+3)=$A$3,MONTH(AugSun1+3)=8),AugSun1+3, "")</f>
        <v/>
      </c>
      <c r="W16" s="6" t="str">
        <f>IF(AND(YEAR(AugSun1+4)=$A$3,MONTH(AugSun1+4)=8),AugSun1+4, "")</f>
        <v/>
      </c>
      <c r="X16" s="6" t="str">
        <f>IF(AND(YEAR(AugSun1+5)=$A$3,MONTH(AugSun1+5)=8),AugSun1+5, "")</f>
        <v/>
      </c>
      <c r="Y16" s="6">
        <f>IF(AND(YEAR(AugSun1+6)=$A$3,MONTH(AugSun1+6)=8),AugSun1+6, "")</f>
        <v>46235</v>
      </c>
      <c r="Z16" s="5"/>
      <c r="AA16" s="6">
        <f>IF(AND(YEAR(NovSun1)=$A$3,MONTH(NovSun1)=11),NovSun1, "")</f>
        <v>46327</v>
      </c>
      <c r="AB16" s="6">
        <f>IF(AND(YEAR(NovSun1+1)=$A$3,MONTH(NovSun1+1)=11),NovSun1+1, "")</f>
        <v>46328</v>
      </c>
      <c r="AC16" s="6">
        <f>IF(AND(YEAR(NovSun1+2)=$A$3,MONTH(NovSun1+2)=11),NovSun1+2, "")</f>
        <v>46329</v>
      </c>
      <c r="AD16" s="6">
        <f>IF(AND(YEAR(NovSun1+3)=$A$3,MONTH(NovSun1+3)=11),NovSun1+3, "")</f>
        <v>46330</v>
      </c>
      <c r="AE16" s="6">
        <f>IF(AND(YEAR(NovSun1+4)=$A$3,MONTH(NovSun1+4)=11),NovSun1+4, "")</f>
        <v>46331</v>
      </c>
      <c r="AF16" s="6">
        <f>IF(AND(YEAR(NovSun1+5)=$A$3,MONTH(NovSun1+5)=11),NovSun1+5, "")</f>
        <v>46332</v>
      </c>
      <c r="AG16" s="6">
        <f>IF(AND(YEAR(NovSun1+6)=$A$3,MONTH(NovSun1+6)=11),NovSun1+6, "")</f>
        <v>46333</v>
      </c>
      <c r="AI16" s="43" t="s">
        <v>47</v>
      </c>
      <c r="AJ16" s="22" t="s">
        <v>48</v>
      </c>
      <c r="AK16" s="24">
        <f>DATE(A3,11,1)+21+CHOOSE(WEEKDAY(DATE(A3,11,1)),4,3,2,1,0,6,5)</f>
        <v>46352</v>
      </c>
      <c r="AL16" s="44" t="s">
        <v>17</v>
      </c>
      <c r="AN16" s="56">
        <f t="shared" si="0"/>
        <v>43623</v>
      </c>
    </row>
    <row r="17" spans="2:41" ht="18.75" customHeight="1" x14ac:dyDescent="0.3">
      <c r="B17" s="5"/>
      <c r="C17" s="6">
        <f>IF(AND(YEAR(FebSun1+7)=$A$3,MONTH(FebSun1+7)=2),FebSun1+7, "")</f>
        <v>46061</v>
      </c>
      <c r="D17" s="6">
        <f>IF(AND(YEAR(FebSun1+8)=$A$3,MONTH(FebSun1+8)=2),FebSun1+8, "")</f>
        <v>46062</v>
      </c>
      <c r="E17" s="6">
        <f>IF(AND(YEAR(FebSun1+9)=$A$3,MONTH(FebSun1+9)=2),FebSun1+9, "")</f>
        <v>46063</v>
      </c>
      <c r="F17" s="6">
        <f>IF(AND(YEAR(FebSun1+10)=$A$3,MONTH(FebSun1+10)=2),FebSun1+10, "")</f>
        <v>46064</v>
      </c>
      <c r="G17" s="6">
        <f>IF(AND(YEAR(FebSun1+11)=$A$3,MONTH(FebSun1+11)=2),FebSun1+11, "")</f>
        <v>46065</v>
      </c>
      <c r="H17" s="6">
        <f>IF(AND(YEAR(FebSun1+12)=$A$3,MONTH(FebSun1+12)=2),FebSun1+12, "")</f>
        <v>46066</v>
      </c>
      <c r="I17" s="6">
        <f>IF(AND(YEAR(FebSun1+13)=$A$3,MONTH(FebSun1+13)=2),FebSun1+13, "")</f>
        <v>46067</v>
      </c>
      <c r="J17" s="5"/>
      <c r="K17" s="6">
        <f>IF(AND(YEAR(MaySun1+7)=$A$3,MONTH(MaySun1+7)=5),MaySun1+7, "")</f>
        <v>46145</v>
      </c>
      <c r="L17" s="6">
        <f>IF(AND(YEAR(MaySun1+8)=$A$3,MONTH(MaySun1+8)=5),MaySun1+8, "")</f>
        <v>46146</v>
      </c>
      <c r="M17" s="6">
        <f>IF(AND(YEAR(MaySun1+9)=$A$3,MONTH(MaySun1+9)=5),MaySun1+9, "")</f>
        <v>46147</v>
      </c>
      <c r="N17" s="6">
        <f>IF(AND(YEAR(MaySun1+10)=$A$3,MONTH(MaySun1+10)=5),MaySun1+10, "")</f>
        <v>46148</v>
      </c>
      <c r="O17" s="6">
        <f>IF(AND(YEAR(MaySun1+11)=$A$3,MONTH(MaySun1+11)=5),MaySun1+11, "")</f>
        <v>46149</v>
      </c>
      <c r="P17" s="6">
        <f>IF(AND(YEAR(MaySun1+12)=$A$3,MONTH(MaySun1+12)=5),MaySun1+12, "")</f>
        <v>46150</v>
      </c>
      <c r="Q17" s="6">
        <f>IF(AND(YEAR(MaySun1+13)=$A$3,MONTH(MaySun1+13)=5),MaySun1+13, "")</f>
        <v>46151</v>
      </c>
      <c r="R17" s="5"/>
      <c r="S17" s="6">
        <f>IF(AND(YEAR(AugSun1+7)=$A$3,MONTH(AugSun1+7)=8),AugSun1+7, "")</f>
        <v>46236</v>
      </c>
      <c r="T17" s="6">
        <f>IF(AND(YEAR(AugSun1+8)=$A$3,MONTH(AugSun1+8)=8),AugSun1+8, "")</f>
        <v>46237</v>
      </c>
      <c r="U17" s="6">
        <f>IF(AND(YEAR(AugSun1+9)=$A$3,MONTH(AugSun1+9)=8),AugSun1+9, "")</f>
        <v>46238</v>
      </c>
      <c r="V17" s="6">
        <f>IF(AND(YEAR(AugSun1+10)=$A$3,MONTH(AugSun1+10)=8),AugSun1+10, "")</f>
        <v>46239</v>
      </c>
      <c r="W17" s="6">
        <f>IF(AND(YEAR(AugSun1+11)=$A$3,MONTH(AugSun1+11)=8),AugSun1+11, "")</f>
        <v>46240</v>
      </c>
      <c r="X17" s="6">
        <f>IF(AND(YEAR(AugSun1+12)=$A$3,MONTH(AugSun1+12)=8),AugSun1+12, "")</f>
        <v>46241</v>
      </c>
      <c r="Y17" s="6">
        <f>IF(AND(YEAR(AugSun1+13)=$A$3,MONTH(AugSun1+13)=8),AugSun1+13, "")</f>
        <v>46242</v>
      </c>
      <c r="Z17" s="5"/>
      <c r="AA17" s="6">
        <f>IF(AND(YEAR(NovSun1+7)=$A$3,MONTH(NovSun1+7)=11),NovSun1+7, "")</f>
        <v>46334</v>
      </c>
      <c r="AB17" s="6">
        <f>IF(AND(YEAR(NovSun1+8)=$A$3,MONTH(NovSun1+8)=11),NovSun1+8, "")</f>
        <v>46335</v>
      </c>
      <c r="AC17" s="6">
        <f>IF(AND(YEAR(NovSun1+9)=$A$3,MONTH(NovSun1+9)=11),NovSun1+9, "")</f>
        <v>46336</v>
      </c>
      <c r="AD17" s="6">
        <f>IF(AND(YEAR(NovSun1+10)=$A$3,MONTH(NovSun1+10)=11),NovSun1+10, "")</f>
        <v>46337</v>
      </c>
      <c r="AE17" s="6">
        <f>IF(AND(YEAR(NovSun1+11)=$A$3,MONTH(NovSun1+11)=11),NovSun1+11, "")</f>
        <v>46338</v>
      </c>
      <c r="AF17" s="6">
        <f>IF(AND(YEAR(NovSun1+12)=$A$3,MONTH(NovSun1+12)=11),NovSun1+12, "")</f>
        <v>46339</v>
      </c>
      <c r="AG17" s="6">
        <f>IF(AND(YEAR(NovSun1+13)=$A$3,MONTH(NovSun1+13)=11),NovSun1+13, "")</f>
        <v>46340</v>
      </c>
      <c r="AI17" s="43" t="s">
        <v>49</v>
      </c>
      <c r="AJ17" s="22" t="s">
        <v>50</v>
      </c>
      <c r="AK17" s="24">
        <f>AK16+1</f>
        <v>46353</v>
      </c>
      <c r="AL17" s="44" t="s">
        <v>17</v>
      </c>
      <c r="AN17" s="56">
        <f t="shared" si="0"/>
        <v>43637</v>
      </c>
    </row>
    <row r="18" spans="2:41" ht="18.75" customHeight="1" x14ac:dyDescent="0.3">
      <c r="B18" s="5"/>
      <c r="C18" s="6">
        <f>IF(AND(YEAR(FebSun1+14)=$A$3,MONTH(FebSun1+14)=2),FebSun1+14, "")</f>
        <v>46068</v>
      </c>
      <c r="D18" s="6">
        <f>IF(AND(YEAR(FebSun1+15)=$A$3,MONTH(FebSun1+15)=2),FebSun1+15, "")</f>
        <v>46069</v>
      </c>
      <c r="E18" s="6">
        <f>IF(AND(YEAR(FebSun1+16)=$A$3,MONTH(FebSun1+16)=2),FebSun1+16, "")</f>
        <v>46070</v>
      </c>
      <c r="F18" s="6">
        <f>IF(AND(YEAR(FebSun1+17)=$A$3,MONTH(FebSun1+17)=2),FebSun1+17, "")</f>
        <v>46071</v>
      </c>
      <c r="G18" s="6">
        <f>IF(AND(YEAR(FebSun1+18)=$A$3,MONTH(FebSun1+18)=2),FebSun1+18, "")</f>
        <v>46072</v>
      </c>
      <c r="H18" s="6">
        <f>IF(AND(YEAR(FebSun1+19)=$A$3,MONTH(FebSun1+19)=2),FebSun1+19, "")</f>
        <v>46073</v>
      </c>
      <c r="I18" s="6">
        <f>IF(AND(YEAR(FebSun1+20)=$A$3,MONTH(FebSun1+20)=2),FebSun1+20, "")</f>
        <v>46074</v>
      </c>
      <c r="J18" s="5"/>
      <c r="K18" s="6">
        <f>IF(AND(YEAR(MaySun1+14)=$A$3,MONTH(MaySun1+14)=5),MaySun1+14, "")</f>
        <v>46152</v>
      </c>
      <c r="L18" s="6">
        <f>IF(AND(YEAR(MaySun1+15)=$A$3,MONTH(MaySun1+15)=5),MaySun1+15, "")</f>
        <v>46153</v>
      </c>
      <c r="M18" s="6">
        <f>IF(AND(YEAR(MaySun1+16)=$A$3,MONTH(MaySun1+16)=5),MaySun1+16, "")</f>
        <v>46154</v>
      </c>
      <c r="N18" s="6">
        <f>IF(AND(YEAR(MaySun1+17)=$A$3,MONTH(MaySun1+17)=5),MaySun1+17, "")</f>
        <v>46155</v>
      </c>
      <c r="O18" s="6">
        <f>IF(AND(YEAR(MaySun1+18)=$A$3,MONTH(MaySun1+18)=5),MaySun1+18, "")</f>
        <v>46156</v>
      </c>
      <c r="P18" s="6">
        <f>IF(AND(YEAR(MaySun1+19)=$A$3,MONTH(MaySun1+19)=5),MaySun1+19, "")</f>
        <v>46157</v>
      </c>
      <c r="Q18" s="6">
        <f>IF(AND(YEAR(MaySun1+20)=$A$3,MONTH(MaySun1+20)=5),MaySun1+20, "")</f>
        <v>46158</v>
      </c>
      <c r="R18" s="5"/>
      <c r="S18" s="6">
        <f>IF(AND(YEAR(AugSun1+14)=$A$3,MONTH(AugSun1+14)=8),AugSun1+14, "")</f>
        <v>46243</v>
      </c>
      <c r="T18" s="6">
        <f>IF(AND(YEAR(AugSun1+15)=$A$3,MONTH(AugSun1+15)=8),AugSun1+15, "")</f>
        <v>46244</v>
      </c>
      <c r="U18" s="6">
        <f>IF(AND(YEAR(AugSun1+16)=$A$3,MONTH(AugSun1+16)=8),AugSun1+16, "")</f>
        <v>46245</v>
      </c>
      <c r="V18" s="6">
        <f>IF(AND(YEAR(AugSun1+17)=$A$3,MONTH(AugSun1+17)=8),AugSun1+17, "")</f>
        <v>46246</v>
      </c>
      <c r="W18" s="6">
        <f>IF(AND(YEAR(AugSun1+18)=$A$3,MONTH(AugSun1+18)=8),AugSun1+18, "")</f>
        <v>46247</v>
      </c>
      <c r="X18" s="6">
        <f>IF(AND(YEAR(AugSun1+19)=$A$3,MONTH(AugSun1+19)=8),AugSun1+19, "")</f>
        <v>46248</v>
      </c>
      <c r="Y18" s="6">
        <f>IF(AND(YEAR(AugSun1+20)=$A$3,MONTH(AugSun1+20)=8),AugSun1+20, "")</f>
        <v>46249</v>
      </c>
      <c r="Z18" s="5"/>
      <c r="AA18" s="6">
        <f>IF(AND(YEAR(NovSun1+14)=$A$3,MONTH(NovSun1+14)=11),NovSun1+14, "")</f>
        <v>46341</v>
      </c>
      <c r="AB18" s="6">
        <f>IF(AND(YEAR(NovSun1+15)=$A$3,MONTH(NovSun1+15)=11),NovSun1+15, "")</f>
        <v>46342</v>
      </c>
      <c r="AC18" s="6">
        <f>IF(AND(YEAR(NovSun1+16)=$A$3,MONTH(NovSun1+16)=11),NovSun1+16, "")</f>
        <v>46343</v>
      </c>
      <c r="AD18" s="6">
        <f>IF(AND(YEAR(NovSun1+17)=$A$3,MONTH(NovSun1+17)=11),NovSun1+17, "")</f>
        <v>46344</v>
      </c>
      <c r="AE18" s="6">
        <f>IF(AND(YEAR(NovSun1+18)=$A$3,MONTH(NovSun1+18)=11),NovSun1+18, "")</f>
        <v>46345</v>
      </c>
      <c r="AF18" s="6">
        <f>IF(AND(YEAR(NovSun1+19)=$A$3,MONTH(NovSun1+19)=11),NovSun1+19, "")</f>
        <v>46346</v>
      </c>
      <c r="AG18" s="6">
        <f>IF(AND(YEAR(NovSun1+20)=$A$3,MONTH(NovSun1+20)=11),NovSun1+20, "")</f>
        <v>46347</v>
      </c>
      <c r="AI18" s="43" t="s">
        <v>51</v>
      </c>
      <c r="AJ18" s="22" t="s">
        <v>52</v>
      </c>
      <c r="AK18" s="24">
        <f>DATE(A3,12,24)</f>
        <v>46380</v>
      </c>
      <c r="AL18" s="44" t="s">
        <v>17</v>
      </c>
      <c r="AN18" s="56">
        <f t="shared" si="0"/>
        <v>43651</v>
      </c>
    </row>
    <row r="19" spans="2:41" ht="18.75" customHeight="1" x14ac:dyDescent="0.3">
      <c r="B19" s="5"/>
      <c r="C19" s="6">
        <f>IF(AND(YEAR(FebSun1+21)=$A$3,MONTH(FebSun1+21)=2),FebSun1+21, "")</f>
        <v>46075</v>
      </c>
      <c r="D19" s="6">
        <f>IF(AND(YEAR(FebSun1+22)=$A$3,MONTH(FebSun1+22)=2),FebSun1+22, "")</f>
        <v>46076</v>
      </c>
      <c r="E19" s="6">
        <f>IF(AND(YEAR(FebSun1+23)=$A$3,MONTH(FebSun1+23)=2),FebSun1+23, "")</f>
        <v>46077</v>
      </c>
      <c r="F19" s="6">
        <f>IF(AND(YEAR(FebSun1+24)=$A$3,MONTH(FebSun1+24)=2),FebSun1+24, "")</f>
        <v>46078</v>
      </c>
      <c r="G19" s="6">
        <f>IF(AND(YEAR(FebSun1+25)=$A$3,MONTH(FebSun1+25)=2),FebSun1+25, "")</f>
        <v>46079</v>
      </c>
      <c r="H19" s="6">
        <f>IF(AND(YEAR(FebSun1+26)=$A$3,MONTH(FebSun1+26)=2),FebSun1+26, "")</f>
        <v>46080</v>
      </c>
      <c r="I19" s="6">
        <f>IF(AND(YEAR(FebSun1+27)=$A$3,MONTH(FebSun1+27)=2),FebSun1+27, "")</f>
        <v>46081</v>
      </c>
      <c r="J19" s="5"/>
      <c r="K19" s="6">
        <f>IF(AND(YEAR(MaySun1+21)=$A$3,MONTH(MaySun1+21)=5),MaySun1+21, "")</f>
        <v>46159</v>
      </c>
      <c r="L19" s="6">
        <f>IF(AND(YEAR(MaySun1+22)=$A$3,MONTH(MaySun1+22)=5),MaySun1+22, "")</f>
        <v>46160</v>
      </c>
      <c r="M19" s="6">
        <f>IF(AND(YEAR(MaySun1+23)=$A$3,MONTH(MaySun1+23)=5),MaySun1+23, "")</f>
        <v>46161</v>
      </c>
      <c r="N19" s="6">
        <f>IF(AND(YEAR(MaySun1+24)=$A$3,MONTH(MaySun1+24)=5),MaySun1+24, "")</f>
        <v>46162</v>
      </c>
      <c r="O19" s="6">
        <f>IF(AND(YEAR(MaySun1+25)=$A$3,MONTH(MaySun1+25)=5),MaySun1+25, "")</f>
        <v>46163</v>
      </c>
      <c r="P19" s="6">
        <f>IF(AND(YEAR(MaySun1+26)=$A$3,MONTH(MaySun1+26)=5),MaySun1+26, "")</f>
        <v>46164</v>
      </c>
      <c r="Q19" s="6">
        <f>IF(AND(YEAR(MaySun1+27)=$A$3,MONTH(MaySun1+27)=5),MaySun1+27, "")</f>
        <v>46165</v>
      </c>
      <c r="R19" s="5"/>
      <c r="S19" s="6">
        <f>IF(AND(YEAR(AugSun1+21)=$A$3,MONTH(AugSun1+21)=8),AugSun1+21, "")</f>
        <v>46250</v>
      </c>
      <c r="T19" s="6">
        <f>IF(AND(YEAR(AugSun1+22)=$A$3,MONTH(AugSun1+22)=8),AugSun1+22, "")</f>
        <v>46251</v>
      </c>
      <c r="U19" s="6">
        <f>IF(AND(YEAR(AugSun1+23)=$A$3,MONTH(AugSun1+23)=8),AugSun1+23, "")</f>
        <v>46252</v>
      </c>
      <c r="V19" s="6">
        <f>IF(AND(YEAR(AugSun1+24)=$A$3,MONTH(AugSun1+24)=8),AugSun1+24, "")</f>
        <v>46253</v>
      </c>
      <c r="W19" s="6">
        <f>IF(AND(YEAR(AugSun1+25)=$A$3,MONTH(AugSun1+25)=8),AugSun1+25, "")</f>
        <v>46254</v>
      </c>
      <c r="X19" s="6">
        <f>IF(AND(YEAR(AugSun1+26)=$A$3,MONTH(AugSun1+26)=8),AugSun1+26, "")</f>
        <v>46255</v>
      </c>
      <c r="Y19" s="6">
        <f>IF(AND(YEAR(AugSun1+27)=$A$3,MONTH(AugSun1+27)=8),AugSun1+27, "")</f>
        <v>46256</v>
      </c>
      <c r="Z19" s="5"/>
      <c r="AA19" s="6">
        <f>IF(AND(YEAR(NovSun1+21)=$A$3,MONTH(NovSun1+21)=11),NovSun1+21, "")</f>
        <v>46348</v>
      </c>
      <c r="AB19" s="6">
        <f>IF(AND(YEAR(NovSun1+22)=$A$3,MONTH(NovSun1+22)=11),NovSun1+22, "")</f>
        <v>46349</v>
      </c>
      <c r="AC19" s="6">
        <f>IF(AND(YEAR(NovSun1+23)=$A$3,MONTH(NovSun1+23)=11),NovSun1+23, "")</f>
        <v>46350</v>
      </c>
      <c r="AD19" s="6">
        <f>IF(AND(YEAR(NovSun1+24)=$A$3,MONTH(NovSun1+24)=11),NovSun1+24, "")</f>
        <v>46351</v>
      </c>
      <c r="AE19" s="6">
        <f>IF(AND(YEAR(NovSun1+25)=$A$3,MONTH(NovSun1+25)=11),NovSun1+25, "")</f>
        <v>46352</v>
      </c>
      <c r="AF19" s="6">
        <f>IF(AND(YEAR(NovSun1+26)=$A$3,MONTH(NovSun1+26)=11),NovSun1+26, "")</f>
        <v>46353</v>
      </c>
      <c r="AG19" s="6">
        <f>IF(AND(YEAR(NovSun1+27)=$A$3,MONTH(NovSun1+27)=11),NovSun1+27, "")</f>
        <v>46354</v>
      </c>
      <c r="AI19" s="49" t="s">
        <v>53</v>
      </c>
      <c r="AJ19" s="50" t="s">
        <v>54</v>
      </c>
      <c r="AK19" s="51">
        <f>DATE(A3,12,25)</f>
        <v>46381</v>
      </c>
      <c r="AL19" s="52" t="s">
        <v>17</v>
      </c>
      <c r="AN19" s="56">
        <f t="shared" si="0"/>
        <v>43665</v>
      </c>
    </row>
    <row r="20" spans="2:41" ht="18.75" customHeight="1" x14ac:dyDescent="0.3">
      <c r="B20" s="5"/>
      <c r="C20" s="6" t="str">
        <f>IF(AND(YEAR(FebSun1+28)=$A$3,MONTH(FebSun1+28)=2),FebSun1+28, "")</f>
        <v/>
      </c>
      <c r="D20" s="6" t="str">
        <f>IF(AND(YEAR(FebSun1+29)=$A$3,MONTH(FebSun1+29)=2),FebSun1+29, "")</f>
        <v/>
      </c>
      <c r="E20" s="6" t="str">
        <f>IF(AND(YEAR(FebSun1+30)=$A$3,MONTH(FebSun1+30)=2),FebSun1+30, "")</f>
        <v/>
      </c>
      <c r="F20" s="6" t="str">
        <f>IF(AND(YEAR(FebSun1+31)=$A$3,MONTH(FebSun1+31)=2),FebSun1+31, "")</f>
        <v/>
      </c>
      <c r="G20" s="6" t="str">
        <f>IF(AND(YEAR(FebSun1+32)=$A$3,MONTH(FebSun1+32)=2),FebSun1+32, "")</f>
        <v/>
      </c>
      <c r="H20" s="6" t="str">
        <f>IF(AND(YEAR(FebSun1+33)=$A$3,MONTH(FebSun1+33)=2),FebSun1+33, "")</f>
        <v/>
      </c>
      <c r="I20" s="6" t="str">
        <f>IF(AND(YEAR(FebSun1+34)=$A$3,MONTH(FebSun1+34)=2),FebSun1+34, "")</f>
        <v/>
      </c>
      <c r="J20" s="5"/>
      <c r="K20" s="6">
        <f>IF(AND(YEAR(MaySun1+28)=$A$3,MONTH(MaySun1+28)=5),MaySun1+28, "")</f>
        <v>46166</v>
      </c>
      <c r="L20" s="6">
        <f>IF(AND(YEAR(MaySun1+29)=$A$3,MONTH(MaySun1+29)=5),MaySun1+29, "")</f>
        <v>46167</v>
      </c>
      <c r="M20" s="6">
        <f>IF(AND(YEAR(MaySun1+30)=$A$3,MONTH(MaySun1+30)=5),MaySun1+30, "")</f>
        <v>46168</v>
      </c>
      <c r="N20" s="6">
        <f>IF(AND(YEAR(MaySun1+31)=$A$3,MONTH(MaySun1+31)=5),MaySun1+31, "")</f>
        <v>46169</v>
      </c>
      <c r="O20" s="6">
        <f>IF(AND(YEAR(MaySun1+32)=$A$3,MONTH(MaySun1+32)=5),MaySun1+32, "")</f>
        <v>46170</v>
      </c>
      <c r="P20" s="6">
        <f>IF(AND(YEAR(MaySun1+33)=$A$3,MONTH(MaySun1+33)=5),MaySun1+33, "")</f>
        <v>46171</v>
      </c>
      <c r="Q20" s="6">
        <f>IF(AND(YEAR(MaySun1+34)=$A$3,MONTH(MaySun1+34)=5),MaySun1+34, "")</f>
        <v>46172</v>
      </c>
      <c r="R20" s="5"/>
      <c r="S20" s="6">
        <f>IF(AND(YEAR(AugSun1+28)=$A$3,MONTH(AugSun1+28)=8),AugSun1+28, "")</f>
        <v>46257</v>
      </c>
      <c r="T20" s="6">
        <f>IF(AND(YEAR(AugSun1+29)=$A$3,MONTH(AugSun1+29)=8),AugSun1+29, "")</f>
        <v>46258</v>
      </c>
      <c r="U20" s="6">
        <f>IF(AND(YEAR(AugSun1+30)=$A$3,MONTH(AugSun1+30)=8),AugSun1+30, "")</f>
        <v>46259</v>
      </c>
      <c r="V20" s="6">
        <f>IF(AND(YEAR(AugSun1+31)=$A$3,MONTH(AugSun1+31)=8),AugSun1+31, "")</f>
        <v>46260</v>
      </c>
      <c r="W20" s="6">
        <f>IF(AND(YEAR(AugSun1+32)=$A$3,MONTH(AugSun1+32)=8),AugSun1+32, "")</f>
        <v>46261</v>
      </c>
      <c r="X20" s="6">
        <f>IF(AND(YEAR(AugSun1+33)=$A$3,MONTH(AugSun1+33)=8),AugSun1+33, "")</f>
        <v>46262</v>
      </c>
      <c r="Y20" s="6">
        <f>IF(AND(YEAR(AugSun1+34)=$A$3,MONTH(AugSun1+34)=8),AugSun1+34, "")</f>
        <v>46263</v>
      </c>
      <c r="Z20" s="5"/>
      <c r="AA20" s="6">
        <f>IF(AND(YEAR(NovSun1+28)=$A$3,MONTH(NovSun1+28)=11),NovSun1+28, "")</f>
        <v>46355</v>
      </c>
      <c r="AB20" s="6">
        <f>IF(AND(YEAR(NovSun1+29)=$A$3,MONTH(NovSun1+29)=11),NovSun1+29, "")</f>
        <v>46356</v>
      </c>
      <c r="AC20" s="6" t="str">
        <f>IF(AND(YEAR(NovSun1+30)=$A$3,MONTH(NovSun1+30)=11),NovSun1+30, "")</f>
        <v/>
      </c>
      <c r="AD20" s="6" t="str">
        <f>IF(AND(YEAR(NovSun1+31)=$A$3,MONTH(NovSun1+31)=11),NovSun1+31, "")</f>
        <v/>
      </c>
      <c r="AE20" s="12" t="str">
        <f>IF(AND(YEAR(NovSun1+32)=$A$3,MONTH(NovSun1+32)=11),NovSun1+32, "")</f>
        <v/>
      </c>
      <c r="AF20" s="6" t="str">
        <f>IF(AND(YEAR(NovSun1+33)=$A$3,MONTH(NovSun1+33)=11),NovSun1+33, "")</f>
        <v/>
      </c>
      <c r="AG20" s="6" t="str">
        <f>IF(AND(YEAR(NovSun1+34)=$A$3,MONTH(NovSun1+34)=11),NovSun1+34, "")</f>
        <v/>
      </c>
      <c r="AN20" s="56">
        <f t="shared" si="0"/>
        <v>43679</v>
      </c>
    </row>
    <row r="21" spans="2:41" ht="18.75" customHeight="1" x14ac:dyDescent="0.3">
      <c r="B21" s="5"/>
      <c r="C21" s="6" t="str">
        <f>IF(AND(YEAR(FebSun1+35)=$A$3,MONTH(FebSun1+35)=2),FebSun1+35, "")</f>
        <v/>
      </c>
      <c r="D21" s="6" t="str">
        <f>IF(AND(YEAR(FebSun1+36)=$A$3,MONTH(FebSun1+36)=2),FebSun1+36, "")</f>
        <v/>
      </c>
      <c r="E21" s="6" t="str">
        <f>IF(AND(YEAR(FebSun1+37)=$A$3,MONTH(FebSun1+37)=2),FebSun1+37, "")</f>
        <v/>
      </c>
      <c r="F21" s="6" t="str">
        <f>IF(AND(YEAR(FebSun1+38)=$A$3,MONTH(FebSun1+38)=2),FebSun1+38, "")</f>
        <v/>
      </c>
      <c r="G21" s="6" t="str">
        <f>IF(AND(YEAR(FebSun1+39)=$A$3,MONTH(FebSun1+39)=2),FebSun1+39, "")</f>
        <v/>
      </c>
      <c r="H21" s="6" t="str">
        <f>IF(AND(YEAR(FebSun1+40)=$A$3,MONTH(FebSun1+40)=2),FebSun1+40, "")</f>
        <v/>
      </c>
      <c r="I21" s="6" t="str">
        <f>IF(AND(YEAR(FebSun1+41)=$A$3,MONTH(FebSun1+41)=2),FebSun1+41, "")</f>
        <v/>
      </c>
      <c r="J21" s="5"/>
      <c r="K21" s="6">
        <f>IF(AND(YEAR(MaySun1+35)=$A$3,MONTH(MaySun1+35)=5),MaySun1+35, "")</f>
        <v>46173</v>
      </c>
      <c r="L21" s="6" t="str">
        <f>IF(AND(YEAR(MaySun1+36)=$A$3,MONTH(MaySun1+36)=5),MaySun1+36, "")</f>
        <v/>
      </c>
      <c r="M21" s="6" t="str">
        <f>IF(AND(YEAR(MaySun1+37)=$A$3,MONTH(MaySun1+37)=5),MaySun1+37, "")</f>
        <v/>
      </c>
      <c r="N21" s="6" t="str">
        <f>IF(AND(YEAR(MaySun1+38)=$A$3,MONTH(MaySun1+38)=5),MaySun1+38, "")</f>
        <v/>
      </c>
      <c r="O21" s="6" t="str">
        <f>IF(AND(YEAR(MaySun1+39)=$A$3,MONTH(MaySun1+39)=5),MaySun1+39, "")</f>
        <v/>
      </c>
      <c r="P21" s="6" t="str">
        <f>IF(AND(YEAR(MaySun1+40)=$A$3,MONTH(MaySun1+40)=5),MaySun1+40, "")</f>
        <v/>
      </c>
      <c r="Q21" s="6" t="str">
        <f>IF(AND(YEAR(MaySun1+41)=$A$3,MONTH(MaySun1+41)=5),MaySun1+41, "")</f>
        <v/>
      </c>
      <c r="R21" s="5"/>
      <c r="S21" s="6">
        <f>IF(AND(YEAR(AugSun1+35)=$A$3,MONTH(AugSun1+35)=8),AugSun1+35, "")</f>
        <v>46264</v>
      </c>
      <c r="T21" s="6">
        <f>IF(AND(YEAR(AugSun1+36)=$A$3,MONTH(AugSun1+36)=8),AugSun1+36, "")</f>
        <v>46265</v>
      </c>
      <c r="U21" s="6" t="str">
        <f>IF(AND(YEAR(AugSun1+37)=$A$3,MONTH(AugSun1+37)=8),AugSun1+37, "")</f>
        <v/>
      </c>
      <c r="V21" s="6" t="str">
        <f>IF(AND(YEAR(AugSun1+38)=$A$3,MONTH(AugSun1+38)=8),AugSun1+38, "")</f>
        <v/>
      </c>
      <c r="W21" s="6" t="str">
        <f>IF(AND(YEAR(AugSun1+39)=$A$3,MONTH(AugSun1+39)=8),AugSun1+39, "")</f>
        <v/>
      </c>
      <c r="X21" s="6" t="str">
        <f>IF(AND(YEAR(AugSun1+40)=$A$3,MONTH(AugSun1+40)=8),AugSun1+40, "")</f>
        <v/>
      </c>
      <c r="Y21" s="6" t="str">
        <f>IF(AND(YEAR(AugSun1+41)=$A$3,MONTH(AugSun1+41)=8),AugSun1+41, "")</f>
        <v/>
      </c>
      <c r="Z21" s="5"/>
      <c r="AA21" s="6" t="str">
        <f>IF(AND(YEAR(NovSun1+35)=$A$3,MONTH(NovSun1+35)=11),NovSun1+35, "")</f>
        <v/>
      </c>
      <c r="AB21" s="6" t="str">
        <f>IF(AND(YEAR(NovSun1+36)=$A$3,MONTH(NovSun1+36)=11),NovSun1+36, "")</f>
        <v/>
      </c>
      <c r="AC21" s="6" t="str">
        <f>IF(AND(YEAR(NovSun1+37)=$A$3,MONTH(NovSun1+37)=11),NovSun1+37, "")</f>
        <v/>
      </c>
      <c r="AD21" s="6" t="str">
        <f>IF(AND(YEAR(NovSun1+38)=$A$3,MONTH(NovSun1+38)=11),NovSun1+38, "")</f>
        <v/>
      </c>
      <c r="AE21" s="6" t="str">
        <f>IF(AND(YEAR(NovSun1+39)=$A$3,MONTH(NovSun1+39)=11),NovSun1+39, "")</f>
        <v/>
      </c>
      <c r="AF21" s="6" t="str">
        <f>IF(AND(YEAR(NovSun1+40)=$A$3,MONTH(NovSun1+40)=11),NovSun1+40, "")</f>
        <v/>
      </c>
      <c r="AG21" s="6" t="str">
        <f>IF(AND(YEAR(NovSun1+41)=$A$3,MONTH(NovSun1+41)=11),NovSun1+41, "")</f>
        <v/>
      </c>
      <c r="AN21" s="56">
        <f t="shared" si="0"/>
        <v>43693</v>
      </c>
    </row>
    <row r="22" spans="2:41" ht="24" customHeight="1" x14ac:dyDescent="0.35">
      <c r="C22" s="20" t="s">
        <v>55</v>
      </c>
      <c r="D22" s="21"/>
      <c r="E22" s="21"/>
      <c r="F22" s="18">
        <f>AK7</f>
        <v>46069</v>
      </c>
      <c r="H22" s="9"/>
      <c r="I22" s="10"/>
      <c r="K22" s="26" t="s">
        <v>56</v>
      </c>
      <c r="L22" s="26"/>
      <c r="M22" s="32">
        <f>AK9</f>
        <v>46152</v>
      </c>
      <c r="N22" s="29"/>
      <c r="O22" s="30" t="s">
        <v>57</v>
      </c>
      <c r="P22" s="27"/>
      <c r="Q22" s="33">
        <f>AK10</f>
        <v>46167</v>
      </c>
      <c r="S22" s="8"/>
      <c r="T22" s="9"/>
      <c r="U22" s="9"/>
      <c r="V22" s="9"/>
      <c r="W22" s="9"/>
      <c r="X22" s="9"/>
      <c r="Y22" s="10"/>
      <c r="AA22" s="69" t="s">
        <v>58</v>
      </c>
      <c r="AB22" s="70"/>
      <c r="AC22" s="31">
        <f>AK15</f>
        <v>46337</v>
      </c>
      <c r="AD22" s="65" t="s">
        <v>59</v>
      </c>
      <c r="AE22" s="66"/>
      <c r="AF22" s="67" t="str">
        <f>CONCATENATE(TEXT(AK16,"MM/DD")," ","&amp;"," ",TEXT(AK17,"MM/DD"))</f>
        <v>11/26 &amp; 11/27</v>
      </c>
      <c r="AG22" s="68"/>
      <c r="AK22"/>
      <c r="AN22" s="56">
        <f t="shared" si="0"/>
        <v>43707</v>
      </c>
    </row>
    <row r="23" spans="2:41" ht="21" customHeight="1" x14ac:dyDescent="0.35">
      <c r="C23" s="11"/>
      <c r="D23" s="11"/>
      <c r="E23" s="11"/>
      <c r="F23" s="11"/>
      <c r="G23" s="11"/>
      <c r="H23" s="11"/>
      <c r="I23" s="11"/>
      <c r="K23" s="11"/>
      <c r="L23" s="11"/>
      <c r="M23" s="11"/>
      <c r="N23" s="11"/>
      <c r="O23" s="11"/>
      <c r="P23" s="11"/>
      <c r="Q23" s="11"/>
      <c r="S23" s="11"/>
      <c r="T23" s="11"/>
      <c r="U23" s="11"/>
      <c r="V23" s="11"/>
      <c r="W23" s="11"/>
      <c r="X23" s="11"/>
      <c r="Y23" s="11"/>
      <c r="AA23" s="11"/>
      <c r="AB23" s="11"/>
      <c r="AC23" s="11"/>
      <c r="AD23" s="11"/>
      <c r="AE23" s="11"/>
      <c r="AF23" s="11"/>
      <c r="AG23" s="11"/>
      <c r="AK23"/>
      <c r="AN23" s="56">
        <f t="shared" si="0"/>
        <v>43721</v>
      </c>
    </row>
    <row r="24" spans="2:41" ht="18.75" customHeight="1" x14ac:dyDescent="0.35">
      <c r="C24" s="61" t="s">
        <v>60</v>
      </c>
      <c r="D24" s="61"/>
      <c r="E24" s="61"/>
      <c r="F24" s="61"/>
      <c r="G24" s="61"/>
      <c r="H24" s="61"/>
      <c r="I24" s="61"/>
      <c r="K24" s="61" t="s">
        <v>61</v>
      </c>
      <c r="L24" s="61"/>
      <c r="M24" s="61"/>
      <c r="N24" s="61"/>
      <c r="O24" s="61"/>
      <c r="P24" s="61"/>
      <c r="Q24" s="61"/>
      <c r="S24" s="61" t="s">
        <v>62</v>
      </c>
      <c r="T24" s="61"/>
      <c r="U24" s="61"/>
      <c r="V24" s="61"/>
      <c r="W24" s="61"/>
      <c r="X24" s="61"/>
      <c r="Y24" s="61"/>
      <c r="AA24" s="61" t="s">
        <v>63</v>
      </c>
      <c r="AB24" s="61"/>
      <c r="AC24" s="61"/>
      <c r="AD24" s="61"/>
      <c r="AE24" s="61"/>
      <c r="AF24" s="61"/>
      <c r="AG24" s="61"/>
      <c r="AI24" s="55" t="s">
        <v>71</v>
      </c>
      <c r="AJ24" s="48" t="s">
        <v>64</v>
      </c>
      <c r="AK24"/>
      <c r="AL24" s="37"/>
      <c r="AN24" s="56">
        <f>AN23+14</f>
        <v>43735</v>
      </c>
    </row>
    <row r="25" spans="2:41" ht="18.75" customHeight="1" x14ac:dyDescent="0.35">
      <c r="B25" s="3"/>
      <c r="C25" s="4" t="s">
        <v>10</v>
      </c>
      <c r="D25" s="4" t="s">
        <v>11</v>
      </c>
      <c r="E25" s="4" t="s">
        <v>12</v>
      </c>
      <c r="F25" s="4" t="s">
        <v>13</v>
      </c>
      <c r="G25" s="4" t="s">
        <v>12</v>
      </c>
      <c r="H25" s="4" t="s">
        <v>14</v>
      </c>
      <c r="I25" s="4" t="s">
        <v>10</v>
      </c>
      <c r="K25" s="4" t="s">
        <v>10</v>
      </c>
      <c r="L25" s="4" t="s">
        <v>11</v>
      </c>
      <c r="M25" s="4" t="s">
        <v>12</v>
      </c>
      <c r="N25" s="4" t="s">
        <v>13</v>
      </c>
      <c r="O25" s="4" t="s">
        <v>12</v>
      </c>
      <c r="P25" s="4" t="s">
        <v>14</v>
      </c>
      <c r="Q25" s="4" t="s">
        <v>10</v>
      </c>
      <c r="S25" s="4" t="s">
        <v>10</v>
      </c>
      <c r="T25" s="4" t="s">
        <v>11</v>
      </c>
      <c r="U25" s="4" t="s">
        <v>12</v>
      </c>
      <c r="V25" s="4" t="s">
        <v>13</v>
      </c>
      <c r="W25" s="4" t="s">
        <v>12</v>
      </c>
      <c r="X25" s="4" t="s">
        <v>14</v>
      </c>
      <c r="Y25" s="4" t="s">
        <v>10</v>
      </c>
      <c r="AA25" s="4" t="s">
        <v>10</v>
      </c>
      <c r="AB25" s="4" t="s">
        <v>11</v>
      </c>
      <c r="AC25" s="4" t="s">
        <v>12</v>
      </c>
      <c r="AD25" s="4" t="s">
        <v>13</v>
      </c>
      <c r="AE25" s="4" t="s">
        <v>12</v>
      </c>
      <c r="AF25" s="4" t="s">
        <v>14</v>
      </c>
      <c r="AG25" s="4" t="s">
        <v>10</v>
      </c>
      <c r="AI25" s="58" t="s">
        <v>75</v>
      </c>
      <c r="AJ25" s="53"/>
      <c r="AK25"/>
      <c r="AN25" s="56">
        <f>AN24+14</f>
        <v>43749</v>
      </c>
    </row>
    <row r="26" spans="2:41" ht="18.75" customHeight="1" x14ac:dyDescent="0.35">
      <c r="B26" s="5"/>
      <c r="C26" s="6">
        <f>IF(AND(YEAR(MarSun1)=$A$3,MONTH(MarSun1)=3),MarSun1, "")</f>
        <v>46082</v>
      </c>
      <c r="D26" s="6">
        <f>IF(AND(YEAR(MarSun1+1)=$A$3,MONTH(MarSun1+1)=3),MarSun1+1, "")</f>
        <v>46083</v>
      </c>
      <c r="E26" s="6">
        <f>IF(AND(YEAR(MarSun1+2)=$A$3,MONTH(MarSun1+2)=3),MarSun1+2, "")</f>
        <v>46084</v>
      </c>
      <c r="F26" s="6">
        <f>IF(AND(YEAR(MarSun1+3)=$A$3,MONTH(MarSun1+3)=3),MarSun1+3, "")</f>
        <v>46085</v>
      </c>
      <c r="G26" s="6">
        <f>IF(AND(YEAR(MarSun1+4)=$A$3,MONTH(MarSun1+4)=3),MarSun1+4, "")</f>
        <v>46086</v>
      </c>
      <c r="H26" s="6">
        <f>IF(AND(YEAR(MarSun1+5)=$A$3,MONTH(MarSun1+5)=3),MarSun1+5, "")</f>
        <v>46087</v>
      </c>
      <c r="I26" s="6">
        <f>IF(AND(YEAR(MarSun1+6)=$A$3,MONTH(MarSun1+6)=3),MarSun1+6, "")</f>
        <v>46088</v>
      </c>
      <c r="J26" s="5"/>
      <c r="K26" s="6" t="str">
        <f>IF(AND(YEAR(JunSun1)=$A$3,MONTH(JunSun1)=6),JunSun1, "")</f>
        <v/>
      </c>
      <c r="L26" s="6">
        <f>IF(AND(YEAR(JunSun1+1)=$A$3,MONTH(JunSun1+1)=6),JunSun1+1, "")</f>
        <v>46174</v>
      </c>
      <c r="M26" s="6">
        <f>IF(AND(YEAR(JunSun1+2)=$A$3,MONTH(JunSun1+2)=6),JunSun1+2, "")</f>
        <v>46175</v>
      </c>
      <c r="N26" s="6">
        <f>IF(AND(YEAR(JunSun1+3)=$A$3,MONTH(JunSun1+3)=6),JunSun1+3, "")</f>
        <v>46176</v>
      </c>
      <c r="O26" s="6">
        <f>IF(AND(YEAR(JunSun1+4)=$A$3,MONTH(JunSun1+4)=6),JunSun1+4, "")</f>
        <v>46177</v>
      </c>
      <c r="P26" s="6">
        <f>IF(AND(YEAR(JunSun1+5)=$A$3,MONTH(JunSun1+5)=6),JunSun1+5, "")</f>
        <v>46178</v>
      </c>
      <c r="Q26" s="6">
        <f>IF(AND(YEAR(JunSun1+6)=$A$3,MONTH(JunSun1+6)=6),JunSun1+6, "")</f>
        <v>46179</v>
      </c>
      <c r="R26" s="5"/>
      <c r="S26" s="6" t="str">
        <f>IF(AND(YEAR(SepSun1)=$A$3,MONTH(SepSun1)=9),SepSun1, "")</f>
        <v/>
      </c>
      <c r="T26" s="12" t="str">
        <f>IF(AND(YEAR(SepSun1+1)=$A$3,MONTH(SepSun1+1)=9),SepSun1+1, "")</f>
        <v/>
      </c>
      <c r="U26" s="6">
        <f>IF(AND(YEAR(SepSun1+2)=$A$3,MONTH(SepSun1+2)=9),SepSun1+2, "")</f>
        <v>46266</v>
      </c>
      <c r="V26" s="6">
        <f>IF(AND(YEAR(SepSun1+3)=$A$3,MONTH(SepSun1+3)=9),SepSun1+3, "")</f>
        <v>46267</v>
      </c>
      <c r="W26" s="6">
        <f>IF(AND(YEAR(SepSun1+4)=$A$3,MONTH(SepSun1+4)=9),SepSun1+4, "")</f>
        <v>46268</v>
      </c>
      <c r="X26" s="6">
        <f>IF(AND(YEAR(SepSun1+5)=$A$3,MONTH(SepSun1+5)=9),SepSun1+5, "")</f>
        <v>46269</v>
      </c>
      <c r="Y26" s="6">
        <f>IF(AND(YEAR(SepSun1+6)=$A$3,MONTH(SepSun1+6)=9),SepSun1+6, "")</f>
        <v>46270</v>
      </c>
      <c r="Z26" s="5"/>
      <c r="AA26" s="6" t="str">
        <f>IF(AND(YEAR(DecSun1)=$A$3,MONTH(DecSun1)=12),DecSun1, "")</f>
        <v/>
      </c>
      <c r="AB26" s="6" t="str">
        <f>IF(AND(YEAR(DecSun1+1)=$A$3,MONTH(DecSun1+1)=12),DecSun1+1, "")</f>
        <v/>
      </c>
      <c r="AC26" s="6">
        <f>IF(AND(YEAR(DecSun1+2)=$A$3,MONTH(DecSun1+2)=12),DecSun1+2, "")</f>
        <v>46357</v>
      </c>
      <c r="AD26" s="6">
        <f>IF(AND(YEAR(DecSun1+3)=$A$3,MONTH(DecSun1+3)=12),DecSun1+3, "")</f>
        <v>46358</v>
      </c>
      <c r="AE26" s="6">
        <f>IF(AND(YEAR(DecSun1+4)=$A$3,MONTH(DecSun1+4)=12),DecSun1+4, "")</f>
        <v>46359</v>
      </c>
      <c r="AF26" s="6">
        <f>IF(AND(YEAR(DecSun1+5)=$A$3,MONTH(DecSun1+5)=12),DecSun1+5, "")</f>
        <v>46360</v>
      </c>
      <c r="AG26" s="6">
        <f>IF(AND(YEAR(DecSun1+6)=$A$3,MONTH(DecSun1+6)=12),DecSun1+6, "")</f>
        <v>46361</v>
      </c>
      <c r="AI26" s="58" t="s">
        <v>74</v>
      </c>
      <c r="AJ26" s="53"/>
      <c r="AK26"/>
      <c r="AN26" s="56">
        <f t="shared" ref="AN26:AN89" si="1">AN25+14</f>
        <v>43763</v>
      </c>
    </row>
    <row r="27" spans="2:41" ht="18.75" customHeight="1" x14ac:dyDescent="0.35">
      <c r="B27" s="5"/>
      <c r="C27" s="6">
        <f>IF(AND(YEAR(MarSun1+7)=$A$3,MONTH(MarSun1+7)=3),MarSun1+7, "")</f>
        <v>46089</v>
      </c>
      <c r="D27" s="6">
        <f>IF(AND(YEAR(MarSun1+8)=$A$3,MONTH(MarSun1+8)=3),MarSun1+8, "")</f>
        <v>46090</v>
      </c>
      <c r="E27" s="6">
        <f>IF(AND(YEAR(MarSun1+9)=$A$3,MONTH(MarSun1+9)=3),MarSun1+9, "")</f>
        <v>46091</v>
      </c>
      <c r="F27" s="6">
        <f>IF(AND(YEAR(MarSun1+10)=$A$3,MONTH(MarSun1+10)=3),MarSun1+10, "")</f>
        <v>46092</v>
      </c>
      <c r="G27" s="6">
        <f>IF(AND(YEAR(MarSun1+11)=$A$3,MONTH(MarSun1+11)=3),MarSun1+11, "")</f>
        <v>46093</v>
      </c>
      <c r="H27" s="6">
        <f>IF(AND(YEAR(MarSun1+12)=$A$3,MONTH(MarSun1+12)=3),MarSun1+12, "")</f>
        <v>46094</v>
      </c>
      <c r="I27" s="6">
        <f>IF(AND(YEAR(MarSun1+13)=$A$3,MONTH(MarSun1+13)=3),MarSun1+13, "")</f>
        <v>46095</v>
      </c>
      <c r="J27" s="5"/>
      <c r="K27" s="6">
        <f>IF(AND(YEAR(JunSun1+7)=$A$3,MONTH(JunSun1+7)=6),JunSun1+7, "")</f>
        <v>46180</v>
      </c>
      <c r="L27" s="6">
        <f>IF(AND(YEAR(JunSun1+8)=$A$3,MONTH(JunSun1+8)=6),JunSun1+8, "")</f>
        <v>46181</v>
      </c>
      <c r="M27" s="6">
        <f>IF(AND(YEAR(JunSun1+9)=$A$3,MONTH(JunSun1+9)=6),JunSun1+9, "")</f>
        <v>46182</v>
      </c>
      <c r="N27" s="6">
        <f>IF(AND(YEAR(JunSun1+10)=$A$3,MONTH(JunSun1+10)=6),JunSun1+10, "")</f>
        <v>46183</v>
      </c>
      <c r="O27" s="6">
        <f>IF(AND(YEAR(JunSun1+11)=$A$3,MONTH(JunSun1+11)=6),JunSun1+11, "")</f>
        <v>46184</v>
      </c>
      <c r="P27" s="6">
        <f>IF(AND(YEAR(JunSun1+12)=$A$3,MONTH(JunSun1+12)=6),JunSun1+12, "")</f>
        <v>46185</v>
      </c>
      <c r="Q27" s="6">
        <f>IF(AND(YEAR(JunSun1+13)=$A$3,MONTH(JunSun1+13)=6),JunSun1+13, "")</f>
        <v>46186</v>
      </c>
      <c r="R27" s="5"/>
      <c r="S27" s="6">
        <f>IF(AND(YEAR(SepSun1+7)=$A$3,MONTH(SepSun1+7)=9),SepSun1+7, "")</f>
        <v>46271</v>
      </c>
      <c r="T27" s="6">
        <f>IF(AND(YEAR(SepSun1+8)=$A$3,MONTH(SepSun1+8)=9),SepSun1+8, "")</f>
        <v>46272</v>
      </c>
      <c r="U27" s="6">
        <f>IF(AND(YEAR(SepSun1+9)=$A$3,MONTH(SepSun1+9)=9),SepSun1+9, "")</f>
        <v>46273</v>
      </c>
      <c r="V27" s="6">
        <f>IF(AND(YEAR(SepSun1+10)=$A$3,MONTH(SepSun1+10)=9),SepSun1+10, "")</f>
        <v>46274</v>
      </c>
      <c r="W27" s="6">
        <f>IF(AND(YEAR(SepSun1+11)=$A$3,MONTH(SepSun1+11)=9),SepSun1+11, "")</f>
        <v>46275</v>
      </c>
      <c r="X27" s="6">
        <f>IF(AND(YEAR(SepSun1+12)=$A$3,MONTH(SepSun1+12)=9),SepSun1+12, "")</f>
        <v>46276</v>
      </c>
      <c r="Y27" s="6">
        <f>IF(AND(YEAR(SepSun1+13)=$A$3,MONTH(SepSun1+13)=9),SepSun1+13, "")</f>
        <v>46277</v>
      </c>
      <c r="Z27" s="5"/>
      <c r="AA27" s="6">
        <f>IF(AND(YEAR(DecSun1+7)=$A$3,MONTH(DecSun1+7)=12),DecSun1+7, "")</f>
        <v>46362</v>
      </c>
      <c r="AB27" s="6">
        <f>IF(AND(YEAR(DecSun1+8)=$A$3,MONTH(DecSun1+8)=12),DecSun1+8, "")</f>
        <v>46363</v>
      </c>
      <c r="AC27" s="6">
        <f>IF(AND(YEAR(DecSun1+9)=$A$3,MONTH(DecSun1+9)=12),DecSun1+9, "")</f>
        <v>46364</v>
      </c>
      <c r="AD27" s="6">
        <f>IF(AND(YEAR(DecSun1+10)=$A$3,MONTH(DecSun1+10)=12),DecSun1+10, "")</f>
        <v>46365</v>
      </c>
      <c r="AE27" s="6">
        <f>IF(AND(YEAR(DecSun1+11)=$A$3,MONTH(DecSun1+11)=12),DecSun1+11, "")</f>
        <v>46366</v>
      </c>
      <c r="AF27" s="6">
        <f>IF(AND(YEAR(DecSun1+12)=$A$3,MONTH(DecSun1+12)=12),DecSun1+12, "")</f>
        <v>46367</v>
      </c>
      <c r="AG27" s="6">
        <f>IF(AND(YEAR(DecSun1+13)=$A$3,MONTH(DecSun1+13)=12),DecSun1+13, "")</f>
        <v>46368</v>
      </c>
      <c r="AI27" s="58" t="s">
        <v>72</v>
      </c>
      <c r="AJ27" s="53"/>
      <c r="AK27"/>
      <c r="AN27" s="56">
        <f t="shared" si="1"/>
        <v>43777</v>
      </c>
    </row>
    <row r="28" spans="2:41" ht="18.75" customHeight="1" x14ac:dyDescent="0.35">
      <c r="B28" s="5"/>
      <c r="C28" s="6">
        <f>IF(AND(YEAR(MarSun1+14)=$A$3,MONTH(MarSun1+14)=3),MarSun1+14, "")</f>
        <v>46096</v>
      </c>
      <c r="D28" s="6">
        <f>IF(AND(YEAR(MarSun1+15)=$A$3,MONTH(MarSun1+15)=3),MarSun1+15, "")</f>
        <v>46097</v>
      </c>
      <c r="E28" s="6">
        <f>IF(AND(YEAR(MarSun1+16)=$A$3,MONTH(MarSun1+16)=3),MarSun1+16, "")</f>
        <v>46098</v>
      </c>
      <c r="F28" s="6">
        <f>IF(AND(YEAR(MarSun1+17)=$A$3,MONTH(MarSun1+17)=3),MarSun1+17, "")</f>
        <v>46099</v>
      </c>
      <c r="G28" s="6">
        <f>IF(AND(YEAR(MarSun1+18)=$A$3,MONTH(MarSun1+18)=3),MarSun1+18, "")</f>
        <v>46100</v>
      </c>
      <c r="H28" s="6">
        <f>IF(AND(YEAR(MarSun1+19)=$A$3,MONTH(MarSun1+19)=3),MarSun1+19, "")</f>
        <v>46101</v>
      </c>
      <c r="I28" s="6">
        <f>IF(AND(YEAR(MarSun1+20)=$A$3,MONTH(MarSun1+20)=3),MarSun1+20, "")</f>
        <v>46102</v>
      </c>
      <c r="J28" s="5"/>
      <c r="K28" s="6">
        <f>IF(AND(YEAR(JunSun1+14)=$A$3,MONTH(JunSun1+14)=6),JunSun1+14, "")</f>
        <v>46187</v>
      </c>
      <c r="L28" s="6">
        <f>IF(AND(YEAR(JunSun1+15)=$A$3,MONTH(JunSun1+15)=6),JunSun1+15, "")</f>
        <v>46188</v>
      </c>
      <c r="M28" s="6">
        <f>IF(AND(YEAR(JunSun1+16)=$A$3,MONTH(JunSun1+16)=6),JunSun1+16, "")</f>
        <v>46189</v>
      </c>
      <c r="N28" s="6">
        <f>IF(AND(YEAR(JunSun1+17)=$A$3,MONTH(JunSun1+17)=6),JunSun1+17, "")</f>
        <v>46190</v>
      </c>
      <c r="O28" s="6">
        <f>IF(AND(YEAR(JunSun1+18)=$A$3,MONTH(JunSun1+18)=6),JunSun1+18, "")</f>
        <v>46191</v>
      </c>
      <c r="P28" s="6">
        <f>IF(AND(YEAR(JunSun1+19)=$A$3,MONTH(JunSun1+19)=6),JunSun1+19, "")</f>
        <v>46192</v>
      </c>
      <c r="Q28" s="6">
        <f>IF(AND(YEAR(JunSun1+20)=$A$3,MONTH(JunSun1+20)=6),JunSun1+20, "")</f>
        <v>46193</v>
      </c>
      <c r="R28" s="5"/>
      <c r="S28" s="6">
        <f>IF(AND(YEAR(SepSun1+14)=$A$3,MONTH(SepSun1+14)=9),SepSun1+14, "")</f>
        <v>46278</v>
      </c>
      <c r="T28" s="6">
        <f>IF(AND(YEAR(SepSun1+15)=$A$3,MONTH(SepSun1+15)=9),SepSun1+15, "")</f>
        <v>46279</v>
      </c>
      <c r="U28" s="6">
        <f>IF(AND(YEAR(SepSun1+16)=$A$3,MONTH(SepSun1+16)=9),SepSun1+16, "")</f>
        <v>46280</v>
      </c>
      <c r="V28" s="6">
        <f>IF(AND(YEAR(SepSun1+17)=$A$3,MONTH(SepSun1+17)=9),SepSun1+17, "")</f>
        <v>46281</v>
      </c>
      <c r="W28" s="6">
        <f>IF(AND(YEAR(SepSun1+18)=$A$3,MONTH(SepSun1+18)=9),SepSun1+18, "")</f>
        <v>46282</v>
      </c>
      <c r="X28" s="6">
        <f>IF(AND(YEAR(SepSun1+19)=$A$3,MONTH(SepSun1+19)=9),SepSun1+19, "")</f>
        <v>46283</v>
      </c>
      <c r="Y28" s="6">
        <f>IF(AND(YEAR(SepSun1+20)=$A$3,MONTH(SepSun1+20)=9),SepSun1+20, "")</f>
        <v>46284</v>
      </c>
      <c r="Z28" s="5"/>
      <c r="AA28" s="6">
        <f>IF(AND(YEAR(DecSun1+14)=$A$3,MONTH(DecSun1+14)=12),DecSun1+14, "")</f>
        <v>46369</v>
      </c>
      <c r="AB28" s="6">
        <f>IF(AND(YEAR(DecSun1+15)=$A$3,MONTH(DecSun1+15)=12),DecSun1+15, "")</f>
        <v>46370</v>
      </c>
      <c r="AC28" s="6">
        <f>IF(AND(YEAR(DecSun1+16)=$A$3,MONTH(DecSun1+16)=12),DecSun1+16, "")</f>
        <v>46371</v>
      </c>
      <c r="AD28" s="6">
        <f>IF(AND(YEAR(DecSun1+17)=$A$3,MONTH(DecSun1+17)=12),DecSun1+17, "")</f>
        <v>46372</v>
      </c>
      <c r="AE28" s="6">
        <f>IF(AND(YEAR(DecSun1+18)=$A$3,MONTH(DecSun1+18)=12),DecSun1+18, "")</f>
        <v>46373</v>
      </c>
      <c r="AF28" s="6">
        <f>IF(AND(YEAR(DecSun1+19)=$A$3,MONTH(DecSun1+19)=12),DecSun1+19, "")</f>
        <v>46374</v>
      </c>
      <c r="AG28" s="6">
        <f>IF(AND(YEAR(DecSun1+20)=$A$3,MONTH(DecSun1+20)=12),DecSun1+20, "")</f>
        <v>46375</v>
      </c>
      <c r="AI28" s="59" t="s">
        <v>73</v>
      </c>
      <c r="AJ28" s="54"/>
      <c r="AK28"/>
      <c r="AN28" s="56">
        <f t="shared" si="1"/>
        <v>43791</v>
      </c>
    </row>
    <row r="29" spans="2:41" ht="18.75" customHeight="1" x14ac:dyDescent="0.35">
      <c r="B29" s="5"/>
      <c r="C29" s="6">
        <f>IF(AND(YEAR(MarSun1+21)=$A$3,MONTH(MarSun1+21)=3),MarSun1+21, "")</f>
        <v>46103</v>
      </c>
      <c r="D29" s="6">
        <f>IF(AND(YEAR(MarSun1+22)=$A$3,MONTH(MarSun1+22)=3),MarSun1+22, "")</f>
        <v>46104</v>
      </c>
      <c r="E29" s="6">
        <f>IF(AND(YEAR(MarSun1+23)=$A$3,MONTH(MarSun1+23)=3),MarSun1+23, "")</f>
        <v>46105</v>
      </c>
      <c r="F29" s="6">
        <f>IF(AND(YEAR(MarSun1+24)=$A$3,MONTH(MarSun1+24)=3),MarSun1+24, "")</f>
        <v>46106</v>
      </c>
      <c r="G29" s="6">
        <f>IF(AND(YEAR(MarSun1+25)=$A$3,MONTH(MarSun1+25)=3),MarSun1+25, "")</f>
        <v>46107</v>
      </c>
      <c r="H29" s="6">
        <f>IF(AND(YEAR(MarSun1+26)=$A$3,MONTH(MarSun1+26)=3),MarSun1+26, "")</f>
        <v>46108</v>
      </c>
      <c r="I29" s="6">
        <f>IF(AND(YEAR(MarSun1+27)=$A$3,MONTH(MarSun1+27)=3),MarSun1+27, "")</f>
        <v>46109</v>
      </c>
      <c r="J29" s="5"/>
      <c r="K29" s="6">
        <f>IF(AND(YEAR(JunSun1+21)=$A$3,MONTH(JunSun1+21)=6),JunSun1+21, "")</f>
        <v>46194</v>
      </c>
      <c r="L29" s="6">
        <f>IF(AND(YEAR(JunSun1+22)=$A$3,MONTH(JunSun1+22)=6),JunSun1+22, "")</f>
        <v>46195</v>
      </c>
      <c r="M29" s="6">
        <f>IF(AND(YEAR(JunSun1+23)=$A$3,MONTH(JunSun1+23)=6),JunSun1+23, "")</f>
        <v>46196</v>
      </c>
      <c r="N29" s="6">
        <f>IF(AND(YEAR(JunSun1+24)=$A$3,MONTH(JunSun1+24)=6),JunSun1+24, "")</f>
        <v>46197</v>
      </c>
      <c r="O29" s="6">
        <f>IF(AND(YEAR(JunSun1+25)=$A$3,MONTH(JunSun1+25)=6),JunSun1+25, "")</f>
        <v>46198</v>
      </c>
      <c r="P29" s="6">
        <f>IF(AND(YEAR(JunSun1+26)=$A$3,MONTH(JunSun1+26)=6),JunSun1+26, "")</f>
        <v>46199</v>
      </c>
      <c r="Q29" s="6">
        <f>IF(AND(YEAR(JunSun1+27)=$A$3,MONTH(JunSun1+27)=6),JunSun1+27, "")</f>
        <v>46200</v>
      </c>
      <c r="R29" s="5"/>
      <c r="S29" s="6">
        <f>IF(AND(YEAR(SepSun1+21)=$A$3,MONTH(SepSun1+21)=9),SepSun1+21, "")</f>
        <v>46285</v>
      </c>
      <c r="T29" s="6">
        <f>IF(AND(YEAR(SepSun1+22)=$A$3,MONTH(SepSun1+22)=9),SepSun1+22, "")</f>
        <v>46286</v>
      </c>
      <c r="U29" s="6">
        <f>IF(AND(YEAR(SepSun1+23)=$A$3,MONTH(SepSun1+23)=9),SepSun1+23, "")</f>
        <v>46287</v>
      </c>
      <c r="V29" s="6">
        <f>IF(AND(YEAR(SepSun1+24)=$A$3,MONTH(SepSun1+24)=9),SepSun1+24, "")</f>
        <v>46288</v>
      </c>
      <c r="W29" s="6">
        <f>IF(AND(YEAR(SepSun1+25)=$A$3,MONTH(SepSun1+25)=9),SepSun1+25, "")</f>
        <v>46289</v>
      </c>
      <c r="X29" s="6">
        <f>IF(AND(YEAR(SepSun1+26)=$A$3,MONTH(SepSun1+26)=9),SepSun1+26, "")</f>
        <v>46290</v>
      </c>
      <c r="Y29" s="6">
        <f>IF(AND(YEAR(SepSun1+27)=$A$3,MONTH(SepSun1+27)=9),SepSun1+27, "")</f>
        <v>46291</v>
      </c>
      <c r="Z29" s="5"/>
      <c r="AA29" s="6">
        <f>IF(AND(YEAR(DecSun1+21)=$A$3,MONTH(DecSun1+21)=12),DecSun1+21, "")</f>
        <v>46376</v>
      </c>
      <c r="AB29" s="6">
        <f>IF(AND(YEAR(DecSun1+22)=$A$3,MONTH(DecSun1+22)=12),DecSun1+22, "")</f>
        <v>46377</v>
      </c>
      <c r="AC29" s="6">
        <f>IF(AND(YEAR(DecSun1+23)=$A$3,MONTH(DecSun1+23)=12),DecSun1+23, "")</f>
        <v>46378</v>
      </c>
      <c r="AD29" s="6">
        <f>IF(AND(YEAR(DecSun1+24)=$A$3,MONTH(DecSun1+24)=12),DecSun1+24, "")</f>
        <v>46379</v>
      </c>
      <c r="AE29" s="6">
        <f>IF(AND(YEAR(DecSun1+25)=$A$3,MONTH(DecSun1+25)=12),DecSun1+25, "")</f>
        <v>46380</v>
      </c>
      <c r="AF29" s="6">
        <f>IF(AND(YEAR(DecSun1+26)=$A$3,MONTH(DecSun1+26)=12),DecSun1+26, "")</f>
        <v>46381</v>
      </c>
      <c r="AG29" s="6">
        <f>IF(AND(YEAR(DecSun1+27)=$A$3,MONTH(DecSun1+27)=12),DecSun1+27, "")</f>
        <v>46382</v>
      </c>
      <c r="AI29"/>
      <c r="AJ29"/>
      <c r="AK29"/>
      <c r="AN29" s="56">
        <f t="shared" si="1"/>
        <v>43805</v>
      </c>
    </row>
    <row r="30" spans="2:41" ht="18.75" customHeight="1" x14ac:dyDescent="0.35">
      <c r="B30" s="5"/>
      <c r="C30" s="6">
        <f>IF(AND(YEAR(MarSun1+28)=$A$3,MONTH(MarSun1+28)=3),MarSun1+28, "")</f>
        <v>46110</v>
      </c>
      <c r="D30" s="6">
        <f>IF(AND(YEAR(MarSun1+29)=$A$3,MONTH(MarSun1+29)=3),MarSun1+29, "")</f>
        <v>46111</v>
      </c>
      <c r="E30" s="6">
        <f>IF(AND(YEAR(MarSun1+30)=$A$3,MONTH(MarSun1+30)=3),MarSun1+30, "")</f>
        <v>46112</v>
      </c>
      <c r="F30" s="6" t="str">
        <f>IF(AND(YEAR(MarSun1+31)=$A$3,MONTH(MarSun1+31)=3),MarSun1+31, "")</f>
        <v/>
      </c>
      <c r="G30" s="6" t="str">
        <f>IF(AND(YEAR(MarSun1+32)=$A$3,MONTH(MarSun1+32)=3),MarSun1+32, "")</f>
        <v/>
      </c>
      <c r="H30" s="6" t="str">
        <f>IF(AND(YEAR(MarSun1+33)=$A$3,MONTH(MarSun1+33)=3),MarSun1+33, "")</f>
        <v/>
      </c>
      <c r="I30" s="6" t="str">
        <f>IF(AND(YEAR(MarSun1+34)=$A$3,MONTH(MarSun1+34)=3),MarSun1+34, "")</f>
        <v/>
      </c>
      <c r="J30" s="5"/>
      <c r="K30" s="6">
        <f>IF(AND(YEAR(JunSun1+28)=$A$3,MONTH(JunSun1+28)=6),JunSun1+28, "")</f>
        <v>46201</v>
      </c>
      <c r="L30" s="6">
        <f>IF(AND(YEAR(JunSun1+29)=$A$3,MONTH(JunSun1+29)=6),JunSun1+29, "")</f>
        <v>46202</v>
      </c>
      <c r="M30" s="6">
        <f>IF(AND(YEAR(JunSun1+30)=$A$3,MONTH(JunSun1+30)=6),JunSun1+30, "")</f>
        <v>46203</v>
      </c>
      <c r="N30" s="6" t="str">
        <f>IF(AND(YEAR(JunSun1+31)=$A$3,MONTH(JunSun1+31)=6),JunSun1+31, "")</f>
        <v/>
      </c>
      <c r="O30" s="6" t="str">
        <f>IF(AND(YEAR(JunSun1+32)=$A$3,MONTH(JunSun1+32)=6),JunSun1+32, "")</f>
        <v/>
      </c>
      <c r="P30" s="6" t="str">
        <f>IF(AND(YEAR(JunSun1+33)=$A$3,MONTH(JunSun1+33)=6),JunSun1+33, "")</f>
        <v/>
      </c>
      <c r="Q30" s="6" t="str">
        <f>IF(AND(YEAR(JunSun1+34)=$A$3,MONTH(JunSun1+34)=6),JunSun1+34, "")</f>
        <v/>
      </c>
      <c r="R30" s="5"/>
      <c r="S30" s="6">
        <f>IF(AND(YEAR(SepSun1+28)=$A$3,MONTH(SepSun1+28)=9),SepSun1+28, "")</f>
        <v>46292</v>
      </c>
      <c r="T30" s="6">
        <f>IF(AND(YEAR(SepSun1+29)=$A$3,MONTH(SepSun1+29)=9),SepSun1+29, "")</f>
        <v>46293</v>
      </c>
      <c r="U30" s="6">
        <f>IF(AND(YEAR(SepSun1+30)=$A$3,MONTH(SepSun1+30)=9),SepSun1+30, "")</f>
        <v>46294</v>
      </c>
      <c r="V30" s="6">
        <f>IF(AND(YEAR(SepSun1+31)=$A$3,MONTH(SepSun1+31)=9),SepSun1+31, "")</f>
        <v>46295</v>
      </c>
      <c r="W30" s="6" t="str">
        <f>IF(AND(YEAR(SepSun1+32)=$A$3,MONTH(SepSun1+32)=9),SepSun1+32, "")</f>
        <v/>
      </c>
      <c r="X30" s="6" t="str">
        <f>IF(AND(YEAR(SepSun1+33)=$A$3,MONTH(SepSun1+33)=9),SepSun1+33, "")</f>
        <v/>
      </c>
      <c r="Y30" s="6" t="str">
        <f>IF(AND(YEAR(SepSun1+34)=$A$3,MONTH(SepSun1+34)=9),SepSun1+34, "")</f>
        <v/>
      </c>
      <c r="Z30" s="5"/>
      <c r="AA30" s="6">
        <f>IF(AND(YEAR(DecSun1+28)=$A$3,MONTH(DecSun1+28)=12),DecSun1+28, "")</f>
        <v>46383</v>
      </c>
      <c r="AB30" s="6">
        <f>IF(AND(YEAR(DecSun1+29)=$A$3,MONTH(DecSun1+29)=12),DecSun1+29, "")</f>
        <v>46384</v>
      </c>
      <c r="AC30" s="6">
        <f>IF(AND(YEAR(DecSun1+30)=$A$3,MONTH(DecSun1+30)=12),DecSun1+30, "")</f>
        <v>46385</v>
      </c>
      <c r="AD30" s="6">
        <f>IF(AND(YEAR(DecSun1+31)=$A$3,MONTH(DecSun1+31)=12),DecSun1+31, "")</f>
        <v>46386</v>
      </c>
      <c r="AE30" s="6">
        <f>IF(AND(YEAR(DecSun1+32)=$A$3,MONTH(DecSun1+32)=12),DecSun1+32, "")</f>
        <v>46387</v>
      </c>
      <c r="AF30" s="6" t="str">
        <f>IF(AND(YEAR(DecSun1+33)=$A$3,MONTH(DecSun1+33)=12),DecSun1+33, "")</f>
        <v/>
      </c>
      <c r="AG30" s="6" t="str">
        <f>IF(AND(YEAR(DecSun1+34)=$A$3,MONTH(DecSun1+34)=12),DecSun1+34, "")</f>
        <v/>
      </c>
      <c r="AI30"/>
      <c r="AJ30"/>
      <c r="AK30"/>
      <c r="AN30" s="56">
        <f>AN29+14</f>
        <v>43819</v>
      </c>
    </row>
    <row r="31" spans="2:41" ht="18.75" customHeight="1" x14ac:dyDescent="0.35">
      <c r="B31" s="5"/>
      <c r="C31" s="6" t="str">
        <f>IF(AND(YEAR(MarSun1+35)=$A$3,MONTH(MarSun1+35)=3),MarSun1+35, "")</f>
        <v/>
      </c>
      <c r="D31" s="6" t="str">
        <f>IF(AND(YEAR(MarSun1+36)=$A$3,MONTH(MarSun1+36)=3),MarSun1+36, "")</f>
        <v/>
      </c>
      <c r="E31" s="6" t="str">
        <f>IF(AND(YEAR(MarSun1+37)=$A$3,MONTH(MarSun1+37)=3),MarSun1+37, "")</f>
        <v/>
      </c>
      <c r="F31" s="6" t="str">
        <f>IF(AND(YEAR(MarSun1+38)=$A$3,MONTH(MarSun1+38)=3),MarSun1+38, "")</f>
        <v/>
      </c>
      <c r="G31" s="6" t="str">
        <f>IF(AND(YEAR(MarSun1+39)=$A$3,MONTH(MarSun1+39)=3),MarSun1+39, "")</f>
        <v/>
      </c>
      <c r="H31" s="6" t="str">
        <f>IF(AND(YEAR(MarSun1+40)=$A$3,MONTH(MarSun1+40)=3),MarSun1+40, "")</f>
        <v/>
      </c>
      <c r="I31" s="6" t="str">
        <f>IF(AND(YEAR(MarSun1+41)=$A$3,MONTH(MarSun1+41)=3),MarSun1+41, "")</f>
        <v/>
      </c>
      <c r="J31" s="5"/>
      <c r="K31" s="6" t="str">
        <f>IF(AND(YEAR(JunSun1+35)=$A$3,MONTH(JunSun1+35)=6),JunSun1+35, "")</f>
        <v/>
      </c>
      <c r="L31" s="6" t="str">
        <f>IF(AND(YEAR(JunSun1+36)=$A$3,MONTH(JunSun1+36)=6),JunSun1+36, "")</f>
        <v/>
      </c>
      <c r="M31" s="6" t="str">
        <f>IF(AND(YEAR(JunSun1+37)=$A$3,MONTH(JunSun1+37)=6),JunSun1+37, "")</f>
        <v/>
      </c>
      <c r="N31" s="6" t="str">
        <f>IF(AND(YEAR(JunSun1+38)=$A$3,MONTH(JunSun1+38)=6),JunSun1+38, "")</f>
        <v/>
      </c>
      <c r="O31" s="6" t="str">
        <f>IF(AND(YEAR(JunSun1+39)=$A$3,MONTH(JunSun1+39)=6),JunSun1+39, "")</f>
        <v/>
      </c>
      <c r="P31" s="6" t="str">
        <f>IF(AND(YEAR(JunSun1+40)=$A$3,MONTH(JunSun1+40)=6),JunSun1+40, "")</f>
        <v/>
      </c>
      <c r="Q31" s="6" t="str">
        <f>IF(AND(YEAR(JunSun1+41)=$A$3,MONTH(JunSun1+41)=6),JunSun1+41, "")</f>
        <v/>
      </c>
      <c r="R31" s="5"/>
      <c r="S31" s="6" t="str">
        <f>IF(AND(YEAR(SepSun1+35)=$A$3,MONTH(SepSun1+35)=9),SepSun1+35, "")</f>
        <v/>
      </c>
      <c r="T31" s="6" t="str">
        <f>IF(AND(YEAR(SepSun1+36)=$A$3,MONTH(SepSun1+36)=9),SepSun1+36, "")</f>
        <v/>
      </c>
      <c r="U31" s="6" t="str">
        <f>IF(AND(YEAR(SepSun1+37)=$A$3,MONTH(SepSun1+37)=9),SepSun1+37, "")</f>
        <v/>
      </c>
      <c r="V31" s="6" t="str">
        <f>IF(AND(YEAR(SepSun1+38)=$A$3,MONTH(SepSun1+38)=9),SepSun1+38, "")</f>
        <v/>
      </c>
      <c r="W31" s="6" t="str">
        <f>IF(AND(YEAR(SepSun1+39)=$A$3,MONTH(SepSun1+39)=9),SepSun1+39, "")</f>
        <v/>
      </c>
      <c r="X31" s="6" t="str">
        <f>IF(AND(YEAR(SepSun1+40)=$A$3,MONTH(SepSun1+40)=9),SepSun1+40, "")</f>
        <v/>
      </c>
      <c r="Y31" s="6" t="str">
        <f>IF(AND(YEAR(SepSun1+41)=$A$3,MONTH(SepSun1+41)=9),SepSun1+41, "")</f>
        <v/>
      </c>
      <c r="Z31" s="5"/>
      <c r="AA31" s="6" t="str">
        <f>IF(AND(YEAR(DecSun1+35)=$A$3,MONTH(DecSun1+35)=12),DecSun1+35, "")</f>
        <v/>
      </c>
      <c r="AB31" s="6" t="str">
        <f>IF(AND(YEAR(DecSun1+36)=$A$3,MONTH(DecSun1+36)=12),DecSun1+36, "")</f>
        <v/>
      </c>
      <c r="AC31" s="6" t="str">
        <f>IF(AND(YEAR(DecSun1+37)=$A$3,MONTH(DecSun1+37)=12),DecSun1+37, "")</f>
        <v/>
      </c>
      <c r="AD31" s="6" t="str">
        <f>IF(AND(YEAR(DecSun1+38)=$A$3,MONTH(DecSun1+38)=12),DecSun1+38, "")</f>
        <v/>
      </c>
      <c r="AE31" s="6" t="str">
        <f>IF(AND(YEAR(DecSun1+39)=$A$3,MONTH(DecSun1+39)=12),DecSun1+39, "")</f>
        <v/>
      </c>
      <c r="AF31" s="6" t="str">
        <f>IF(AND(YEAR(DecSun1+40)=$A$3,MONTH(DecSun1+40)=12),DecSun1+40, "")</f>
        <v/>
      </c>
      <c r="AG31" s="6" t="str">
        <f>IF(AND(YEAR(DecSun1+41)=$A$3,MONTH(DecSun1+41)=12),DecSun1+41, "")</f>
        <v/>
      </c>
      <c r="AI31"/>
      <c r="AJ31"/>
      <c r="AK31"/>
      <c r="AN31" s="56">
        <f t="shared" si="1"/>
        <v>43833</v>
      </c>
      <c r="AO31" s="34"/>
    </row>
    <row r="32" spans="2:41" ht="24" customHeight="1" x14ac:dyDescent="0.3">
      <c r="C32" s="39"/>
      <c r="D32" s="29"/>
      <c r="E32" s="29"/>
      <c r="F32" s="29"/>
      <c r="G32" s="9"/>
      <c r="H32" s="9"/>
      <c r="I32" s="10"/>
      <c r="K32" s="26" t="s">
        <v>65</v>
      </c>
      <c r="L32" s="26"/>
      <c r="M32" s="32">
        <f>AK11</f>
        <v>46194</v>
      </c>
      <c r="N32" s="9"/>
      <c r="O32" s="9"/>
      <c r="P32" s="9"/>
      <c r="Q32" s="10"/>
      <c r="S32" s="71" t="s">
        <v>66</v>
      </c>
      <c r="T32" s="72"/>
      <c r="U32" s="18">
        <f>AK13</f>
        <v>46272</v>
      </c>
      <c r="V32" s="29"/>
      <c r="W32" s="9"/>
      <c r="X32" s="9"/>
      <c r="Y32" s="10"/>
      <c r="AA32" s="69" t="s">
        <v>67</v>
      </c>
      <c r="AB32" s="70"/>
      <c r="AC32" s="70"/>
      <c r="AD32" s="70"/>
      <c r="AE32" s="67" t="str">
        <f>CONCATENATE(TEXT(AK18,"MM/DD")," ","&amp;"," ",TEXT(AK19,"MM/DD"))</f>
        <v>12/24 &amp; 12/25</v>
      </c>
      <c r="AF32" s="67"/>
      <c r="AG32" s="68"/>
      <c r="AN32" s="56">
        <f t="shared" si="1"/>
        <v>43847</v>
      </c>
    </row>
    <row r="33" spans="2:40" ht="17.25" customHeight="1" x14ac:dyDescent="0.3">
      <c r="B33" s="13"/>
      <c r="C33" s="14"/>
      <c r="D33" s="15" t="s">
        <v>68</v>
      </c>
      <c r="E33" s="13"/>
      <c r="F33" s="38"/>
      <c r="G33" s="15" t="s">
        <v>69</v>
      </c>
      <c r="H33" s="13"/>
      <c r="I33" s="13"/>
      <c r="K33" s="28"/>
      <c r="L33" s="15" t="s">
        <v>70</v>
      </c>
      <c r="M33" s="13"/>
      <c r="N33" s="13"/>
      <c r="O33" s="13"/>
      <c r="P33" s="13"/>
      <c r="Q33" s="13"/>
      <c r="S33" s="13"/>
      <c r="T33" s="13"/>
      <c r="U33" s="13"/>
      <c r="V33" s="13"/>
      <c r="W33" s="13"/>
      <c r="X33" s="13"/>
      <c r="Y33" s="13"/>
      <c r="AA33" s="13"/>
      <c r="AB33" s="13"/>
      <c r="AC33" s="13"/>
      <c r="AD33" s="13"/>
      <c r="AE33" s="13"/>
      <c r="AF33" s="13"/>
      <c r="AG33" s="13"/>
      <c r="AN33" s="56">
        <f t="shared" si="1"/>
        <v>43861</v>
      </c>
    </row>
    <row r="34" spans="2:40" x14ac:dyDescent="0.3">
      <c r="B34" s="13"/>
      <c r="C34" s="13"/>
      <c r="D34" s="13"/>
      <c r="E34" s="13"/>
      <c r="F34" s="13"/>
      <c r="G34" s="13"/>
      <c r="H34" s="13"/>
      <c r="I34" s="13"/>
      <c r="K34" s="13"/>
      <c r="L34" s="13"/>
      <c r="M34" s="13"/>
      <c r="N34" s="13"/>
      <c r="O34" s="13"/>
      <c r="P34" s="13"/>
      <c r="Q34" s="13"/>
      <c r="S34" s="13"/>
      <c r="T34" s="13"/>
      <c r="U34" s="13"/>
      <c r="V34" s="13"/>
      <c r="W34" s="13"/>
      <c r="X34" s="13"/>
      <c r="Y34" s="13"/>
      <c r="AA34" s="13"/>
      <c r="AB34" s="13"/>
      <c r="AC34" s="13"/>
      <c r="AD34" s="13"/>
      <c r="AE34" s="13"/>
      <c r="AF34" s="13"/>
      <c r="AG34" s="13"/>
      <c r="AN34" s="56">
        <f t="shared" si="1"/>
        <v>43875</v>
      </c>
    </row>
    <row r="35" spans="2:40" x14ac:dyDescent="0.3">
      <c r="B35" s="13"/>
      <c r="C35" s="13"/>
      <c r="D35" s="13"/>
      <c r="E35" s="13"/>
      <c r="F35" s="13"/>
      <c r="G35" s="13"/>
      <c r="H35" s="13"/>
      <c r="I35" s="13"/>
      <c r="K35" s="13"/>
      <c r="L35" s="13"/>
      <c r="M35" s="13"/>
      <c r="N35" s="13"/>
      <c r="O35" s="13"/>
      <c r="P35" s="13"/>
      <c r="Q35" s="13"/>
      <c r="S35" s="13"/>
      <c r="T35" s="13"/>
      <c r="U35" s="13"/>
      <c r="V35" s="13"/>
      <c r="W35" s="13"/>
      <c r="X35" s="13"/>
      <c r="Y35" s="13"/>
      <c r="AA35" s="13"/>
      <c r="AB35" s="13"/>
      <c r="AC35" s="13"/>
      <c r="AD35" s="13"/>
      <c r="AE35" s="13"/>
      <c r="AF35" s="13"/>
      <c r="AG35" s="13"/>
      <c r="AN35" s="56">
        <f t="shared" si="1"/>
        <v>43889</v>
      </c>
    </row>
    <row r="36" spans="2:40" x14ac:dyDescent="0.3">
      <c r="B36" s="13"/>
      <c r="C36" s="13"/>
      <c r="D36" s="13"/>
      <c r="E36" s="13"/>
      <c r="F36" s="13"/>
      <c r="G36" s="13"/>
      <c r="H36" s="13"/>
      <c r="I36" s="13"/>
      <c r="K36" s="13"/>
      <c r="L36" s="13"/>
      <c r="M36" s="13"/>
      <c r="N36" s="13"/>
      <c r="O36" s="13"/>
      <c r="P36" s="13"/>
      <c r="Q36" s="13"/>
      <c r="S36" s="13"/>
      <c r="T36" s="13"/>
      <c r="U36" s="13"/>
      <c r="V36" s="13"/>
      <c r="W36" s="13"/>
      <c r="X36" s="13"/>
      <c r="Y36" s="13"/>
      <c r="AA36" s="13"/>
      <c r="AB36" s="13"/>
      <c r="AC36" s="13"/>
      <c r="AD36" s="13"/>
      <c r="AE36" s="13"/>
      <c r="AF36" s="13"/>
      <c r="AG36" s="13"/>
      <c r="AN36" s="56">
        <f t="shared" si="1"/>
        <v>43903</v>
      </c>
    </row>
    <row r="37" spans="2:40" x14ac:dyDescent="0.3">
      <c r="B37" s="13"/>
      <c r="C37" s="13"/>
      <c r="D37" s="13"/>
      <c r="E37" s="13"/>
      <c r="F37" s="13"/>
      <c r="G37" s="13"/>
      <c r="H37" s="13"/>
      <c r="I37" s="13"/>
      <c r="K37" s="13"/>
      <c r="L37" s="13"/>
      <c r="M37" s="13"/>
      <c r="N37" s="13"/>
      <c r="O37" s="13"/>
      <c r="P37" s="13"/>
      <c r="Q37" s="13"/>
      <c r="S37" s="13"/>
      <c r="T37" s="13"/>
      <c r="U37" s="13"/>
      <c r="V37" s="13"/>
      <c r="W37" s="13"/>
      <c r="X37" s="13"/>
      <c r="Y37" s="13"/>
      <c r="AA37" s="13"/>
      <c r="AB37" s="13"/>
      <c r="AC37" s="13"/>
      <c r="AD37" s="13"/>
      <c r="AE37" s="13"/>
      <c r="AF37" s="13"/>
      <c r="AG37" s="13"/>
      <c r="AN37" s="56">
        <f t="shared" si="1"/>
        <v>43917</v>
      </c>
    </row>
    <row r="38" spans="2:40" x14ac:dyDescent="0.3">
      <c r="B38" s="13"/>
      <c r="C38" s="13"/>
      <c r="D38" s="13"/>
      <c r="E38" s="13"/>
      <c r="F38" s="13"/>
      <c r="G38" s="13"/>
      <c r="H38" s="13"/>
      <c r="I38" s="13"/>
      <c r="K38" s="13"/>
      <c r="L38" s="13"/>
      <c r="M38" s="13"/>
      <c r="N38" s="13"/>
      <c r="O38" s="13"/>
      <c r="P38" s="13"/>
      <c r="Q38" s="13"/>
      <c r="S38" s="13"/>
      <c r="T38" s="13"/>
      <c r="U38" s="13"/>
      <c r="V38" s="13"/>
      <c r="W38" s="13"/>
      <c r="X38" s="13"/>
      <c r="Y38" s="13"/>
      <c r="AA38" s="13"/>
      <c r="AB38" s="13"/>
      <c r="AC38" s="13"/>
      <c r="AD38" s="13"/>
      <c r="AE38" s="13"/>
      <c r="AF38" s="13"/>
      <c r="AG38" s="13"/>
      <c r="AN38" s="56">
        <f t="shared" si="1"/>
        <v>43931</v>
      </c>
    </row>
    <row r="39" spans="2:40" x14ac:dyDescent="0.3">
      <c r="AN39" s="56">
        <f t="shared" si="1"/>
        <v>43945</v>
      </c>
    </row>
    <row r="40" spans="2:40" x14ac:dyDescent="0.3">
      <c r="AN40" s="56">
        <f t="shared" si="1"/>
        <v>43959</v>
      </c>
    </row>
    <row r="41" spans="2:40" x14ac:dyDescent="0.3">
      <c r="AN41" s="56">
        <f t="shared" si="1"/>
        <v>43973</v>
      </c>
    </row>
    <row r="42" spans="2:40" x14ac:dyDescent="0.3">
      <c r="AN42" s="56">
        <f t="shared" si="1"/>
        <v>43987</v>
      </c>
    </row>
    <row r="43" spans="2:40" x14ac:dyDescent="0.3">
      <c r="AN43" s="56">
        <f t="shared" si="1"/>
        <v>44001</v>
      </c>
    </row>
    <row r="44" spans="2:40" x14ac:dyDescent="0.3">
      <c r="AN44" s="56">
        <f t="shared" si="1"/>
        <v>44015</v>
      </c>
    </row>
    <row r="45" spans="2:40" x14ac:dyDescent="0.3">
      <c r="AN45" s="56">
        <f t="shared" si="1"/>
        <v>44029</v>
      </c>
    </row>
    <row r="46" spans="2:40" x14ac:dyDescent="0.3">
      <c r="AN46" s="56">
        <f t="shared" si="1"/>
        <v>44043</v>
      </c>
    </row>
    <row r="47" spans="2:40" x14ac:dyDescent="0.3">
      <c r="AN47" s="56">
        <f t="shared" si="1"/>
        <v>44057</v>
      </c>
    </row>
    <row r="48" spans="2:40" x14ac:dyDescent="0.3">
      <c r="AN48" s="56">
        <f t="shared" si="1"/>
        <v>44071</v>
      </c>
    </row>
    <row r="49" spans="40:40" x14ac:dyDescent="0.3">
      <c r="AN49" s="56">
        <f t="shared" si="1"/>
        <v>44085</v>
      </c>
    </row>
    <row r="50" spans="40:40" x14ac:dyDescent="0.3">
      <c r="AN50" s="56">
        <f t="shared" si="1"/>
        <v>44099</v>
      </c>
    </row>
    <row r="51" spans="40:40" x14ac:dyDescent="0.3">
      <c r="AN51" s="56">
        <f t="shared" si="1"/>
        <v>44113</v>
      </c>
    </row>
    <row r="52" spans="40:40" x14ac:dyDescent="0.3">
      <c r="AN52" s="56">
        <f t="shared" si="1"/>
        <v>44127</v>
      </c>
    </row>
    <row r="53" spans="40:40" x14ac:dyDescent="0.3">
      <c r="AN53" s="56">
        <f t="shared" si="1"/>
        <v>44141</v>
      </c>
    </row>
    <row r="54" spans="40:40" x14ac:dyDescent="0.3">
      <c r="AN54" s="56">
        <f t="shared" si="1"/>
        <v>44155</v>
      </c>
    </row>
    <row r="55" spans="40:40" x14ac:dyDescent="0.3">
      <c r="AN55" s="56">
        <f t="shared" si="1"/>
        <v>44169</v>
      </c>
    </row>
    <row r="56" spans="40:40" x14ac:dyDescent="0.3">
      <c r="AN56" s="56">
        <f t="shared" si="1"/>
        <v>44183</v>
      </c>
    </row>
    <row r="57" spans="40:40" x14ac:dyDescent="0.3">
      <c r="AN57" s="56">
        <f t="shared" si="1"/>
        <v>44197</v>
      </c>
    </row>
    <row r="58" spans="40:40" x14ac:dyDescent="0.3">
      <c r="AN58" s="56">
        <f t="shared" si="1"/>
        <v>44211</v>
      </c>
    </row>
    <row r="59" spans="40:40" x14ac:dyDescent="0.3">
      <c r="AN59" s="56">
        <f t="shared" si="1"/>
        <v>44225</v>
      </c>
    </row>
    <row r="60" spans="40:40" x14ac:dyDescent="0.3">
      <c r="AN60" s="56">
        <f t="shared" si="1"/>
        <v>44239</v>
      </c>
    </row>
    <row r="61" spans="40:40" x14ac:dyDescent="0.3">
      <c r="AN61" s="56">
        <f t="shared" si="1"/>
        <v>44253</v>
      </c>
    </row>
    <row r="62" spans="40:40" x14ac:dyDescent="0.3">
      <c r="AN62" s="56">
        <f t="shared" si="1"/>
        <v>44267</v>
      </c>
    </row>
    <row r="63" spans="40:40" x14ac:dyDescent="0.3">
      <c r="AN63" s="56">
        <f t="shared" si="1"/>
        <v>44281</v>
      </c>
    </row>
    <row r="64" spans="40:40" x14ac:dyDescent="0.3">
      <c r="AN64" s="56">
        <f t="shared" si="1"/>
        <v>44295</v>
      </c>
    </row>
    <row r="65" spans="40:40" x14ac:dyDescent="0.3">
      <c r="AN65" s="56">
        <f t="shared" si="1"/>
        <v>44309</v>
      </c>
    </row>
    <row r="66" spans="40:40" x14ac:dyDescent="0.3">
      <c r="AN66" s="56">
        <f t="shared" si="1"/>
        <v>44323</v>
      </c>
    </row>
    <row r="67" spans="40:40" x14ac:dyDescent="0.3">
      <c r="AN67" s="56">
        <f t="shared" si="1"/>
        <v>44337</v>
      </c>
    </row>
    <row r="68" spans="40:40" x14ac:dyDescent="0.3">
      <c r="AN68" s="56">
        <f t="shared" si="1"/>
        <v>44351</v>
      </c>
    </row>
    <row r="69" spans="40:40" x14ac:dyDescent="0.3">
      <c r="AN69" s="56">
        <f t="shared" si="1"/>
        <v>44365</v>
      </c>
    </row>
    <row r="70" spans="40:40" x14ac:dyDescent="0.3">
      <c r="AN70" s="56">
        <f t="shared" si="1"/>
        <v>44379</v>
      </c>
    </row>
    <row r="71" spans="40:40" x14ac:dyDescent="0.3">
      <c r="AN71" s="56">
        <f t="shared" si="1"/>
        <v>44393</v>
      </c>
    </row>
    <row r="72" spans="40:40" x14ac:dyDescent="0.3">
      <c r="AN72" s="56">
        <f t="shared" si="1"/>
        <v>44407</v>
      </c>
    </row>
    <row r="73" spans="40:40" x14ac:dyDescent="0.3">
      <c r="AN73" s="56">
        <f t="shared" si="1"/>
        <v>44421</v>
      </c>
    </row>
    <row r="74" spans="40:40" x14ac:dyDescent="0.3">
      <c r="AN74" s="56">
        <f t="shared" si="1"/>
        <v>44435</v>
      </c>
    </row>
    <row r="75" spans="40:40" x14ac:dyDescent="0.3">
      <c r="AN75" s="56">
        <f t="shared" si="1"/>
        <v>44449</v>
      </c>
    </row>
    <row r="76" spans="40:40" x14ac:dyDescent="0.3">
      <c r="AN76" s="56">
        <f t="shared" si="1"/>
        <v>44463</v>
      </c>
    </row>
    <row r="77" spans="40:40" x14ac:dyDescent="0.3">
      <c r="AN77" s="56">
        <f t="shared" si="1"/>
        <v>44477</v>
      </c>
    </row>
    <row r="78" spans="40:40" x14ac:dyDescent="0.3">
      <c r="AN78" s="56">
        <f t="shared" si="1"/>
        <v>44491</v>
      </c>
    </row>
    <row r="79" spans="40:40" x14ac:dyDescent="0.3">
      <c r="AN79" s="56">
        <f t="shared" si="1"/>
        <v>44505</v>
      </c>
    </row>
    <row r="80" spans="40:40" x14ac:dyDescent="0.3">
      <c r="AN80" s="56">
        <f t="shared" si="1"/>
        <v>44519</v>
      </c>
    </row>
    <row r="81" spans="40:40" x14ac:dyDescent="0.3">
      <c r="AN81" s="56">
        <f t="shared" si="1"/>
        <v>44533</v>
      </c>
    </row>
    <row r="82" spans="40:40" x14ac:dyDescent="0.3">
      <c r="AN82" s="56">
        <f t="shared" si="1"/>
        <v>44547</v>
      </c>
    </row>
    <row r="83" spans="40:40" x14ac:dyDescent="0.3">
      <c r="AN83" s="56">
        <f t="shared" si="1"/>
        <v>44561</v>
      </c>
    </row>
    <row r="84" spans="40:40" x14ac:dyDescent="0.3">
      <c r="AN84" s="56">
        <f t="shared" si="1"/>
        <v>44575</v>
      </c>
    </row>
    <row r="85" spans="40:40" x14ac:dyDescent="0.3">
      <c r="AN85" s="56">
        <f t="shared" si="1"/>
        <v>44589</v>
      </c>
    </row>
    <row r="86" spans="40:40" x14ac:dyDescent="0.3">
      <c r="AN86" s="56">
        <f t="shared" si="1"/>
        <v>44603</v>
      </c>
    </row>
    <row r="87" spans="40:40" x14ac:dyDescent="0.3">
      <c r="AN87" s="56">
        <f t="shared" si="1"/>
        <v>44617</v>
      </c>
    </row>
    <row r="88" spans="40:40" x14ac:dyDescent="0.3">
      <c r="AN88" s="56">
        <f t="shared" si="1"/>
        <v>44631</v>
      </c>
    </row>
    <row r="89" spans="40:40" x14ac:dyDescent="0.3">
      <c r="AN89" s="56">
        <f t="shared" si="1"/>
        <v>44645</v>
      </c>
    </row>
    <row r="90" spans="40:40" x14ac:dyDescent="0.3">
      <c r="AN90" s="56">
        <f t="shared" ref="AN90:AN153" si="2">AN89+14</f>
        <v>44659</v>
      </c>
    </row>
    <row r="91" spans="40:40" x14ac:dyDescent="0.3">
      <c r="AN91" s="56">
        <f t="shared" si="2"/>
        <v>44673</v>
      </c>
    </row>
    <row r="92" spans="40:40" x14ac:dyDescent="0.3">
      <c r="AN92" s="56">
        <f t="shared" si="2"/>
        <v>44687</v>
      </c>
    </row>
    <row r="93" spans="40:40" x14ac:dyDescent="0.3">
      <c r="AN93" s="56">
        <f t="shared" si="2"/>
        <v>44701</v>
      </c>
    </row>
    <row r="94" spans="40:40" x14ac:dyDescent="0.3">
      <c r="AN94" s="56">
        <f t="shared" si="2"/>
        <v>44715</v>
      </c>
    </row>
    <row r="95" spans="40:40" x14ac:dyDescent="0.3">
      <c r="AN95" s="56">
        <f t="shared" si="2"/>
        <v>44729</v>
      </c>
    </row>
    <row r="96" spans="40:40" x14ac:dyDescent="0.3">
      <c r="AN96" s="56">
        <f t="shared" si="2"/>
        <v>44743</v>
      </c>
    </row>
    <row r="97" spans="1:40" x14ac:dyDescent="0.3">
      <c r="AN97" s="56">
        <f t="shared" si="2"/>
        <v>44757</v>
      </c>
    </row>
    <row r="98" spans="1:40" x14ac:dyDescent="0.3">
      <c r="AN98" s="56">
        <f t="shared" si="2"/>
        <v>44771</v>
      </c>
    </row>
    <row r="99" spans="1:40" x14ac:dyDescent="0.3">
      <c r="AN99" s="56">
        <f t="shared" si="2"/>
        <v>44785</v>
      </c>
    </row>
    <row r="100" spans="1:40" x14ac:dyDescent="0.3">
      <c r="AN100" s="56">
        <f t="shared" si="2"/>
        <v>44799</v>
      </c>
    </row>
    <row r="101" spans="1:40" x14ac:dyDescent="0.3">
      <c r="AN101" s="56">
        <f t="shared" si="2"/>
        <v>44813</v>
      </c>
    </row>
    <row r="102" spans="1:40" ht="14.5" x14ac:dyDescent="0.35">
      <c r="A102" s="16">
        <v>150</v>
      </c>
      <c r="AN102" s="56">
        <f t="shared" si="2"/>
        <v>44827</v>
      </c>
    </row>
    <row r="103" spans="1:40" x14ac:dyDescent="0.3">
      <c r="AN103" s="56">
        <f t="shared" si="2"/>
        <v>44841</v>
      </c>
    </row>
    <row r="104" spans="1:40" x14ac:dyDescent="0.3">
      <c r="AN104" s="56">
        <f t="shared" si="2"/>
        <v>44855</v>
      </c>
    </row>
    <row r="105" spans="1:40" x14ac:dyDescent="0.3">
      <c r="AN105" s="56">
        <f t="shared" si="2"/>
        <v>44869</v>
      </c>
    </row>
    <row r="106" spans="1:40" x14ac:dyDescent="0.3">
      <c r="AN106" s="56">
        <f t="shared" si="2"/>
        <v>44883</v>
      </c>
    </row>
    <row r="107" spans="1:40" x14ac:dyDescent="0.3">
      <c r="AN107" s="56">
        <f t="shared" si="2"/>
        <v>44897</v>
      </c>
    </row>
    <row r="108" spans="1:40" x14ac:dyDescent="0.3">
      <c r="AN108" s="56">
        <f t="shared" si="2"/>
        <v>44911</v>
      </c>
    </row>
    <row r="109" spans="1:40" x14ac:dyDescent="0.3">
      <c r="AN109" s="56">
        <f t="shared" si="2"/>
        <v>44925</v>
      </c>
    </row>
    <row r="110" spans="1:40" x14ac:dyDescent="0.3">
      <c r="AN110" s="56">
        <f t="shared" si="2"/>
        <v>44939</v>
      </c>
    </row>
    <row r="111" spans="1:40" x14ac:dyDescent="0.3">
      <c r="AN111" s="56">
        <f t="shared" si="2"/>
        <v>44953</v>
      </c>
    </row>
    <row r="112" spans="1:40" x14ac:dyDescent="0.3">
      <c r="AN112" s="56">
        <f t="shared" si="2"/>
        <v>44967</v>
      </c>
    </row>
    <row r="113" spans="40:40" x14ac:dyDescent="0.3">
      <c r="AN113" s="56">
        <f t="shared" si="2"/>
        <v>44981</v>
      </c>
    </row>
    <row r="114" spans="40:40" x14ac:dyDescent="0.3">
      <c r="AN114" s="56">
        <f t="shared" si="2"/>
        <v>44995</v>
      </c>
    </row>
    <row r="115" spans="40:40" x14ac:dyDescent="0.3">
      <c r="AN115" s="56">
        <f t="shared" si="2"/>
        <v>45009</v>
      </c>
    </row>
    <row r="116" spans="40:40" x14ac:dyDescent="0.3">
      <c r="AN116" s="56">
        <f t="shared" si="2"/>
        <v>45023</v>
      </c>
    </row>
    <row r="117" spans="40:40" x14ac:dyDescent="0.3">
      <c r="AN117" s="56">
        <f t="shared" si="2"/>
        <v>45037</v>
      </c>
    </row>
    <row r="118" spans="40:40" x14ac:dyDescent="0.3">
      <c r="AN118" s="56">
        <f t="shared" si="2"/>
        <v>45051</v>
      </c>
    </row>
    <row r="119" spans="40:40" x14ac:dyDescent="0.3">
      <c r="AN119" s="56">
        <f t="shared" si="2"/>
        <v>45065</v>
      </c>
    </row>
    <row r="120" spans="40:40" x14ac:dyDescent="0.3">
      <c r="AN120" s="56">
        <f t="shared" si="2"/>
        <v>45079</v>
      </c>
    </row>
    <row r="121" spans="40:40" x14ac:dyDescent="0.3">
      <c r="AN121" s="56">
        <f t="shared" si="2"/>
        <v>45093</v>
      </c>
    </row>
    <row r="122" spans="40:40" x14ac:dyDescent="0.3">
      <c r="AN122" s="56">
        <f t="shared" si="2"/>
        <v>45107</v>
      </c>
    </row>
    <row r="123" spans="40:40" x14ac:dyDescent="0.3">
      <c r="AN123" s="56">
        <f t="shared" si="2"/>
        <v>45121</v>
      </c>
    </row>
    <row r="124" spans="40:40" x14ac:dyDescent="0.3">
      <c r="AN124" s="56">
        <f t="shared" si="2"/>
        <v>45135</v>
      </c>
    </row>
    <row r="125" spans="40:40" x14ac:dyDescent="0.3">
      <c r="AN125" s="56">
        <f t="shared" si="2"/>
        <v>45149</v>
      </c>
    </row>
    <row r="126" spans="40:40" x14ac:dyDescent="0.3">
      <c r="AN126" s="56">
        <f t="shared" si="2"/>
        <v>45163</v>
      </c>
    </row>
    <row r="127" spans="40:40" x14ac:dyDescent="0.3">
      <c r="AN127" s="56">
        <f t="shared" si="2"/>
        <v>45177</v>
      </c>
    </row>
    <row r="128" spans="40:40" x14ac:dyDescent="0.3">
      <c r="AN128" s="56">
        <f t="shared" si="2"/>
        <v>45191</v>
      </c>
    </row>
    <row r="129" spans="40:40" x14ac:dyDescent="0.3">
      <c r="AN129" s="56">
        <f t="shared" si="2"/>
        <v>45205</v>
      </c>
    </row>
    <row r="130" spans="40:40" x14ac:dyDescent="0.3">
      <c r="AN130" s="56">
        <f t="shared" si="2"/>
        <v>45219</v>
      </c>
    </row>
    <row r="131" spans="40:40" x14ac:dyDescent="0.3">
      <c r="AN131" s="56">
        <f t="shared" si="2"/>
        <v>45233</v>
      </c>
    </row>
    <row r="132" spans="40:40" x14ac:dyDescent="0.3">
      <c r="AN132" s="56">
        <f t="shared" si="2"/>
        <v>45247</v>
      </c>
    </row>
    <row r="133" spans="40:40" x14ac:dyDescent="0.3">
      <c r="AN133" s="56">
        <f t="shared" si="2"/>
        <v>45261</v>
      </c>
    </row>
    <row r="134" spans="40:40" x14ac:dyDescent="0.3">
      <c r="AN134" s="56">
        <f t="shared" si="2"/>
        <v>45275</v>
      </c>
    </row>
    <row r="135" spans="40:40" x14ac:dyDescent="0.3">
      <c r="AN135" s="56">
        <f t="shared" si="2"/>
        <v>45289</v>
      </c>
    </row>
    <row r="136" spans="40:40" x14ac:dyDescent="0.3">
      <c r="AN136" s="56">
        <f t="shared" si="2"/>
        <v>45303</v>
      </c>
    </row>
    <row r="137" spans="40:40" x14ac:dyDescent="0.3">
      <c r="AN137" s="56">
        <f t="shared" si="2"/>
        <v>45317</v>
      </c>
    </row>
    <row r="138" spans="40:40" x14ac:dyDescent="0.3">
      <c r="AN138" s="56">
        <f t="shared" si="2"/>
        <v>45331</v>
      </c>
    </row>
    <row r="139" spans="40:40" x14ac:dyDescent="0.3">
      <c r="AN139" s="56">
        <f t="shared" si="2"/>
        <v>45345</v>
      </c>
    </row>
    <row r="140" spans="40:40" x14ac:dyDescent="0.3">
      <c r="AN140" s="56">
        <f t="shared" si="2"/>
        <v>45359</v>
      </c>
    </row>
    <row r="141" spans="40:40" x14ac:dyDescent="0.3">
      <c r="AN141" s="56">
        <f t="shared" si="2"/>
        <v>45373</v>
      </c>
    </row>
    <row r="142" spans="40:40" x14ac:dyDescent="0.3">
      <c r="AN142" s="56">
        <f t="shared" si="2"/>
        <v>45387</v>
      </c>
    </row>
    <row r="143" spans="40:40" x14ac:dyDescent="0.3">
      <c r="AN143" s="56">
        <f t="shared" si="2"/>
        <v>45401</v>
      </c>
    </row>
    <row r="144" spans="40:40" x14ac:dyDescent="0.3">
      <c r="AN144" s="56">
        <f t="shared" si="2"/>
        <v>45415</v>
      </c>
    </row>
    <row r="145" spans="40:40" x14ac:dyDescent="0.3">
      <c r="AN145" s="56">
        <f t="shared" si="2"/>
        <v>45429</v>
      </c>
    </row>
    <row r="146" spans="40:40" x14ac:dyDescent="0.3">
      <c r="AN146" s="56">
        <f t="shared" si="2"/>
        <v>45443</v>
      </c>
    </row>
    <row r="147" spans="40:40" x14ac:dyDescent="0.3">
      <c r="AN147" s="56">
        <f t="shared" si="2"/>
        <v>45457</v>
      </c>
    </row>
    <row r="148" spans="40:40" x14ac:dyDescent="0.3">
      <c r="AN148" s="56">
        <f t="shared" si="2"/>
        <v>45471</v>
      </c>
    </row>
    <row r="149" spans="40:40" x14ac:dyDescent="0.3">
      <c r="AN149" s="56">
        <f t="shared" si="2"/>
        <v>45485</v>
      </c>
    </row>
    <row r="150" spans="40:40" x14ac:dyDescent="0.3">
      <c r="AN150" s="56">
        <f t="shared" si="2"/>
        <v>45499</v>
      </c>
    </row>
    <row r="151" spans="40:40" x14ac:dyDescent="0.3">
      <c r="AN151" s="56">
        <f t="shared" si="2"/>
        <v>45513</v>
      </c>
    </row>
    <row r="152" spans="40:40" x14ac:dyDescent="0.3">
      <c r="AN152" s="56">
        <f t="shared" si="2"/>
        <v>45527</v>
      </c>
    </row>
    <row r="153" spans="40:40" x14ac:dyDescent="0.3">
      <c r="AN153" s="56">
        <f t="shared" si="2"/>
        <v>45541</v>
      </c>
    </row>
    <row r="154" spans="40:40" x14ac:dyDescent="0.3">
      <c r="AN154" s="56">
        <f t="shared" ref="AN154:AN217" si="3">AN153+14</f>
        <v>45555</v>
      </c>
    </row>
    <row r="155" spans="40:40" x14ac:dyDescent="0.3">
      <c r="AN155" s="56">
        <f t="shared" si="3"/>
        <v>45569</v>
      </c>
    </row>
    <row r="156" spans="40:40" x14ac:dyDescent="0.3">
      <c r="AN156" s="56">
        <f t="shared" si="3"/>
        <v>45583</v>
      </c>
    </row>
    <row r="157" spans="40:40" x14ac:dyDescent="0.3">
      <c r="AN157" s="56">
        <f t="shared" si="3"/>
        <v>45597</v>
      </c>
    </row>
    <row r="158" spans="40:40" x14ac:dyDescent="0.3">
      <c r="AN158" s="56">
        <f t="shared" si="3"/>
        <v>45611</v>
      </c>
    </row>
    <row r="159" spans="40:40" x14ac:dyDescent="0.3">
      <c r="AN159" s="56">
        <f t="shared" si="3"/>
        <v>45625</v>
      </c>
    </row>
    <row r="160" spans="40:40" x14ac:dyDescent="0.3">
      <c r="AN160" s="56">
        <f t="shared" si="3"/>
        <v>45639</v>
      </c>
    </row>
    <row r="161" spans="40:40" x14ac:dyDescent="0.3">
      <c r="AN161" s="56">
        <f t="shared" si="3"/>
        <v>45653</v>
      </c>
    </row>
    <row r="162" spans="40:40" x14ac:dyDescent="0.3">
      <c r="AN162" s="56">
        <f t="shared" si="3"/>
        <v>45667</v>
      </c>
    </row>
    <row r="163" spans="40:40" x14ac:dyDescent="0.3">
      <c r="AN163" s="56">
        <f t="shared" si="3"/>
        <v>45681</v>
      </c>
    </row>
    <row r="164" spans="40:40" x14ac:dyDescent="0.3">
      <c r="AN164" s="56">
        <f t="shared" si="3"/>
        <v>45695</v>
      </c>
    </row>
    <row r="165" spans="40:40" x14ac:dyDescent="0.3">
      <c r="AN165" s="56">
        <f t="shared" si="3"/>
        <v>45709</v>
      </c>
    </row>
    <row r="166" spans="40:40" x14ac:dyDescent="0.3">
      <c r="AN166" s="56">
        <f t="shared" si="3"/>
        <v>45723</v>
      </c>
    </row>
    <row r="167" spans="40:40" x14ac:dyDescent="0.3">
      <c r="AN167" s="56">
        <f t="shared" si="3"/>
        <v>45737</v>
      </c>
    </row>
    <row r="168" spans="40:40" x14ac:dyDescent="0.3">
      <c r="AN168" s="56">
        <f t="shared" si="3"/>
        <v>45751</v>
      </c>
    </row>
    <row r="169" spans="40:40" x14ac:dyDescent="0.3">
      <c r="AN169" s="56">
        <f t="shared" si="3"/>
        <v>45765</v>
      </c>
    </row>
    <row r="170" spans="40:40" x14ac:dyDescent="0.3">
      <c r="AN170" s="56">
        <f t="shared" si="3"/>
        <v>45779</v>
      </c>
    </row>
    <row r="171" spans="40:40" x14ac:dyDescent="0.3">
      <c r="AN171" s="56">
        <f t="shared" si="3"/>
        <v>45793</v>
      </c>
    </row>
    <row r="172" spans="40:40" x14ac:dyDescent="0.3">
      <c r="AN172" s="56">
        <f t="shared" si="3"/>
        <v>45807</v>
      </c>
    </row>
    <row r="173" spans="40:40" x14ac:dyDescent="0.3">
      <c r="AN173" s="56">
        <f t="shared" si="3"/>
        <v>45821</v>
      </c>
    </row>
    <row r="174" spans="40:40" x14ac:dyDescent="0.3">
      <c r="AN174" s="56">
        <f t="shared" si="3"/>
        <v>45835</v>
      </c>
    </row>
    <row r="175" spans="40:40" x14ac:dyDescent="0.3">
      <c r="AN175" s="56">
        <f t="shared" si="3"/>
        <v>45849</v>
      </c>
    </row>
    <row r="176" spans="40:40" x14ac:dyDescent="0.3">
      <c r="AN176" s="56">
        <f t="shared" si="3"/>
        <v>45863</v>
      </c>
    </row>
    <row r="177" spans="40:40" x14ac:dyDescent="0.3">
      <c r="AN177" s="56">
        <f t="shared" si="3"/>
        <v>45877</v>
      </c>
    </row>
    <row r="178" spans="40:40" x14ac:dyDescent="0.3">
      <c r="AN178" s="56">
        <f t="shared" si="3"/>
        <v>45891</v>
      </c>
    </row>
    <row r="179" spans="40:40" x14ac:dyDescent="0.3">
      <c r="AN179" s="56">
        <f t="shared" si="3"/>
        <v>45905</v>
      </c>
    </row>
    <row r="180" spans="40:40" x14ac:dyDescent="0.3">
      <c r="AN180" s="56">
        <f t="shared" si="3"/>
        <v>45919</v>
      </c>
    </row>
    <row r="181" spans="40:40" x14ac:dyDescent="0.3">
      <c r="AN181" s="56">
        <f t="shared" si="3"/>
        <v>45933</v>
      </c>
    </row>
    <row r="182" spans="40:40" x14ac:dyDescent="0.3">
      <c r="AN182" s="56">
        <f t="shared" si="3"/>
        <v>45947</v>
      </c>
    </row>
    <row r="183" spans="40:40" x14ac:dyDescent="0.3">
      <c r="AN183" s="56">
        <f t="shared" si="3"/>
        <v>45961</v>
      </c>
    </row>
    <row r="184" spans="40:40" x14ac:dyDescent="0.3">
      <c r="AN184" s="56">
        <f t="shared" si="3"/>
        <v>45975</v>
      </c>
    </row>
    <row r="185" spans="40:40" x14ac:dyDescent="0.3">
      <c r="AN185" s="56">
        <f t="shared" si="3"/>
        <v>45989</v>
      </c>
    </row>
    <row r="186" spans="40:40" x14ac:dyDescent="0.3">
      <c r="AN186" s="56">
        <f t="shared" si="3"/>
        <v>46003</v>
      </c>
    </row>
    <row r="187" spans="40:40" x14ac:dyDescent="0.3">
      <c r="AN187" s="56">
        <f t="shared" si="3"/>
        <v>46017</v>
      </c>
    </row>
    <row r="188" spans="40:40" x14ac:dyDescent="0.3">
      <c r="AN188" s="56">
        <f t="shared" si="3"/>
        <v>46031</v>
      </c>
    </row>
    <row r="189" spans="40:40" x14ac:dyDescent="0.3">
      <c r="AN189" s="56">
        <f t="shared" si="3"/>
        <v>46045</v>
      </c>
    </row>
    <row r="190" spans="40:40" x14ac:dyDescent="0.3">
      <c r="AN190" s="56">
        <f t="shared" si="3"/>
        <v>46059</v>
      </c>
    </row>
    <row r="191" spans="40:40" x14ac:dyDescent="0.3">
      <c r="AN191" s="56">
        <f t="shared" si="3"/>
        <v>46073</v>
      </c>
    </row>
    <row r="192" spans="40:40" x14ac:dyDescent="0.3">
      <c r="AN192" s="56">
        <f t="shared" si="3"/>
        <v>46087</v>
      </c>
    </row>
    <row r="193" spans="40:40" x14ac:dyDescent="0.3">
      <c r="AN193" s="56">
        <f t="shared" si="3"/>
        <v>46101</v>
      </c>
    </row>
    <row r="194" spans="40:40" x14ac:dyDescent="0.3">
      <c r="AN194" s="56">
        <f t="shared" si="3"/>
        <v>46115</v>
      </c>
    </row>
    <row r="195" spans="40:40" x14ac:dyDescent="0.3">
      <c r="AN195" s="56">
        <f t="shared" si="3"/>
        <v>46129</v>
      </c>
    </row>
    <row r="196" spans="40:40" x14ac:dyDescent="0.3">
      <c r="AN196" s="56">
        <f t="shared" si="3"/>
        <v>46143</v>
      </c>
    </row>
    <row r="197" spans="40:40" x14ac:dyDescent="0.3">
      <c r="AN197" s="56">
        <f t="shared" si="3"/>
        <v>46157</v>
      </c>
    </row>
    <row r="198" spans="40:40" x14ac:dyDescent="0.3">
      <c r="AN198" s="56">
        <f t="shared" si="3"/>
        <v>46171</v>
      </c>
    </row>
    <row r="199" spans="40:40" x14ac:dyDescent="0.3">
      <c r="AN199" s="56">
        <f t="shared" si="3"/>
        <v>46185</v>
      </c>
    </row>
    <row r="200" spans="40:40" x14ac:dyDescent="0.3">
      <c r="AN200" s="56">
        <f t="shared" si="3"/>
        <v>46199</v>
      </c>
    </row>
    <row r="201" spans="40:40" x14ac:dyDescent="0.3">
      <c r="AN201" s="56">
        <f t="shared" si="3"/>
        <v>46213</v>
      </c>
    </row>
    <row r="202" spans="40:40" x14ac:dyDescent="0.3">
      <c r="AN202" s="56">
        <f t="shared" si="3"/>
        <v>46227</v>
      </c>
    </row>
    <row r="203" spans="40:40" x14ac:dyDescent="0.3">
      <c r="AN203" s="56">
        <f t="shared" si="3"/>
        <v>46241</v>
      </c>
    </row>
    <row r="204" spans="40:40" x14ac:dyDescent="0.3">
      <c r="AN204" s="56">
        <f t="shared" si="3"/>
        <v>46255</v>
      </c>
    </row>
    <row r="205" spans="40:40" x14ac:dyDescent="0.3">
      <c r="AN205" s="56">
        <f t="shared" si="3"/>
        <v>46269</v>
      </c>
    </row>
    <row r="206" spans="40:40" x14ac:dyDescent="0.3">
      <c r="AN206" s="56">
        <f t="shared" si="3"/>
        <v>46283</v>
      </c>
    </row>
    <row r="207" spans="40:40" x14ac:dyDescent="0.3">
      <c r="AN207" s="56">
        <f t="shared" si="3"/>
        <v>46297</v>
      </c>
    </row>
    <row r="208" spans="40:40" x14ac:dyDescent="0.3">
      <c r="AN208" s="56">
        <f t="shared" si="3"/>
        <v>46311</v>
      </c>
    </row>
    <row r="209" spans="40:40" x14ac:dyDescent="0.3">
      <c r="AN209" s="56">
        <f t="shared" si="3"/>
        <v>46325</v>
      </c>
    </row>
    <row r="210" spans="40:40" x14ac:dyDescent="0.3">
      <c r="AN210" s="56">
        <f t="shared" si="3"/>
        <v>46339</v>
      </c>
    </row>
    <row r="211" spans="40:40" x14ac:dyDescent="0.3">
      <c r="AN211" s="56">
        <f t="shared" si="3"/>
        <v>46353</v>
      </c>
    </row>
    <row r="212" spans="40:40" x14ac:dyDescent="0.3">
      <c r="AN212" s="56">
        <f t="shared" si="3"/>
        <v>46367</v>
      </c>
    </row>
    <row r="213" spans="40:40" x14ac:dyDescent="0.3">
      <c r="AN213" s="56">
        <f t="shared" si="3"/>
        <v>46381</v>
      </c>
    </row>
    <row r="214" spans="40:40" x14ac:dyDescent="0.3">
      <c r="AN214" s="56">
        <f t="shared" si="3"/>
        <v>46395</v>
      </c>
    </row>
    <row r="215" spans="40:40" x14ac:dyDescent="0.3">
      <c r="AN215" s="56">
        <f t="shared" si="3"/>
        <v>46409</v>
      </c>
    </row>
    <row r="216" spans="40:40" x14ac:dyDescent="0.3">
      <c r="AN216" s="56">
        <f t="shared" si="3"/>
        <v>46423</v>
      </c>
    </row>
    <row r="217" spans="40:40" x14ac:dyDescent="0.3">
      <c r="AN217" s="56">
        <f t="shared" si="3"/>
        <v>46437</v>
      </c>
    </row>
    <row r="218" spans="40:40" x14ac:dyDescent="0.3">
      <c r="AN218" s="56">
        <f t="shared" ref="AN218:AN281" si="4">AN217+14</f>
        <v>46451</v>
      </c>
    </row>
    <row r="219" spans="40:40" x14ac:dyDescent="0.3">
      <c r="AN219" s="56">
        <f t="shared" si="4"/>
        <v>46465</v>
      </c>
    </row>
    <row r="220" spans="40:40" x14ac:dyDescent="0.3">
      <c r="AN220" s="56">
        <f t="shared" si="4"/>
        <v>46479</v>
      </c>
    </row>
    <row r="221" spans="40:40" x14ac:dyDescent="0.3">
      <c r="AN221" s="56">
        <f t="shared" si="4"/>
        <v>46493</v>
      </c>
    </row>
    <row r="222" spans="40:40" x14ac:dyDescent="0.3">
      <c r="AN222" s="56">
        <f t="shared" si="4"/>
        <v>46507</v>
      </c>
    </row>
    <row r="223" spans="40:40" x14ac:dyDescent="0.3">
      <c r="AN223" s="56">
        <f t="shared" si="4"/>
        <v>46521</v>
      </c>
    </row>
    <row r="224" spans="40:40" x14ac:dyDescent="0.3">
      <c r="AN224" s="56">
        <f t="shared" si="4"/>
        <v>46535</v>
      </c>
    </row>
    <row r="225" spans="40:40" x14ac:dyDescent="0.3">
      <c r="AN225" s="56">
        <f t="shared" si="4"/>
        <v>46549</v>
      </c>
    </row>
    <row r="226" spans="40:40" x14ac:dyDescent="0.3">
      <c r="AN226" s="56">
        <f t="shared" si="4"/>
        <v>46563</v>
      </c>
    </row>
    <row r="227" spans="40:40" x14ac:dyDescent="0.3">
      <c r="AN227" s="56">
        <f t="shared" si="4"/>
        <v>46577</v>
      </c>
    </row>
    <row r="228" spans="40:40" x14ac:dyDescent="0.3">
      <c r="AN228" s="56">
        <f t="shared" si="4"/>
        <v>46591</v>
      </c>
    </row>
    <row r="229" spans="40:40" x14ac:dyDescent="0.3">
      <c r="AN229" s="56">
        <f t="shared" si="4"/>
        <v>46605</v>
      </c>
    </row>
    <row r="230" spans="40:40" x14ac:dyDescent="0.3">
      <c r="AN230" s="56">
        <f t="shared" si="4"/>
        <v>46619</v>
      </c>
    </row>
    <row r="231" spans="40:40" x14ac:dyDescent="0.3">
      <c r="AN231" s="56">
        <f t="shared" si="4"/>
        <v>46633</v>
      </c>
    </row>
    <row r="232" spans="40:40" x14ac:dyDescent="0.3">
      <c r="AN232" s="56">
        <f t="shared" si="4"/>
        <v>46647</v>
      </c>
    </row>
    <row r="233" spans="40:40" x14ac:dyDescent="0.3">
      <c r="AN233" s="56">
        <f t="shared" si="4"/>
        <v>46661</v>
      </c>
    </row>
    <row r="234" spans="40:40" x14ac:dyDescent="0.3">
      <c r="AN234" s="56">
        <f t="shared" si="4"/>
        <v>46675</v>
      </c>
    </row>
    <row r="235" spans="40:40" x14ac:dyDescent="0.3">
      <c r="AN235" s="56">
        <f t="shared" si="4"/>
        <v>46689</v>
      </c>
    </row>
    <row r="236" spans="40:40" x14ac:dyDescent="0.3">
      <c r="AN236" s="56">
        <f t="shared" si="4"/>
        <v>46703</v>
      </c>
    </row>
    <row r="237" spans="40:40" x14ac:dyDescent="0.3">
      <c r="AN237" s="56">
        <f t="shared" si="4"/>
        <v>46717</v>
      </c>
    </row>
    <row r="238" spans="40:40" x14ac:dyDescent="0.3">
      <c r="AN238" s="56">
        <f t="shared" si="4"/>
        <v>46731</v>
      </c>
    </row>
    <row r="239" spans="40:40" x14ac:dyDescent="0.3">
      <c r="AN239" s="56">
        <f t="shared" si="4"/>
        <v>46745</v>
      </c>
    </row>
    <row r="240" spans="40:40" x14ac:dyDescent="0.3">
      <c r="AN240" s="56">
        <f t="shared" si="4"/>
        <v>46759</v>
      </c>
    </row>
    <row r="241" spans="40:40" x14ac:dyDescent="0.3">
      <c r="AN241" s="56">
        <f t="shared" si="4"/>
        <v>46773</v>
      </c>
    </row>
    <row r="242" spans="40:40" x14ac:dyDescent="0.3">
      <c r="AN242" s="56">
        <f t="shared" si="4"/>
        <v>46787</v>
      </c>
    </row>
    <row r="243" spans="40:40" x14ac:dyDescent="0.3">
      <c r="AN243" s="56">
        <f t="shared" si="4"/>
        <v>46801</v>
      </c>
    </row>
    <row r="244" spans="40:40" x14ac:dyDescent="0.3">
      <c r="AN244" s="56">
        <f t="shared" si="4"/>
        <v>46815</v>
      </c>
    </row>
    <row r="245" spans="40:40" x14ac:dyDescent="0.3">
      <c r="AN245" s="56">
        <f t="shared" si="4"/>
        <v>46829</v>
      </c>
    </row>
    <row r="246" spans="40:40" x14ac:dyDescent="0.3">
      <c r="AN246" s="56">
        <f t="shared" si="4"/>
        <v>46843</v>
      </c>
    </row>
    <row r="247" spans="40:40" x14ac:dyDescent="0.3">
      <c r="AN247" s="56">
        <f t="shared" si="4"/>
        <v>46857</v>
      </c>
    </row>
    <row r="248" spans="40:40" x14ac:dyDescent="0.3">
      <c r="AN248" s="56">
        <f t="shared" si="4"/>
        <v>46871</v>
      </c>
    </row>
    <row r="249" spans="40:40" x14ac:dyDescent="0.3">
      <c r="AN249" s="56">
        <f t="shared" si="4"/>
        <v>46885</v>
      </c>
    </row>
    <row r="250" spans="40:40" x14ac:dyDescent="0.3">
      <c r="AN250" s="56">
        <f t="shared" si="4"/>
        <v>46899</v>
      </c>
    </row>
    <row r="251" spans="40:40" x14ac:dyDescent="0.3">
      <c r="AN251" s="56">
        <f t="shared" si="4"/>
        <v>46913</v>
      </c>
    </row>
    <row r="252" spans="40:40" x14ac:dyDescent="0.3">
      <c r="AN252" s="56">
        <f t="shared" si="4"/>
        <v>46927</v>
      </c>
    </row>
    <row r="253" spans="40:40" x14ac:dyDescent="0.3">
      <c r="AN253" s="56">
        <f t="shared" si="4"/>
        <v>46941</v>
      </c>
    </row>
    <row r="254" spans="40:40" x14ac:dyDescent="0.3">
      <c r="AN254" s="56">
        <f t="shared" si="4"/>
        <v>46955</v>
      </c>
    </row>
    <row r="255" spans="40:40" x14ac:dyDescent="0.3">
      <c r="AN255" s="56">
        <f t="shared" si="4"/>
        <v>46969</v>
      </c>
    </row>
    <row r="256" spans="40:40" x14ac:dyDescent="0.3">
      <c r="AN256" s="56">
        <f t="shared" si="4"/>
        <v>46983</v>
      </c>
    </row>
    <row r="257" spans="40:40" x14ac:dyDescent="0.3">
      <c r="AN257" s="56">
        <f t="shared" si="4"/>
        <v>46997</v>
      </c>
    </row>
    <row r="258" spans="40:40" x14ac:dyDescent="0.3">
      <c r="AN258" s="56">
        <f t="shared" si="4"/>
        <v>47011</v>
      </c>
    </row>
    <row r="259" spans="40:40" x14ac:dyDescent="0.3">
      <c r="AN259" s="56">
        <f t="shared" si="4"/>
        <v>47025</v>
      </c>
    </row>
    <row r="260" spans="40:40" x14ac:dyDescent="0.3">
      <c r="AN260" s="56">
        <f t="shared" si="4"/>
        <v>47039</v>
      </c>
    </row>
    <row r="261" spans="40:40" x14ac:dyDescent="0.3">
      <c r="AN261" s="56">
        <f t="shared" si="4"/>
        <v>47053</v>
      </c>
    </row>
    <row r="262" spans="40:40" x14ac:dyDescent="0.3">
      <c r="AN262" s="56">
        <f t="shared" si="4"/>
        <v>47067</v>
      </c>
    </row>
    <row r="263" spans="40:40" x14ac:dyDescent="0.3">
      <c r="AN263" s="56">
        <f t="shared" si="4"/>
        <v>47081</v>
      </c>
    </row>
    <row r="264" spans="40:40" x14ac:dyDescent="0.3">
      <c r="AN264" s="56">
        <f t="shared" si="4"/>
        <v>47095</v>
      </c>
    </row>
    <row r="265" spans="40:40" x14ac:dyDescent="0.3">
      <c r="AN265" s="56">
        <f t="shared" si="4"/>
        <v>47109</v>
      </c>
    </row>
    <row r="266" spans="40:40" x14ac:dyDescent="0.3">
      <c r="AN266" s="56">
        <f t="shared" si="4"/>
        <v>47123</v>
      </c>
    </row>
    <row r="267" spans="40:40" x14ac:dyDescent="0.3">
      <c r="AN267" s="56">
        <f t="shared" si="4"/>
        <v>47137</v>
      </c>
    </row>
    <row r="268" spans="40:40" x14ac:dyDescent="0.3">
      <c r="AN268" s="56">
        <f t="shared" si="4"/>
        <v>47151</v>
      </c>
    </row>
    <row r="269" spans="40:40" x14ac:dyDescent="0.3">
      <c r="AN269" s="56">
        <f t="shared" si="4"/>
        <v>47165</v>
      </c>
    </row>
    <row r="270" spans="40:40" x14ac:dyDescent="0.3">
      <c r="AN270" s="56">
        <f t="shared" si="4"/>
        <v>47179</v>
      </c>
    </row>
    <row r="271" spans="40:40" x14ac:dyDescent="0.3">
      <c r="AN271" s="56">
        <f t="shared" si="4"/>
        <v>47193</v>
      </c>
    </row>
    <row r="272" spans="40:40" x14ac:dyDescent="0.3">
      <c r="AN272" s="56">
        <f t="shared" si="4"/>
        <v>47207</v>
      </c>
    </row>
    <row r="273" spans="40:40" x14ac:dyDescent="0.3">
      <c r="AN273" s="56">
        <f t="shared" si="4"/>
        <v>47221</v>
      </c>
    </row>
    <row r="274" spans="40:40" x14ac:dyDescent="0.3">
      <c r="AN274" s="56">
        <f t="shared" si="4"/>
        <v>47235</v>
      </c>
    </row>
    <row r="275" spans="40:40" x14ac:dyDescent="0.3">
      <c r="AN275" s="56">
        <f t="shared" si="4"/>
        <v>47249</v>
      </c>
    </row>
    <row r="276" spans="40:40" x14ac:dyDescent="0.3">
      <c r="AN276" s="56">
        <f t="shared" si="4"/>
        <v>47263</v>
      </c>
    </row>
    <row r="277" spans="40:40" x14ac:dyDescent="0.3">
      <c r="AN277" s="56">
        <f t="shared" si="4"/>
        <v>47277</v>
      </c>
    </row>
    <row r="278" spans="40:40" x14ac:dyDescent="0.3">
      <c r="AN278" s="56">
        <f t="shared" si="4"/>
        <v>47291</v>
      </c>
    </row>
    <row r="279" spans="40:40" x14ac:dyDescent="0.3">
      <c r="AN279" s="56">
        <f t="shared" si="4"/>
        <v>47305</v>
      </c>
    </row>
    <row r="280" spans="40:40" x14ac:dyDescent="0.3">
      <c r="AN280" s="56">
        <f t="shared" si="4"/>
        <v>47319</v>
      </c>
    </row>
    <row r="281" spans="40:40" x14ac:dyDescent="0.3">
      <c r="AN281" s="56">
        <f t="shared" si="4"/>
        <v>47333</v>
      </c>
    </row>
    <row r="282" spans="40:40" x14ac:dyDescent="0.3">
      <c r="AN282" s="56">
        <f t="shared" ref="AN282:AN345" si="5">AN281+14</f>
        <v>47347</v>
      </c>
    </row>
    <row r="283" spans="40:40" x14ac:dyDescent="0.3">
      <c r="AN283" s="56">
        <f t="shared" si="5"/>
        <v>47361</v>
      </c>
    </row>
    <row r="284" spans="40:40" x14ac:dyDescent="0.3">
      <c r="AN284" s="56">
        <f t="shared" si="5"/>
        <v>47375</v>
      </c>
    </row>
    <row r="285" spans="40:40" x14ac:dyDescent="0.3">
      <c r="AN285" s="56">
        <f t="shared" si="5"/>
        <v>47389</v>
      </c>
    </row>
    <row r="286" spans="40:40" x14ac:dyDescent="0.3">
      <c r="AN286" s="56">
        <f t="shared" si="5"/>
        <v>47403</v>
      </c>
    </row>
    <row r="287" spans="40:40" x14ac:dyDescent="0.3">
      <c r="AN287" s="56">
        <f t="shared" si="5"/>
        <v>47417</v>
      </c>
    </row>
    <row r="288" spans="40:40" x14ac:dyDescent="0.3">
      <c r="AN288" s="56">
        <f t="shared" si="5"/>
        <v>47431</v>
      </c>
    </row>
    <row r="289" spans="40:40" x14ac:dyDescent="0.3">
      <c r="AN289" s="56">
        <f t="shared" si="5"/>
        <v>47445</v>
      </c>
    </row>
    <row r="290" spans="40:40" x14ac:dyDescent="0.3">
      <c r="AN290" s="56">
        <f t="shared" si="5"/>
        <v>47459</v>
      </c>
    </row>
    <row r="291" spans="40:40" x14ac:dyDescent="0.3">
      <c r="AN291" s="56">
        <f t="shared" si="5"/>
        <v>47473</v>
      </c>
    </row>
    <row r="292" spans="40:40" x14ac:dyDescent="0.3">
      <c r="AN292" s="56">
        <f t="shared" si="5"/>
        <v>47487</v>
      </c>
    </row>
    <row r="293" spans="40:40" x14ac:dyDescent="0.3">
      <c r="AN293" s="56">
        <f t="shared" si="5"/>
        <v>47501</v>
      </c>
    </row>
    <row r="294" spans="40:40" x14ac:dyDescent="0.3">
      <c r="AN294" s="56">
        <f t="shared" si="5"/>
        <v>47515</v>
      </c>
    </row>
    <row r="295" spans="40:40" x14ac:dyDescent="0.3">
      <c r="AN295" s="56">
        <f t="shared" si="5"/>
        <v>47529</v>
      </c>
    </row>
    <row r="296" spans="40:40" x14ac:dyDescent="0.3">
      <c r="AN296" s="56">
        <f t="shared" si="5"/>
        <v>47543</v>
      </c>
    </row>
    <row r="297" spans="40:40" x14ac:dyDescent="0.3">
      <c r="AN297" s="56">
        <f t="shared" si="5"/>
        <v>47557</v>
      </c>
    </row>
    <row r="298" spans="40:40" x14ac:dyDescent="0.3">
      <c r="AN298" s="56">
        <f t="shared" si="5"/>
        <v>47571</v>
      </c>
    </row>
    <row r="299" spans="40:40" x14ac:dyDescent="0.3">
      <c r="AN299" s="56">
        <f t="shared" si="5"/>
        <v>47585</v>
      </c>
    </row>
    <row r="300" spans="40:40" x14ac:dyDescent="0.3">
      <c r="AN300" s="56">
        <f t="shared" si="5"/>
        <v>47599</v>
      </c>
    </row>
    <row r="301" spans="40:40" x14ac:dyDescent="0.3">
      <c r="AN301" s="56">
        <f t="shared" si="5"/>
        <v>47613</v>
      </c>
    </row>
    <row r="302" spans="40:40" x14ac:dyDescent="0.3">
      <c r="AN302" s="56">
        <f t="shared" si="5"/>
        <v>47627</v>
      </c>
    </row>
    <row r="303" spans="40:40" x14ac:dyDescent="0.3">
      <c r="AN303" s="56">
        <f t="shared" si="5"/>
        <v>47641</v>
      </c>
    </row>
    <row r="304" spans="40:40" x14ac:dyDescent="0.3">
      <c r="AN304" s="56">
        <f t="shared" si="5"/>
        <v>47655</v>
      </c>
    </row>
    <row r="305" spans="40:40" x14ac:dyDescent="0.3">
      <c r="AN305" s="56">
        <f t="shared" si="5"/>
        <v>47669</v>
      </c>
    </row>
    <row r="306" spans="40:40" x14ac:dyDescent="0.3">
      <c r="AN306" s="56">
        <f t="shared" si="5"/>
        <v>47683</v>
      </c>
    </row>
    <row r="307" spans="40:40" x14ac:dyDescent="0.3">
      <c r="AN307" s="56">
        <f t="shared" si="5"/>
        <v>47697</v>
      </c>
    </row>
    <row r="308" spans="40:40" x14ac:dyDescent="0.3">
      <c r="AN308" s="56">
        <f t="shared" si="5"/>
        <v>47711</v>
      </c>
    </row>
    <row r="309" spans="40:40" x14ac:dyDescent="0.3">
      <c r="AN309" s="56">
        <f t="shared" si="5"/>
        <v>47725</v>
      </c>
    </row>
    <row r="310" spans="40:40" x14ac:dyDescent="0.3">
      <c r="AN310" s="56">
        <f t="shared" si="5"/>
        <v>47739</v>
      </c>
    </row>
    <row r="311" spans="40:40" x14ac:dyDescent="0.3">
      <c r="AN311" s="56">
        <f t="shared" si="5"/>
        <v>47753</v>
      </c>
    </row>
    <row r="312" spans="40:40" x14ac:dyDescent="0.3">
      <c r="AN312" s="56">
        <f t="shared" si="5"/>
        <v>47767</v>
      </c>
    </row>
    <row r="313" spans="40:40" x14ac:dyDescent="0.3">
      <c r="AN313" s="56">
        <f t="shared" si="5"/>
        <v>47781</v>
      </c>
    </row>
    <row r="314" spans="40:40" x14ac:dyDescent="0.3">
      <c r="AN314" s="56">
        <f t="shared" si="5"/>
        <v>47795</v>
      </c>
    </row>
    <row r="315" spans="40:40" x14ac:dyDescent="0.3">
      <c r="AN315" s="56">
        <f t="shared" si="5"/>
        <v>47809</v>
      </c>
    </row>
    <row r="316" spans="40:40" x14ac:dyDescent="0.3">
      <c r="AN316" s="56">
        <f t="shared" si="5"/>
        <v>47823</v>
      </c>
    </row>
    <row r="317" spans="40:40" x14ac:dyDescent="0.3">
      <c r="AN317" s="56">
        <f t="shared" si="5"/>
        <v>47837</v>
      </c>
    </row>
    <row r="318" spans="40:40" x14ac:dyDescent="0.3">
      <c r="AN318" s="56">
        <f t="shared" si="5"/>
        <v>47851</v>
      </c>
    </row>
    <row r="319" spans="40:40" x14ac:dyDescent="0.3">
      <c r="AN319" s="56">
        <f t="shared" si="5"/>
        <v>47865</v>
      </c>
    </row>
    <row r="320" spans="40:40" x14ac:dyDescent="0.3">
      <c r="AN320" s="56">
        <f t="shared" si="5"/>
        <v>47879</v>
      </c>
    </row>
    <row r="321" spans="40:40" x14ac:dyDescent="0.3">
      <c r="AN321" s="56">
        <f t="shared" si="5"/>
        <v>47893</v>
      </c>
    </row>
    <row r="322" spans="40:40" x14ac:dyDescent="0.3">
      <c r="AN322" s="56">
        <f t="shared" si="5"/>
        <v>47907</v>
      </c>
    </row>
    <row r="323" spans="40:40" x14ac:dyDescent="0.3">
      <c r="AN323" s="56">
        <f t="shared" si="5"/>
        <v>47921</v>
      </c>
    </row>
    <row r="324" spans="40:40" x14ac:dyDescent="0.3">
      <c r="AN324" s="56">
        <f t="shared" si="5"/>
        <v>47935</v>
      </c>
    </row>
    <row r="325" spans="40:40" x14ac:dyDescent="0.3">
      <c r="AN325" s="56">
        <f t="shared" si="5"/>
        <v>47949</v>
      </c>
    </row>
    <row r="326" spans="40:40" x14ac:dyDescent="0.3">
      <c r="AN326" s="56">
        <f t="shared" si="5"/>
        <v>47963</v>
      </c>
    </row>
    <row r="327" spans="40:40" x14ac:dyDescent="0.3">
      <c r="AN327" s="56">
        <f t="shared" si="5"/>
        <v>47977</v>
      </c>
    </row>
    <row r="328" spans="40:40" x14ac:dyDescent="0.3">
      <c r="AN328" s="56">
        <f t="shared" si="5"/>
        <v>47991</v>
      </c>
    </row>
    <row r="329" spans="40:40" x14ac:dyDescent="0.3">
      <c r="AN329" s="56">
        <f t="shared" si="5"/>
        <v>48005</v>
      </c>
    </row>
    <row r="330" spans="40:40" x14ac:dyDescent="0.3">
      <c r="AN330" s="56">
        <f t="shared" si="5"/>
        <v>48019</v>
      </c>
    </row>
    <row r="331" spans="40:40" x14ac:dyDescent="0.3">
      <c r="AN331" s="56">
        <f t="shared" si="5"/>
        <v>48033</v>
      </c>
    </row>
    <row r="332" spans="40:40" x14ac:dyDescent="0.3">
      <c r="AN332" s="56">
        <f t="shared" si="5"/>
        <v>48047</v>
      </c>
    </row>
    <row r="333" spans="40:40" x14ac:dyDescent="0.3">
      <c r="AN333" s="56">
        <f t="shared" si="5"/>
        <v>48061</v>
      </c>
    </row>
    <row r="334" spans="40:40" x14ac:dyDescent="0.3">
      <c r="AN334" s="56">
        <f t="shared" si="5"/>
        <v>48075</v>
      </c>
    </row>
    <row r="335" spans="40:40" x14ac:dyDescent="0.3">
      <c r="AN335" s="56">
        <f t="shared" si="5"/>
        <v>48089</v>
      </c>
    </row>
    <row r="336" spans="40:40" x14ac:dyDescent="0.3">
      <c r="AN336" s="56">
        <f t="shared" si="5"/>
        <v>48103</v>
      </c>
    </row>
    <row r="337" spans="40:40" x14ac:dyDescent="0.3">
      <c r="AN337" s="56">
        <f t="shared" si="5"/>
        <v>48117</v>
      </c>
    </row>
    <row r="338" spans="40:40" x14ac:dyDescent="0.3">
      <c r="AN338" s="56">
        <f t="shared" si="5"/>
        <v>48131</v>
      </c>
    </row>
    <row r="339" spans="40:40" x14ac:dyDescent="0.3">
      <c r="AN339" s="56">
        <f t="shared" si="5"/>
        <v>48145</v>
      </c>
    </row>
    <row r="340" spans="40:40" x14ac:dyDescent="0.3">
      <c r="AN340" s="56">
        <f t="shared" si="5"/>
        <v>48159</v>
      </c>
    </row>
    <row r="341" spans="40:40" x14ac:dyDescent="0.3">
      <c r="AN341" s="56">
        <f t="shared" si="5"/>
        <v>48173</v>
      </c>
    </row>
    <row r="342" spans="40:40" x14ac:dyDescent="0.3">
      <c r="AN342" s="56">
        <f t="shared" si="5"/>
        <v>48187</v>
      </c>
    </row>
    <row r="343" spans="40:40" x14ac:dyDescent="0.3">
      <c r="AN343" s="56">
        <f t="shared" si="5"/>
        <v>48201</v>
      </c>
    </row>
    <row r="344" spans="40:40" x14ac:dyDescent="0.3">
      <c r="AN344" s="56">
        <f t="shared" si="5"/>
        <v>48215</v>
      </c>
    </row>
    <row r="345" spans="40:40" x14ac:dyDescent="0.3">
      <c r="AN345" s="56">
        <f t="shared" si="5"/>
        <v>48229</v>
      </c>
    </row>
    <row r="346" spans="40:40" x14ac:dyDescent="0.3">
      <c r="AN346" s="56">
        <f t="shared" ref="AN346:AN409" si="6">AN345+14</f>
        <v>48243</v>
      </c>
    </row>
    <row r="347" spans="40:40" x14ac:dyDescent="0.3">
      <c r="AN347" s="56">
        <f t="shared" si="6"/>
        <v>48257</v>
      </c>
    </row>
    <row r="348" spans="40:40" x14ac:dyDescent="0.3">
      <c r="AN348" s="56">
        <f t="shared" si="6"/>
        <v>48271</v>
      </c>
    </row>
    <row r="349" spans="40:40" x14ac:dyDescent="0.3">
      <c r="AN349" s="56">
        <f t="shared" si="6"/>
        <v>48285</v>
      </c>
    </row>
    <row r="350" spans="40:40" x14ac:dyDescent="0.3">
      <c r="AN350" s="56">
        <f t="shared" si="6"/>
        <v>48299</v>
      </c>
    </row>
    <row r="351" spans="40:40" x14ac:dyDescent="0.3">
      <c r="AN351" s="56">
        <f t="shared" si="6"/>
        <v>48313</v>
      </c>
    </row>
    <row r="352" spans="40:40" x14ac:dyDescent="0.3">
      <c r="AN352" s="56">
        <f t="shared" si="6"/>
        <v>48327</v>
      </c>
    </row>
    <row r="353" spans="40:40" x14ac:dyDescent="0.3">
      <c r="AN353" s="56">
        <f t="shared" si="6"/>
        <v>48341</v>
      </c>
    </row>
    <row r="354" spans="40:40" x14ac:dyDescent="0.3">
      <c r="AN354" s="56">
        <f t="shared" si="6"/>
        <v>48355</v>
      </c>
    </row>
    <row r="355" spans="40:40" x14ac:dyDescent="0.3">
      <c r="AN355" s="56">
        <f t="shared" si="6"/>
        <v>48369</v>
      </c>
    </row>
    <row r="356" spans="40:40" x14ac:dyDescent="0.3">
      <c r="AN356" s="56">
        <f t="shared" si="6"/>
        <v>48383</v>
      </c>
    </row>
    <row r="357" spans="40:40" x14ac:dyDescent="0.3">
      <c r="AN357" s="56">
        <f t="shared" si="6"/>
        <v>48397</v>
      </c>
    </row>
    <row r="358" spans="40:40" x14ac:dyDescent="0.3">
      <c r="AN358" s="56">
        <f t="shared" si="6"/>
        <v>48411</v>
      </c>
    </row>
    <row r="359" spans="40:40" x14ac:dyDescent="0.3">
      <c r="AN359" s="56">
        <f t="shared" si="6"/>
        <v>48425</v>
      </c>
    </row>
    <row r="360" spans="40:40" x14ac:dyDescent="0.3">
      <c r="AN360" s="56">
        <f t="shared" si="6"/>
        <v>48439</v>
      </c>
    </row>
    <row r="361" spans="40:40" x14ac:dyDescent="0.3">
      <c r="AN361" s="56">
        <f t="shared" si="6"/>
        <v>48453</v>
      </c>
    </row>
    <row r="362" spans="40:40" x14ac:dyDescent="0.3">
      <c r="AN362" s="56">
        <f t="shared" si="6"/>
        <v>48467</v>
      </c>
    </row>
    <row r="363" spans="40:40" x14ac:dyDescent="0.3">
      <c r="AN363" s="56">
        <f t="shared" si="6"/>
        <v>48481</v>
      </c>
    </row>
    <row r="364" spans="40:40" x14ac:dyDescent="0.3">
      <c r="AN364" s="56">
        <f t="shared" si="6"/>
        <v>48495</v>
      </c>
    </row>
    <row r="365" spans="40:40" x14ac:dyDescent="0.3">
      <c r="AN365" s="56">
        <f t="shared" si="6"/>
        <v>48509</v>
      </c>
    </row>
    <row r="366" spans="40:40" x14ac:dyDescent="0.3">
      <c r="AN366" s="56">
        <f t="shared" si="6"/>
        <v>48523</v>
      </c>
    </row>
    <row r="367" spans="40:40" x14ac:dyDescent="0.3">
      <c r="AN367" s="56">
        <f t="shared" si="6"/>
        <v>48537</v>
      </c>
    </row>
    <row r="368" spans="40:40" x14ac:dyDescent="0.3">
      <c r="AN368" s="56">
        <f t="shared" si="6"/>
        <v>48551</v>
      </c>
    </row>
    <row r="369" spans="40:40" x14ac:dyDescent="0.3">
      <c r="AN369" s="56">
        <f t="shared" si="6"/>
        <v>48565</v>
      </c>
    </row>
    <row r="370" spans="40:40" x14ac:dyDescent="0.3">
      <c r="AN370" s="56">
        <f t="shared" si="6"/>
        <v>48579</v>
      </c>
    </row>
    <row r="371" spans="40:40" x14ac:dyDescent="0.3">
      <c r="AN371" s="56">
        <f t="shared" si="6"/>
        <v>48593</v>
      </c>
    </row>
    <row r="372" spans="40:40" x14ac:dyDescent="0.3">
      <c r="AN372" s="56">
        <f t="shared" si="6"/>
        <v>48607</v>
      </c>
    </row>
    <row r="373" spans="40:40" x14ac:dyDescent="0.3">
      <c r="AN373" s="56">
        <f t="shared" si="6"/>
        <v>48621</v>
      </c>
    </row>
    <row r="374" spans="40:40" x14ac:dyDescent="0.3">
      <c r="AN374" s="56">
        <f t="shared" si="6"/>
        <v>48635</v>
      </c>
    </row>
    <row r="375" spans="40:40" x14ac:dyDescent="0.3">
      <c r="AN375" s="56">
        <f t="shared" si="6"/>
        <v>48649</v>
      </c>
    </row>
    <row r="376" spans="40:40" x14ac:dyDescent="0.3">
      <c r="AN376" s="56">
        <f t="shared" si="6"/>
        <v>48663</v>
      </c>
    </row>
    <row r="377" spans="40:40" x14ac:dyDescent="0.3">
      <c r="AN377" s="56">
        <f t="shared" si="6"/>
        <v>48677</v>
      </c>
    </row>
    <row r="378" spans="40:40" x14ac:dyDescent="0.3">
      <c r="AN378" s="56">
        <f t="shared" si="6"/>
        <v>48691</v>
      </c>
    </row>
    <row r="379" spans="40:40" x14ac:dyDescent="0.3">
      <c r="AN379" s="56">
        <f t="shared" si="6"/>
        <v>48705</v>
      </c>
    </row>
    <row r="380" spans="40:40" x14ac:dyDescent="0.3">
      <c r="AN380" s="56">
        <f t="shared" si="6"/>
        <v>48719</v>
      </c>
    </row>
    <row r="381" spans="40:40" x14ac:dyDescent="0.3">
      <c r="AN381" s="56">
        <f t="shared" si="6"/>
        <v>48733</v>
      </c>
    </row>
    <row r="382" spans="40:40" x14ac:dyDescent="0.3">
      <c r="AN382" s="56">
        <f t="shared" si="6"/>
        <v>48747</v>
      </c>
    </row>
    <row r="383" spans="40:40" x14ac:dyDescent="0.3">
      <c r="AN383" s="56">
        <f t="shared" si="6"/>
        <v>48761</v>
      </c>
    </row>
    <row r="384" spans="40:40" x14ac:dyDescent="0.3">
      <c r="AN384" s="56">
        <f t="shared" si="6"/>
        <v>48775</v>
      </c>
    </row>
    <row r="385" spans="40:40" x14ac:dyDescent="0.3">
      <c r="AN385" s="56">
        <f t="shared" si="6"/>
        <v>48789</v>
      </c>
    </row>
    <row r="386" spans="40:40" x14ac:dyDescent="0.3">
      <c r="AN386" s="56">
        <f t="shared" si="6"/>
        <v>48803</v>
      </c>
    </row>
    <row r="387" spans="40:40" x14ac:dyDescent="0.3">
      <c r="AN387" s="56">
        <f t="shared" si="6"/>
        <v>48817</v>
      </c>
    </row>
    <row r="388" spans="40:40" x14ac:dyDescent="0.3">
      <c r="AN388" s="56">
        <f t="shared" si="6"/>
        <v>48831</v>
      </c>
    </row>
    <row r="389" spans="40:40" x14ac:dyDescent="0.3">
      <c r="AN389" s="56">
        <f t="shared" si="6"/>
        <v>48845</v>
      </c>
    </row>
    <row r="390" spans="40:40" x14ac:dyDescent="0.3">
      <c r="AN390" s="56">
        <f t="shared" si="6"/>
        <v>48859</v>
      </c>
    </row>
    <row r="391" spans="40:40" x14ac:dyDescent="0.3">
      <c r="AN391" s="56">
        <f t="shared" si="6"/>
        <v>48873</v>
      </c>
    </row>
    <row r="392" spans="40:40" x14ac:dyDescent="0.3">
      <c r="AN392" s="56">
        <f t="shared" si="6"/>
        <v>48887</v>
      </c>
    </row>
    <row r="393" spans="40:40" x14ac:dyDescent="0.3">
      <c r="AN393" s="56">
        <f t="shared" si="6"/>
        <v>48901</v>
      </c>
    </row>
    <row r="394" spans="40:40" x14ac:dyDescent="0.3">
      <c r="AN394" s="56">
        <f t="shared" si="6"/>
        <v>48915</v>
      </c>
    </row>
    <row r="395" spans="40:40" x14ac:dyDescent="0.3">
      <c r="AN395" s="56">
        <f t="shared" si="6"/>
        <v>48929</v>
      </c>
    </row>
    <row r="396" spans="40:40" x14ac:dyDescent="0.3">
      <c r="AN396" s="56">
        <f t="shared" si="6"/>
        <v>48943</v>
      </c>
    </row>
    <row r="397" spans="40:40" x14ac:dyDescent="0.3">
      <c r="AN397" s="56">
        <f t="shared" si="6"/>
        <v>48957</v>
      </c>
    </row>
    <row r="398" spans="40:40" x14ac:dyDescent="0.3">
      <c r="AN398" s="56">
        <f t="shared" si="6"/>
        <v>48971</v>
      </c>
    </row>
    <row r="399" spans="40:40" x14ac:dyDescent="0.3">
      <c r="AN399" s="56">
        <f t="shared" si="6"/>
        <v>48985</v>
      </c>
    </row>
    <row r="400" spans="40:40" x14ac:dyDescent="0.3">
      <c r="AN400" s="56">
        <f t="shared" si="6"/>
        <v>48999</v>
      </c>
    </row>
    <row r="401" spans="40:40" x14ac:dyDescent="0.3">
      <c r="AN401" s="56">
        <f t="shared" si="6"/>
        <v>49013</v>
      </c>
    </row>
    <row r="402" spans="40:40" x14ac:dyDescent="0.3">
      <c r="AN402" s="56">
        <f t="shared" si="6"/>
        <v>49027</v>
      </c>
    </row>
    <row r="403" spans="40:40" x14ac:dyDescent="0.3">
      <c r="AN403" s="56">
        <f t="shared" si="6"/>
        <v>49041</v>
      </c>
    </row>
    <row r="404" spans="40:40" x14ac:dyDescent="0.3">
      <c r="AN404" s="56">
        <f t="shared" si="6"/>
        <v>49055</v>
      </c>
    </row>
    <row r="405" spans="40:40" x14ac:dyDescent="0.3">
      <c r="AN405" s="56">
        <f t="shared" si="6"/>
        <v>49069</v>
      </c>
    </row>
    <row r="406" spans="40:40" x14ac:dyDescent="0.3">
      <c r="AN406" s="56">
        <f t="shared" si="6"/>
        <v>49083</v>
      </c>
    </row>
    <row r="407" spans="40:40" x14ac:dyDescent="0.3">
      <c r="AN407" s="56">
        <f t="shared" si="6"/>
        <v>49097</v>
      </c>
    </row>
    <row r="408" spans="40:40" x14ac:dyDescent="0.3">
      <c r="AN408" s="56">
        <f t="shared" si="6"/>
        <v>49111</v>
      </c>
    </row>
    <row r="409" spans="40:40" x14ac:dyDescent="0.3">
      <c r="AN409" s="56">
        <f t="shared" si="6"/>
        <v>49125</v>
      </c>
    </row>
    <row r="410" spans="40:40" x14ac:dyDescent="0.3">
      <c r="AN410" s="56">
        <f t="shared" ref="AN410:AN473" si="7">AN409+14</f>
        <v>49139</v>
      </c>
    </row>
    <row r="411" spans="40:40" x14ac:dyDescent="0.3">
      <c r="AN411" s="56">
        <f t="shared" si="7"/>
        <v>49153</v>
      </c>
    </row>
    <row r="412" spans="40:40" x14ac:dyDescent="0.3">
      <c r="AN412" s="56">
        <f t="shared" si="7"/>
        <v>49167</v>
      </c>
    </row>
    <row r="413" spans="40:40" x14ac:dyDescent="0.3">
      <c r="AN413" s="56">
        <f t="shared" si="7"/>
        <v>49181</v>
      </c>
    </row>
    <row r="414" spans="40:40" x14ac:dyDescent="0.3">
      <c r="AN414" s="56">
        <f t="shared" si="7"/>
        <v>49195</v>
      </c>
    </row>
    <row r="415" spans="40:40" x14ac:dyDescent="0.3">
      <c r="AN415" s="56">
        <f t="shared" si="7"/>
        <v>49209</v>
      </c>
    </row>
    <row r="416" spans="40:40" x14ac:dyDescent="0.3">
      <c r="AN416" s="56">
        <f t="shared" si="7"/>
        <v>49223</v>
      </c>
    </row>
    <row r="417" spans="40:40" x14ac:dyDescent="0.3">
      <c r="AN417" s="56">
        <f t="shared" si="7"/>
        <v>49237</v>
      </c>
    </row>
    <row r="418" spans="40:40" x14ac:dyDescent="0.3">
      <c r="AN418" s="56">
        <f t="shared" si="7"/>
        <v>49251</v>
      </c>
    </row>
    <row r="419" spans="40:40" x14ac:dyDescent="0.3">
      <c r="AN419" s="56">
        <f t="shared" si="7"/>
        <v>49265</v>
      </c>
    </row>
    <row r="420" spans="40:40" x14ac:dyDescent="0.3">
      <c r="AN420" s="56">
        <f t="shared" si="7"/>
        <v>49279</v>
      </c>
    </row>
    <row r="421" spans="40:40" x14ac:dyDescent="0.3">
      <c r="AN421" s="56">
        <f t="shared" si="7"/>
        <v>49293</v>
      </c>
    </row>
    <row r="422" spans="40:40" x14ac:dyDescent="0.3">
      <c r="AN422" s="56">
        <f t="shared" si="7"/>
        <v>49307</v>
      </c>
    </row>
    <row r="423" spans="40:40" x14ac:dyDescent="0.3">
      <c r="AN423" s="56">
        <f t="shared" si="7"/>
        <v>49321</v>
      </c>
    </row>
    <row r="424" spans="40:40" x14ac:dyDescent="0.3">
      <c r="AN424" s="56">
        <f t="shared" si="7"/>
        <v>49335</v>
      </c>
    </row>
    <row r="425" spans="40:40" x14ac:dyDescent="0.3">
      <c r="AN425" s="56">
        <f t="shared" si="7"/>
        <v>49349</v>
      </c>
    </row>
    <row r="426" spans="40:40" x14ac:dyDescent="0.3">
      <c r="AN426" s="56">
        <f t="shared" si="7"/>
        <v>49363</v>
      </c>
    </row>
    <row r="427" spans="40:40" x14ac:dyDescent="0.3">
      <c r="AN427" s="56">
        <f t="shared" si="7"/>
        <v>49377</v>
      </c>
    </row>
    <row r="428" spans="40:40" x14ac:dyDescent="0.3">
      <c r="AN428" s="56">
        <f t="shared" si="7"/>
        <v>49391</v>
      </c>
    </row>
    <row r="429" spans="40:40" x14ac:dyDescent="0.3">
      <c r="AN429" s="56">
        <f t="shared" si="7"/>
        <v>49405</v>
      </c>
    </row>
    <row r="430" spans="40:40" x14ac:dyDescent="0.3">
      <c r="AN430" s="56">
        <f t="shared" si="7"/>
        <v>49419</v>
      </c>
    </row>
    <row r="431" spans="40:40" x14ac:dyDescent="0.3">
      <c r="AN431" s="56">
        <f t="shared" si="7"/>
        <v>49433</v>
      </c>
    </row>
    <row r="432" spans="40:40" x14ac:dyDescent="0.3">
      <c r="AN432" s="56">
        <f t="shared" si="7"/>
        <v>49447</v>
      </c>
    </row>
    <row r="433" spans="40:40" x14ac:dyDescent="0.3">
      <c r="AN433" s="56">
        <f t="shared" si="7"/>
        <v>49461</v>
      </c>
    </row>
    <row r="434" spans="40:40" x14ac:dyDescent="0.3">
      <c r="AN434" s="56">
        <f t="shared" si="7"/>
        <v>49475</v>
      </c>
    </row>
    <row r="435" spans="40:40" x14ac:dyDescent="0.3">
      <c r="AN435" s="56">
        <f t="shared" si="7"/>
        <v>49489</v>
      </c>
    </row>
    <row r="436" spans="40:40" x14ac:dyDescent="0.3">
      <c r="AN436" s="56">
        <f t="shared" si="7"/>
        <v>49503</v>
      </c>
    </row>
    <row r="437" spans="40:40" x14ac:dyDescent="0.3">
      <c r="AN437" s="56">
        <f t="shared" si="7"/>
        <v>49517</v>
      </c>
    </row>
    <row r="438" spans="40:40" x14ac:dyDescent="0.3">
      <c r="AN438" s="56">
        <f t="shared" si="7"/>
        <v>49531</v>
      </c>
    </row>
    <row r="439" spans="40:40" x14ac:dyDescent="0.3">
      <c r="AN439" s="56">
        <f t="shared" si="7"/>
        <v>49545</v>
      </c>
    </row>
    <row r="440" spans="40:40" x14ac:dyDescent="0.3">
      <c r="AN440" s="56">
        <f t="shared" si="7"/>
        <v>49559</v>
      </c>
    </row>
    <row r="441" spans="40:40" x14ac:dyDescent="0.3">
      <c r="AN441" s="56">
        <f t="shared" si="7"/>
        <v>49573</v>
      </c>
    </row>
    <row r="442" spans="40:40" x14ac:dyDescent="0.3">
      <c r="AN442" s="56">
        <f t="shared" si="7"/>
        <v>49587</v>
      </c>
    </row>
    <row r="443" spans="40:40" x14ac:dyDescent="0.3">
      <c r="AN443" s="56">
        <f t="shared" si="7"/>
        <v>49601</v>
      </c>
    </row>
    <row r="444" spans="40:40" x14ac:dyDescent="0.3">
      <c r="AN444" s="56">
        <f t="shared" si="7"/>
        <v>49615</v>
      </c>
    </row>
    <row r="445" spans="40:40" x14ac:dyDescent="0.3">
      <c r="AN445" s="56">
        <f t="shared" si="7"/>
        <v>49629</v>
      </c>
    </row>
    <row r="446" spans="40:40" x14ac:dyDescent="0.3">
      <c r="AN446" s="56">
        <f t="shared" si="7"/>
        <v>49643</v>
      </c>
    </row>
    <row r="447" spans="40:40" x14ac:dyDescent="0.3">
      <c r="AN447" s="56">
        <f t="shared" si="7"/>
        <v>49657</v>
      </c>
    </row>
    <row r="448" spans="40:40" x14ac:dyDescent="0.3">
      <c r="AN448" s="56">
        <f t="shared" si="7"/>
        <v>49671</v>
      </c>
    </row>
    <row r="449" spans="40:40" x14ac:dyDescent="0.3">
      <c r="AN449" s="56">
        <f t="shared" si="7"/>
        <v>49685</v>
      </c>
    </row>
    <row r="450" spans="40:40" x14ac:dyDescent="0.3">
      <c r="AN450" s="56">
        <f t="shared" si="7"/>
        <v>49699</v>
      </c>
    </row>
    <row r="451" spans="40:40" x14ac:dyDescent="0.3">
      <c r="AN451" s="56">
        <f t="shared" si="7"/>
        <v>49713</v>
      </c>
    </row>
    <row r="452" spans="40:40" x14ac:dyDescent="0.3">
      <c r="AN452" s="56">
        <f t="shared" si="7"/>
        <v>49727</v>
      </c>
    </row>
    <row r="453" spans="40:40" x14ac:dyDescent="0.3">
      <c r="AN453" s="56">
        <f t="shared" si="7"/>
        <v>49741</v>
      </c>
    </row>
    <row r="454" spans="40:40" x14ac:dyDescent="0.3">
      <c r="AN454" s="56">
        <f t="shared" si="7"/>
        <v>49755</v>
      </c>
    </row>
    <row r="455" spans="40:40" x14ac:dyDescent="0.3">
      <c r="AN455" s="56">
        <f t="shared" si="7"/>
        <v>49769</v>
      </c>
    </row>
    <row r="456" spans="40:40" x14ac:dyDescent="0.3">
      <c r="AN456" s="56">
        <f t="shared" si="7"/>
        <v>49783</v>
      </c>
    </row>
    <row r="457" spans="40:40" x14ac:dyDescent="0.3">
      <c r="AN457" s="56">
        <f t="shared" si="7"/>
        <v>49797</v>
      </c>
    </row>
    <row r="458" spans="40:40" x14ac:dyDescent="0.3">
      <c r="AN458" s="56">
        <f t="shared" si="7"/>
        <v>49811</v>
      </c>
    </row>
    <row r="459" spans="40:40" x14ac:dyDescent="0.3">
      <c r="AN459" s="56">
        <f t="shared" si="7"/>
        <v>49825</v>
      </c>
    </row>
    <row r="460" spans="40:40" x14ac:dyDescent="0.3">
      <c r="AN460" s="56">
        <f t="shared" si="7"/>
        <v>49839</v>
      </c>
    </row>
    <row r="461" spans="40:40" x14ac:dyDescent="0.3">
      <c r="AN461" s="56">
        <f t="shared" si="7"/>
        <v>49853</v>
      </c>
    </row>
    <row r="462" spans="40:40" x14ac:dyDescent="0.3">
      <c r="AN462" s="56">
        <f t="shared" si="7"/>
        <v>49867</v>
      </c>
    </row>
    <row r="463" spans="40:40" x14ac:dyDescent="0.3">
      <c r="AN463" s="56">
        <f t="shared" si="7"/>
        <v>49881</v>
      </c>
    </row>
    <row r="464" spans="40:40" x14ac:dyDescent="0.3">
      <c r="AN464" s="56">
        <f t="shared" si="7"/>
        <v>49895</v>
      </c>
    </row>
    <row r="465" spans="40:40" x14ac:dyDescent="0.3">
      <c r="AN465" s="56">
        <f t="shared" si="7"/>
        <v>49909</v>
      </c>
    </row>
    <row r="466" spans="40:40" x14ac:dyDescent="0.3">
      <c r="AN466" s="56">
        <f t="shared" si="7"/>
        <v>49923</v>
      </c>
    </row>
    <row r="467" spans="40:40" x14ac:dyDescent="0.3">
      <c r="AN467" s="56">
        <f t="shared" si="7"/>
        <v>49937</v>
      </c>
    </row>
    <row r="468" spans="40:40" x14ac:dyDescent="0.3">
      <c r="AN468" s="56">
        <f t="shared" si="7"/>
        <v>49951</v>
      </c>
    </row>
    <row r="469" spans="40:40" x14ac:dyDescent="0.3">
      <c r="AN469" s="56">
        <f t="shared" si="7"/>
        <v>49965</v>
      </c>
    </row>
    <row r="470" spans="40:40" x14ac:dyDescent="0.3">
      <c r="AN470" s="56">
        <f t="shared" si="7"/>
        <v>49979</v>
      </c>
    </row>
    <row r="471" spans="40:40" x14ac:dyDescent="0.3">
      <c r="AN471" s="56">
        <f t="shared" si="7"/>
        <v>49993</v>
      </c>
    </row>
    <row r="472" spans="40:40" x14ac:dyDescent="0.3">
      <c r="AN472" s="56">
        <f t="shared" si="7"/>
        <v>50007</v>
      </c>
    </row>
    <row r="473" spans="40:40" x14ac:dyDescent="0.3">
      <c r="AN473" s="56">
        <f t="shared" si="7"/>
        <v>50021</v>
      </c>
    </row>
    <row r="474" spans="40:40" x14ac:dyDescent="0.3">
      <c r="AN474" s="56">
        <f t="shared" ref="AN474:AN537" si="8">AN473+14</f>
        <v>50035</v>
      </c>
    </row>
    <row r="475" spans="40:40" x14ac:dyDescent="0.3">
      <c r="AN475" s="56">
        <f t="shared" si="8"/>
        <v>50049</v>
      </c>
    </row>
    <row r="476" spans="40:40" x14ac:dyDescent="0.3">
      <c r="AN476" s="56">
        <f t="shared" si="8"/>
        <v>50063</v>
      </c>
    </row>
    <row r="477" spans="40:40" x14ac:dyDescent="0.3">
      <c r="AN477" s="56">
        <f t="shared" si="8"/>
        <v>50077</v>
      </c>
    </row>
    <row r="478" spans="40:40" x14ac:dyDescent="0.3">
      <c r="AN478" s="56">
        <f t="shared" si="8"/>
        <v>50091</v>
      </c>
    </row>
    <row r="479" spans="40:40" x14ac:dyDescent="0.3">
      <c r="AN479" s="56">
        <f t="shared" si="8"/>
        <v>50105</v>
      </c>
    </row>
    <row r="480" spans="40:40" x14ac:dyDescent="0.3">
      <c r="AN480" s="56">
        <f t="shared" si="8"/>
        <v>50119</v>
      </c>
    </row>
    <row r="481" spans="40:40" x14ac:dyDescent="0.3">
      <c r="AN481" s="56">
        <f t="shared" si="8"/>
        <v>50133</v>
      </c>
    </row>
    <row r="482" spans="40:40" x14ac:dyDescent="0.3">
      <c r="AN482" s="56">
        <f t="shared" si="8"/>
        <v>50147</v>
      </c>
    </row>
    <row r="483" spans="40:40" x14ac:dyDescent="0.3">
      <c r="AN483" s="56">
        <f t="shared" si="8"/>
        <v>50161</v>
      </c>
    </row>
    <row r="484" spans="40:40" x14ac:dyDescent="0.3">
      <c r="AN484" s="56">
        <f t="shared" si="8"/>
        <v>50175</v>
      </c>
    </row>
    <row r="485" spans="40:40" x14ac:dyDescent="0.3">
      <c r="AN485" s="56">
        <f t="shared" si="8"/>
        <v>50189</v>
      </c>
    </row>
    <row r="486" spans="40:40" x14ac:dyDescent="0.3">
      <c r="AN486" s="56">
        <f t="shared" si="8"/>
        <v>50203</v>
      </c>
    </row>
    <row r="487" spans="40:40" x14ac:dyDescent="0.3">
      <c r="AN487" s="56">
        <f t="shared" si="8"/>
        <v>50217</v>
      </c>
    </row>
    <row r="488" spans="40:40" x14ac:dyDescent="0.3">
      <c r="AN488" s="56">
        <f t="shared" si="8"/>
        <v>50231</v>
      </c>
    </row>
    <row r="489" spans="40:40" x14ac:dyDescent="0.3">
      <c r="AN489" s="56">
        <f t="shared" si="8"/>
        <v>50245</v>
      </c>
    </row>
    <row r="490" spans="40:40" x14ac:dyDescent="0.3">
      <c r="AN490" s="56">
        <f t="shared" si="8"/>
        <v>50259</v>
      </c>
    </row>
    <row r="491" spans="40:40" x14ac:dyDescent="0.3">
      <c r="AN491" s="56">
        <f t="shared" si="8"/>
        <v>50273</v>
      </c>
    </row>
    <row r="492" spans="40:40" x14ac:dyDescent="0.3">
      <c r="AN492" s="56">
        <f t="shared" si="8"/>
        <v>50287</v>
      </c>
    </row>
    <row r="493" spans="40:40" x14ac:dyDescent="0.3">
      <c r="AN493" s="56">
        <f t="shared" si="8"/>
        <v>50301</v>
      </c>
    </row>
    <row r="494" spans="40:40" x14ac:dyDescent="0.3">
      <c r="AN494" s="56">
        <f t="shared" si="8"/>
        <v>50315</v>
      </c>
    </row>
    <row r="495" spans="40:40" x14ac:dyDescent="0.3">
      <c r="AN495" s="56">
        <f t="shared" si="8"/>
        <v>50329</v>
      </c>
    </row>
    <row r="496" spans="40:40" x14ac:dyDescent="0.3">
      <c r="AN496" s="56">
        <f t="shared" si="8"/>
        <v>50343</v>
      </c>
    </row>
    <row r="497" spans="40:40" x14ac:dyDescent="0.3">
      <c r="AN497" s="56">
        <f t="shared" si="8"/>
        <v>50357</v>
      </c>
    </row>
    <row r="498" spans="40:40" x14ac:dyDescent="0.3">
      <c r="AN498" s="56">
        <f t="shared" si="8"/>
        <v>50371</v>
      </c>
    </row>
    <row r="499" spans="40:40" x14ac:dyDescent="0.3">
      <c r="AN499" s="56">
        <f t="shared" si="8"/>
        <v>50385</v>
      </c>
    </row>
    <row r="500" spans="40:40" x14ac:dyDescent="0.3">
      <c r="AN500" s="56">
        <f t="shared" si="8"/>
        <v>50399</v>
      </c>
    </row>
    <row r="501" spans="40:40" x14ac:dyDescent="0.3">
      <c r="AN501" s="56">
        <f t="shared" si="8"/>
        <v>50413</v>
      </c>
    </row>
    <row r="502" spans="40:40" x14ac:dyDescent="0.3">
      <c r="AN502" s="56">
        <f t="shared" si="8"/>
        <v>50427</v>
      </c>
    </row>
    <row r="503" spans="40:40" x14ac:dyDescent="0.3">
      <c r="AN503" s="56">
        <f t="shared" si="8"/>
        <v>50441</v>
      </c>
    </row>
    <row r="504" spans="40:40" x14ac:dyDescent="0.3">
      <c r="AN504" s="56">
        <f t="shared" si="8"/>
        <v>50455</v>
      </c>
    </row>
    <row r="505" spans="40:40" x14ac:dyDescent="0.3">
      <c r="AN505" s="56">
        <f t="shared" si="8"/>
        <v>50469</v>
      </c>
    </row>
    <row r="506" spans="40:40" x14ac:dyDescent="0.3">
      <c r="AN506" s="56">
        <f t="shared" si="8"/>
        <v>50483</v>
      </c>
    </row>
    <row r="507" spans="40:40" x14ac:dyDescent="0.3">
      <c r="AN507" s="56">
        <f t="shared" si="8"/>
        <v>50497</v>
      </c>
    </row>
    <row r="508" spans="40:40" x14ac:dyDescent="0.3">
      <c r="AN508" s="56">
        <f t="shared" si="8"/>
        <v>50511</v>
      </c>
    </row>
    <row r="509" spans="40:40" x14ac:dyDescent="0.3">
      <c r="AN509" s="56">
        <f t="shared" si="8"/>
        <v>50525</v>
      </c>
    </row>
    <row r="510" spans="40:40" x14ac:dyDescent="0.3">
      <c r="AN510" s="56">
        <f t="shared" si="8"/>
        <v>50539</v>
      </c>
    </row>
    <row r="511" spans="40:40" x14ac:dyDescent="0.3">
      <c r="AN511" s="56">
        <f t="shared" si="8"/>
        <v>50553</v>
      </c>
    </row>
    <row r="512" spans="40:40" x14ac:dyDescent="0.3">
      <c r="AN512" s="56">
        <f t="shared" si="8"/>
        <v>50567</v>
      </c>
    </row>
    <row r="513" spans="40:40" x14ac:dyDescent="0.3">
      <c r="AN513" s="56">
        <f t="shared" si="8"/>
        <v>50581</v>
      </c>
    </row>
    <row r="514" spans="40:40" x14ac:dyDescent="0.3">
      <c r="AN514" s="56">
        <f t="shared" si="8"/>
        <v>50595</v>
      </c>
    </row>
    <row r="515" spans="40:40" x14ac:dyDescent="0.3">
      <c r="AN515" s="56">
        <f t="shared" si="8"/>
        <v>50609</v>
      </c>
    </row>
    <row r="516" spans="40:40" x14ac:dyDescent="0.3">
      <c r="AN516" s="56">
        <f t="shared" si="8"/>
        <v>50623</v>
      </c>
    </row>
    <row r="517" spans="40:40" x14ac:dyDescent="0.3">
      <c r="AN517" s="56">
        <f t="shared" si="8"/>
        <v>50637</v>
      </c>
    </row>
    <row r="518" spans="40:40" x14ac:dyDescent="0.3">
      <c r="AN518" s="56">
        <f t="shared" si="8"/>
        <v>50651</v>
      </c>
    </row>
    <row r="519" spans="40:40" x14ac:dyDescent="0.3">
      <c r="AN519" s="56">
        <f t="shared" si="8"/>
        <v>50665</v>
      </c>
    </row>
    <row r="520" spans="40:40" x14ac:dyDescent="0.3">
      <c r="AN520" s="56">
        <f t="shared" si="8"/>
        <v>50679</v>
      </c>
    </row>
    <row r="521" spans="40:40" x14ac:dyDescent="0.3">
      <c r="AN521" s="56">
        <f t="shared" si="8"/>
        <v>50693</v>
      </c>
    </row>
    <row r="522" spans="40:40" x14ac:dyDescent="0.3">
      <c r="AN522" s="56">
        <f t="shared" si="8"/>
        <v>50707</v>
      </c>
    </row>
    <row r="523" spans="40:40" x14ac:dyDescent="0.3">
      <c r="AN523" s="56">
        <f t="shared" si="8"/>
        <v>50721</v>
      </c>
    </row>
    <row r="524" spans="40:40" x14ac:dyDescent="0.3">
      <c r="AN524" s="56">
        <f t="shared" si="8"/>
        <v>50735</v>
      </c>
    </row>
    <row r="525" spans="40:40" x14ac:dyDescent="0.3">
      <c r="AN525" s="56">
        <f t="shared" si="8"/>
        <v>50749</v>
      </c>
    </row>
    <row r="526" spans="40:40" x14ac:dyDescent="0.3">
      <c r="AN526" s="56">
        <f t="shared" si="8"/>
        <v>50763</v>
      </c>
    </row>
    <row r="527" spans="40:40" x14ac:dyDescent="0.3">
      <c r="AN527" s="56">
        <f t="shared" si="8"/>
        <v>50777</v>
      </c>
    </row>
    <row r="528" spans="40:40" x14ac:dyDescent="0.3">
      <c r="AN528" s="56">
        <f t="shared" si="8"/>
        <v>50791</v>
      </c>
    </row>
    <row r="529" spans="40:40" x14ac:dyDescent="0.3">
      <c r="AN529" s="56">
        <f t="shared" si="8"/>
        <v>50805</v>
      </c>
    </row>
    <row r="530" spans="40:40" x14ac:dyDescent="0.3">
      <c r="AN530" s="56">
        <f t="shared" si="8"/>
        <v>50819</v>
      </c>
    </row>
    <row r="531" spans="40:40" x14ac:dyDescent="0.3">
      <c r="AN531" s="56">
        <f t="shared" si="8"/>
        <v>50833</v>
      </c>
    </row>
    <row r="532" spans="40:40" x14ac:dyDescent="0.3">
      <c r="AN532" s="56">
        <f t="shared" si="8"/>
        <v>50847</v>
      </c>
    </row>
    <row r="533" spans="40:40" x14ac:dyDescent="0.3">
      <c r="AN533" s="56">
        <f t="shared" si="8"/>
        <v>50861</v>
      </c>
    </row>
    <row r="534" spans="40:40" x14ac:dyDescent="0.3">
      <c r="AN534" s="56">
        <f t="shared" si="8"/>
        <v>50875</v>
      </c>
    </row>
    <row r="535" spans="40:40" x14ac:dyDescent="0.3">
      <c r="AN535" s="56">
        <f t="shared" si="8"/>
        <v>50889</v>
      </c>
    </row>
    <row r="536" spans="40:40" x14ac:dyDescent="0.3">
      <c r="AN536" s="56">
        <f t="shared" si="8"/>
        <v>50903</v>
      </c>
    </row>
    <row r="537" spans="40:40" x14ac:dyDescent="0.3">
      <c r="AN537" s="56">
        <f t="shared" si="8"/>
        <v>50917</v>
      </c>
    </row>
    <row r="538" spans="40:40" x14ac:dyDescent="0.3">
      <c r="AN538" s="56">
        <f t="shared" ref="AN538:AN601" si="9">AN537+14</f>
        <v>50931</v>
      </c>
    </row>
    <row r="539" spans="40:40" x14ac:dyDescent="0.3">
      <c r="AN539" s="56">
        <f t="shared" si="9"/>
        <v>50945</v>
      </c>
    </row>
    <row r="540" spans="40:40" x14ac:dyDescent="0.3">
      <c r="AN540" s="56">
        <f t="shared" si="9"/>
        <v>50959</v>
      </c>
    </row>
    <row r="541" spans="40:40" x14ac:dyDescent="0.3">
      <c r="AN541" s="56">
        <f t="shared" si="9"/>
        <v>50973</v>
      </c>
    </row>
    <row r="542" spans="40:40" x14ac:dyDescent="0.3">
      <c r="AN542" s="56">
        <f t="shared" si="9"/>
        <v>50987</v>
      </c>
    </row>
    <row r="543" spans="40:40" x14ac:dyDescent="0.3">
      <c r="AN543" s="56">
        <f t="shared" si="9"/>
        <v>51001</v>
      </c>
    </row>
    <row r="544" spans="40:40" x14ac:dyDescent="0.3">
      <c r="AN544" s="56">
        <f t="shared" si="9"/>
        <v>51015</v>
      </c>
    </row>
    <row r="545" spans="40:40" x14ac:dyDescent="0.3">
      <c r="AN545" s="56">
        <f t="shared" si="9"/>
        <v>51029</v>
      </c>
    </row>
    <row r="546" spans="40:40" x14ac:dyDescent="0.3">
      <c r="AN546" s="56">
        <f t="shared" si="9"/>
        <v>51043</v>
      </c>
    </row>
    <row r="547" spans="40:40" x14ac:dyDescent="0.3">
      <c r="AN547" s="56">
        <f t="shared" si="9"/>
        <v>51057</v>
      </c>
    </row>
    <row r="548" spans="40:40" x14ac:dyDescent="0.3">
      <c r="AN548" s="56">
        <f t="shared" si="9"/>
        <v>51071</v>
      </c>
    </row>
    <row r="549" spans="40:40" x14ac:dyDescent="0.3">
      <c r="AN549" s="56">
        <f t="shared" si="9"/>
        <v>51085</v>
      </c>
    </row>
    <row r="550" spans="40:40" x14ac:dyDescent="0.3">
      <c r="AN550" s="56">
        <f t="shared" si="9"/>
        <v>51099</v>
      </c>
    </row>
    <row r="551" spans="40:40" x14ac:dyDescent="0.3">
      <c r="AN551" s="56">
        <f t="shared" si="9"/>
        <v>51113</v>
      </c>
    </row>
    <row r="552" spans="40:40" x14ac:dyDescent="0.3">
      <c r="AN552" s="56">
        <f t="shared" si="9"/>
        <v>51127</v>
      </c>
    </row>
    <row r="553" spans="40:40" x14ac:dyDescent="0.3">
      <c r="AN553" s="56">
        <f t="shared" si="9"/>
        <v>51141</v>
      </c>
    </row>
    <row r="554" spans="40:40" x14ac:dyDescent="0.3">
      <c r="AN554" s="56">
        <f t="shared" si="9"/>
        <v>51155</v>
      </c>
    </row>
    <row r="555" spans="40:40" x14ac:dyDescent="0.3">
      <c r="AN555" s="56">
        <f t="shared" si="9"/>
        <v>51169</v>
      </c>
    </row>
    <row r="556" spans="40:40" x14ac:dyDescent="0.3">
      <c r="AN556" s="56">
        <f t="shared" si="9"/>
        <v>51183</v>
      </c>
    </row>
    <row r="557" spans="40:40" x14ac:dyDescent="0.3">
      <c r="AN557" s="56">
        <f t="shared" si="9"/>
        <v>51197</v>
      </c>
    </row>
    <row r="558" spans="40:40" x14ac:dyDescent="0.3">
      <c r="AN558" s="56">
        <f t="shared" si="9"/>
        <v>51211</v>
      </c>
    </row>
    <row r="559" spans="40:40" x14ac:dyDescent="0.3">
      <c r="AN559" s="56">
        <f t="shared" si="9"/>
        <v>51225</v>
      </c>
    </row>
    <row r="560" spans="40:40" x14ac:dyDescent="0.3">
      <c r="AN560" s="56">
        <f t="shared" si="9"/>
        <v>51239</v>
      </c>
    </row>
    <row r="561" spans="40:40" x14ac:dyDescent="0.3">
      <c r="AN561" s="56">
        <f t="shared" si="9"/>
        <v>51253</v>
      </c>
    </row>
    <row r="562" spans="40:40" x14ac:dyDescent="0.3">
      <c r="AN562" s="56">
        <f t="shared" si="9"/>
        <v>51267</v>
      </c>
    </row>
    <row r="563" spans="40:40" x14ac:dyDescent="0.3">
      <c r="AN563" s="56">
        <f t="shared" si="9"/>
        <v>51281</v>
      </c>
    </row>
    <row r="564" spans="40:40" x14ac:dyDescent="0.3">
      <c r="AN564" s="56">
        <f t="shared" si="9"/>
        <v>51295</v>
      </c>
    </row>
    <row r="565" spans="40:40" x14ac:dyDescent="0.3">
      <c r="AN565" s="56">
        <f t="shared" si="9"/>
        <v>51309</v>
      </c>
    </row>
    <row r="566" spans="40:40" x14ac:dyDescent="0.3">
      <c r="AN566" s="56">
        <f t="shared" si="9"/>
        <v>51323</v>
      </c>
    </row>
    <row r="567" spans="40:40" x14ac:dyDescent="0.3">
      <c r="AN567" s="56">
        <f t="shared" si="9"/>
        <v>51337</v>
      </c>
    </row>
    <row r="568" spans="40:40" x14ac:dyDescent="0.3">
      <c r="AN568" s="56">
        <f t="shared" si="9"/>
        <v>51351</v>
      </c>
    </row>
    <row r="569" spans="40:40" x14ac:dyDescent="0.3">
      <c r="AN569" s="56">
        <f t="shared" si="9"/>
        <v>51365</v>
      </c>
    </row>
    <row r="570" spans="40:40" x14ac:dyDescent="0.3">
      <c r="AN570" s="56">
        <f t="shared" si="9"/>
        <v>51379</v>
      </c>
    </row>
    <row r="571" spans="40:40" x14ac:dyDescent="0.3">
      <c r="AN571" s="56">
        <f t="shared" si="9"/>
        <v>51393</v>
      </c>
    </row>
    <row r="572" spans="40:40" x14ac:dyDescent="0.3">
      <c r="AN572" s="56">
        <f t="shared" si="9"/>
        <v>51407</v>
      </c>
    </row>
    <row r="573" spans="40:40" x14ac:dyDescent="0.3">
      <c r="AN573" s="56">
        <f t="shared" si="9"/>
        <v>51421</v>
      </c>
    </row>
    <row r="574" spans="40:40" x14ac:dyDescent="0.3">
      <c r="AN574" s="56">
        <f t="shared" si="9"/>
        <v>51435</v>
      </c>
    </row>
    <row r="575" spans="40:40" x14ac:dyDescent="0.3">
      <c r="AN575" s="56">
        <f t="shared" si="9"/>
        <v>51449</v>
      </c>
    </row>
    <row r="576" spans="40:40" x14ac:dyDescent="0.3">
      <c r="AN576" s="56">
        <f t="shared" si="9"/>
        <v>51463</v>
      </c>
    </row>
    <row r="577" spans="40:40" x14ac:dyDescent="0.3">
      <c r="AN577" s="56">
        <f t="shared" si="9"/>
        <v>51477</v>
      </c>
    </row>
    <row r="578" spans="40:40" x14ac:dyDescent="0.3">
      <c r="AN578" s="56">
        <f t="shared" si="9"/>
        <v>51491</v>
      </c>
    </row>
    <row r="579" spans="40:40" x14ac:dyDescent="0.3">
      <c r="AN579" s="56">
        <f t="shared" si="9"/>
        <v>51505</v>
      </c>
    </row>
    <row r="580" spans="40:40" x14ac:dyDescent="0.3">
      <c r="AN580" s="56">
        <f t="shared" si="9"/>
        <v>51519</v>
      </c>
    </row>
    <row r="581" spans="40:40" x14ac:dyDescent="0.3">
      <c r="AN581" s="56">
        <f t="shared" si="9"/>
        <v>51533</v>
      </c>
    </row>
    <row r="582" spans="40:40" x14ac:dyDescent="0.3">
      <c r="AN582" s="56">
        <f t="shared" si="9"/>
        <v>51547</v>
      </c>
    </row>
    <row r="583" spans="40:40" x14ac:dyDescent="0.3">
      <c r="AN583" s="56">
        <f t="shared" si="9"/>
        <v>51561</v>
      </c>
    </row>
    <row r="584" spans="40:40" x14ac:dyDescent="0.3">
      <c r="AN584" s="56">
        <f t="shared" si="9"/>
        <v>51575</v>
      </c>
    </row>
    <row r="585" spans="40:40" x14ac:dyDescent="0.3">
      <c r="AN585" s="56">
        <f t="shared" si="9"/>
        <v>51589</v>
      </c>
    </row>
    <row r="586" spans="40:40" x14ac:dyDescent="0.3">
      <c r="AN586" s="56">
        <f t="shared" si="9"/>
        <v>51603</v>
      </c>
    </row>
    <row r="587" spans="40:40" x14ac:dyDescent="0.3">
      <c r="AN587" s="56">
        <f t="shared" si="9"/>
        <v>51617</v>
      </c>
    </row>
    <row r="588" spans="40:40" x14ac:dyDescent="0.3">
      <c r="AN588" s="56">
        <f t="shared" si="9"/>
        <v>51631</v>
      </c>
    </row>
    <row r="589" spans="40:40" x14ac:dyDescent="0.3">
      <c r="AN589" s="56">
        <f t="shared" si="9"/>
        <v>51645</v>
      </c>
    </row>
    <row r="590" spans="40:40" x14ac:dyDescent="0.3">
      <c r="AN590" s="56">
        <f t="shared" si="9"/>
        <v>51659</v>
      </c>
    </row>
    <row r="591" spans="40:40" x14ac:dyDescent="0.3">
      <c r="AN591" s="56">
        <f t="shared" si="9"/>
        <v>51673</v>
      </c>
    </row>
    <row r="592" spans="40:40" x14ac:dyDescent="0.3">
      <c r="AN592" s="56">
        <f t="shared" si="9"/>
        <v>51687</v>
      </c>
    </row>
    <row r="593" spans="40:40" x14ac:dyDescent="0.3">
      <c r="AN593" s="56">
        <f t="shared" si="9"/>
        <v>51701</v>
      </c>
    </row>
    <row r="594" spans="40:40" x14ac:dyDescent="0.3">
      <c r="AN594" s="56">
        <f t="shared" si="9"/>
        <v>51715</v>
      </c>
    </row>
    <row r="595" spans="40:40" x14ac:dyDescent="0.3">
      <c r="AN595" s="56">
        <f t="shared" si="9"/>
        <v>51729</v>
      </c>
    </row>
    <row r="596" spans="40:40" x14ac:dyDescent="0.3">
      <c r="AN596" s="56">
        <f t="shared" si="9"/>
        <v>51743</v>
      </c>
    </row>
    <row r="597" spans="40:40" x14ac:dyDescent="0.3">
      <c r="AN597" s="56">
        <f t="shared" si="9"/>
        <v>51757</v>
      </c>
    </row>
    <row r="598" spans="40:40" x14ac:dyDescent="0.3">
      <c r="AN598" s="56">
        <f t="shared" si="9"/>
        <v>51771</v>
      </c>
    </row>
    <row r="599" spans="40:40" x14ac:dyDescent="0.3">
      <c r="AN599" s="56">
        <f t="shared" si="9"/>
        <v>51785</v>
      </c>
    </row>
    <row r="600" spans="40:40" x14ac:dyDescent="0.3">
      <c r="AN600" s="56">
        <f t="shared" si="9"/>
        <v>51799</v>
      </c>
    </row>
    <row r="601" spans="40:40" x14ac:dyDescent="0.3">
      <c r="AN601" s="56">
        <f t="shared" si="9"/>
        <v>51813</v>
      </c>
    </row>
    <row r="602" spans="40:40" x14ac:dyDescent="0.3">
      <c r="AN602" s="56">
        <f t="shared" ref="AN602:AN665" si="10">AN601+14</f>
        <v>51827</v>
      </c>
    </row>
    <row r="603" spans="40:40" x14ac:dyDescent="0.3">
      <c r="AN603" s="56">
        <f t="shared" si="10"/>
        <v>51841</v>
      </c>
    </row>
    <row r="604" spans="40:40" x14ac:dyDescent="0.3">
      <c r="AN604" s="56">
        <f t="shared" si="10"/>
        <v>51855</v>
      </c>
    </row>
    <row r="605" spans="40:40" x14ac:dyDescent="0.3">
      <c r="AN605" s="56">
        <f t="shared" si="10"/>
        <v>51869</v>
      </c>
    </row>
    <row r="606" spans="40:40" x14ac:dyDescent="0.3">
      <c r="AN606" s="56">
        <f t="shared" si="10"/>
        <v>51883</v>
      </c>
    </row>
    <row r="607" spans="40:40" x14ac:dyDescent="0.3">
      <c r="AN607" s="56">
        <f t="shared" si="10"/>
        <v>51897</v>
      </c>
    </row>
    <row r="608" spans="40:40" x14ac:dyDescent="0.3">
      <c r="AN608" s="56">
        <f t="shared" si="10"/>
        <v>51911</v>
      </c>
    </row>
    <row r="609" spans="40:40" x14ac:dyDescent="0.3">
      <c r="AN609" s="56">
        <f t="shared" si="10"/>
        <v>51925</v>
      </c>
    </row>
    <row r="610" spans="40:40" x14ac:dyDescent="0.3">
      <c r="AN610" s="56">
        <f t="shared" si="10"/>
        <v>51939</v>
      </c>
    </row>
    <row r="611" spans="40:40" x14ac:dyDescent="0.3">
      <c r="AN611" s="56">
        <f t="shared" si="10"/>
        <v>51953</v>
      </c>
    </row>
    <row r="612" spans="40:40" x14ac:dyDescent="0.3">
      <c r="AN612" s="56">
        <f t="shared" si="10"/>
        <v>51967</v>
      </c>
    </row>
    <row r="613" spans="40:40" x14ac:dyDescent="0.3">
      <c r="AN613" s="56">
        <f t="shared" si="10"/>
        <v>51981</v>
      </c>
    </row>
    <row r="614" spans="40:40" x14ac:dyDescent="0.3">
      <c r="AN614" s="56">
        <f t="shared" si="10"/>
        <v>51995</v>
      </c>
    </row>
    <row r="615" spans="40:40" x14ac:dyDescent="0.3">
      <c r="AN615" s="56">
        <f t="shared" si="10"/>
        <v>52009</v>
      </c>
    </row>
    <row r="616" spans="40:40" x14ac:dyDescent="0.3">
      <c r="AN616" s="56">
        <f t="shared" si="10"/>
        <v>52023</v>
      </c>
    </row>
    <row r="617" spans="40:40" x14ac:dyDescent="0.3">
      <c r="AN617" s="56">
        <f t="shared" si="10"/>
        <v>52037</v>
      </c>
    </row>
    <row r="618" spans="40:40" x14ac:dyDescent="0.3">
      <c r="AN618" s="56">
        <f t="shared" si="10"/>
        <v>52051</v>
      </c>
    </row>
    <row r="619" spans="40:40" x14ac:dyDescent="0.3">
      <c r="AN619" s="56">
        <f t="shared" si="10"/>
        <v>52065</v>
      </c>
    </row>
    <row r="620" spans="40:40" x14ac:dyDescent="0.3">
      <c r="AN620" s="56">
        <f t="shared" si="10"/>
        <v>52079</v>
      </c>
    </row>
    <row r="621" spans="40:40" x14ac:dyDescent="0.3">
      <c r="AN621" s="56">
        <f t="shared" si="10"/>
        <v>52093</v>
      </c>
    </row>
    <row r="622" spans="40:40" x14ac:dyDescent="0.3">
      <c r="AN622" s="56">
        <f t="shared" si="10"/>
        <v>52107</v>
      </c>
    </row>
    <row r="623" spans="40:40" x14ac:dyDescent="0.3">
      <c r="AN623" s="56">
        <f t="shared" si="10"/>
        <v>52121</v>
      </c>
    </row>
    <row r="624" spans="40:40" x14ac:dyDescent="0.3">
      <c r="AN624" s="56">
        <f t="shared" si="10"/>
        <v>52135</v>
      </c>
    </row>
    <row r="625" spans="40:40" x14ac:dyDescent="0.3">
      <c r="AN625" s="56">
        <f t="shared" si="10"/>
        <v>52149</v>
      </c>
    </row>
    <row r="626" spans="40:40" x14ac:dyDescent="0.3">
      <c r="AN626" s="56">
        <f t="shared" si="10"/>
        <v>52163</v>
      </c>
    </row>
    <row r="627" spans="40:40" x14ac:dyDescent="0.3">
      <c r="AN627" s="56">
        <f t="shared" si="10"/>
        <v>52177</v>
      </c>
    </row>
    <row r="628" spans="40:40" x14ac:dyDescent="0.3">
      <c r="AN628" s="56">
        <f t="shared" si="10"/>
        <v>52191</v>
      </c>
    </row>
    <row r="629" spans="40:40" x14ac:dyDescent="0.3">
      <c r="AN629" s="56">
        <f t="shared" si="10"/>
        <v>52205</v>
      </c>
    </row>
    <row r="630" spans="40:40" x14ac:dyDescent="0.3">
      <c r="AN630" s="56">
        <f t="shared" si="10"/>
        <v>52219</v>
      </c>
    </row>
    <row r="631" spans="40:40" x14ac:dyDescent="0.3">
      <c r="AN631" s="56">
        <f t="shared" si="10"/>
        <v>52233</v>
      </c>
    </row>
    <row r="632" spans="40:40" x14ac:dyDescent="0.3">
      <c r="AN632" s="56">
        <f t="shared" si="10"/>
        <v>52247</v>
      </c>
    </row>
    <row r="633" spans="40:40" x14ac:dyDescent="0.3">
      <c r="AN633" s="56">
        <f t="shared" si="10"/>
        <v>52261</v>
      </c>
    </row>
    <row r="634" spans="40:40" x14ac:dyDescent="0.3">
      <c r="AN634" s="56">
        <f t="shared" si="10"/>
        <v>52275</v>
      </c>
    </row>
    <row r="635" spans="40:40" x14ac:dyDescent="0.3">
      <c r="AN635" s="56">
        <f t="shared" si="10"/>
        <v>52289</v>
      </c>
    </row>
    <row r="636" spans="40:40" x14ac:dyDescent="0.3">
      <c r="AN636" s="56">
        <f t="shared" si="10"/>
        <v>52303</v>
      </c>
    </row>
    <row r="637" spans="40:40" x14ac:dyDescent="0.3">
      <c r="AN637" s="56">
        <f t="shared" si="10"/>
        <v>52317</v>
      </c>
    </row>
    <row r="638" spans="40:40" x14ac:dyDescent="0.3">
      <c r="AN638" s="56">
        <f t="shared" si="10"/>
        <v>52331</v>
      </c>
    </row>
    <row r="639" spans="40:40" x14ac:dyDescent="0.3">
      <c r="AN639" s="56">
        <f t="shared" si="10"/>
        <v>52345</v>
      </c>
    </row>
    <row r="640" spans="40:40" x14ac:dyDescent="0.3">
      <c r="AN640" s="56">
        <f t="shared" si="10"/>
        <v>52359</v>
      </c>
    </row>
    <row r="641" spans="40:40" x14ac:dyDescent="0.3">
      <c r="AN641" s="56">
        <f t="shared" si="10"/>
        <v>52373</v>
      </c>
    </row>
    <row r="642" spans="40:40" x14ac:dyDescent="0.3">
      <c r="AN642" s="56">
        <f t="shared" si="10"/>
        <v>52387</v>
      </c>
    </row>
    <row r="643" spans="40:40" x14ac:dyDescent="0.3">
      <c r="AN643" s="56">
        <f t="shared" si="10"/>
        <v>52401</v>
      </c>
    </row>
    <row r="644" spans="40:40" x14ac:dyDescent="0.3">
      <c r="AN644" s="56">
        <f t="shared" si="10"/>
        <v>52415</v>
      </c>
    </row>
    <row r="645" spans="40:40" x14ac:dyDescent="0.3">
      <c r="AN645" s="56">
        <f t="shared" si="10"/>
        <v>52429</v>
      </c>
    </row>
    <row r="646" spans="40:40" x14ac:dyDescent="0.3">
      <c r="AN646" s="56">
        <f t="shared" si="10"/>
        <v>52443</v>
      </c>
    </row>
    <row r="647" spans="40:40" x14ac:dyDescent="0.3">
      <c r="AN647" s="56">
        <f t="shared" si="10"/>
        <v>52457</v>
      </c>
    </row>
    <row r="648" spans="40:40" x14ac:dyDescent="0.3">
      <c r="AN648" s="56">
        <f t="shared" si="10"/>
        <v>52471</v>
      </c>
    </row>
    <row r="649" spans="40:40" x14ac:dyDescent="0.3">
      <c r="AN649" s="56">
        <f t="shared" si="10"/>
        <v>52485</v>
      </c>
    </row>
    <row r="650" spans="40:40" x14ac:dyDescent="0.3">
      <c r="AN650" s="56">
        <f t="shared" si="10"/>
        <v>52499</v>
      </c>
    </row>
    <row r="651" spans="40:40" x14ac:dyDescent="0.3">
      <c r="AN651" s="56">
        <f t="shared" si="10"/>
        <v>52513</v>
      </c>
    </row>
    <row r="652" spans="40:40" x14ac:dyDescent="0.3">
      <c r="AN652" s="56">
        <f t="shared" si="10"/>
        <v>52527</v>
      </c>
    </row>
    <row r="653" spans="40:40" x14ac:dyDescent="0.3">
      <c r="AN653" s="56">
        <f t="shared" si="10"/>
        <v>52541</v>
      </c>
    </row>
    <row r="654" spans="40:40" x14ac:dyDescent="0.3">
      <c r="AN654" s="56">
        <f t="shared" si="10"/>
        <v>52555</v>
      </c>
    </row>
    <row r="655" spans="40:40" x14ac:dyDescent="0.3">
      <c r="AN655" s="56">
        <f t="shared" si="10"/>
        <v>52569</v>
      </c>
    </row>
    <row r="656" spans="40:40" x14ac:dyDescent="0.3">
      <c r="AN656" s="56">
        <f t="shared" si="10"/>
        <v>52583</v>
      </c>
    </row>
    <row r="657" spans="40:40" x14ac:dyDescent="0.3">
      <c r="AN657" s="56">
        <f t="shared" si="10"/>
        <v>52597</v>
      </c>
    </row>
    <row r="658" spans="40:40" x14ac:dyDescent="0.3">
      <c r="AN658" s="56">
        <f t="shared" si="10"/>
        <v>52611</v>
      </c>
    </row>
    <row r="659" spans="40:40" x14ac:dyDescent="0.3">
      <c r="AN659" s="56">
        <f t="shared" si="10"/>
        <v>52625</v>
      </c>
    </row>
    <row r="660" spans="40:40" x14ac:dyDescent="0.3">
      <c r="AN660" s="56">
        <f t="shared" si="10"/>
        <v>52639</v>
      </c>
    </row>
    <row r="661" spans="40:40" x14ac:dyDescent="0.3">
      <c r="AN661" s="56">
        <f t="shared" si="10"/>
        <v>52653</v>
      </c>
    </row>
    <row r="662" spans="40:40" x14ac:dyDescent="0.3">
      <c r="AN662" s="56">
        <f t="shared" si="10"/>
        <v>52667</v>
      </c>
    </row>
    <row r="663" spans="40:40" x14ac:dyDescent="0.3">
      <c r="AN663" s="56">
        <f t="shared" si="10"/>
        <v>52681</v>
      </c>
    </row>
    <row r="664" spans="40:40" x14ac:dyDescent="0.3">
      <c r="AN664" s="56">
        <f t="shared" si="10"/>
        <v>52695</v>
      </c>
    </row>
    <row r="665" spans="40:40" x14ac:dyDescent="0.3">
      <c r="AN665" s="56">
        <f t="shared" si="10"/>
        <v>52709</v>
      </c>
    </row>
    <row r="666" spans="40:40" x14ac:dyDescent="0.3">
      <c r="AN666" s="56">
        <f t="shared" ref="AN666:AN729" si="11">AN665+14</f>
        <v>52723</v>
      </c>
    </row>
    <row r="667" spans="40:40" x14ac:dyDescent="0.3">
      <c r="AN667" s="56">
        <f t="shared" si="11"/>
        <v>52737</v>
      </c>
    </row>
    <row r="668" spans="40:40" x14ac:dyDescent="0.3">
      <c r="AN668" s="56">
        <f t="shared" si="11"/>
        <v>52751</v>
      </c>
    </row>
    <row r="669" spans="40:40" x14ac:dyDescent="0.3">
      <c r="AN669" s="56">
        <f t="shared" si="11"/>
        <v>52765</v>
      </c>
    </row>
    <row r="670" spans="40:40" x14ac:dyDescent="0.3">
      <c r="AN670" s="56">
        <f t="shared" si="11"/>
        <v>52779</v>
      </c>
    </row>
    <row r="671" spans="40:40" x14ac:dyDescent="0.3">
      <c r="AN671" s="56">
        <f t="shared" si="11"/>
        <v>52793</v>
      </c>
    </row>
    <row r="672" spans="40:40" x14ac:dyDescent="0.3">
      <c r="AN672" s="56">
        <f t="shared" si="11"/>
        <v>52807</v>
      </c>
    </row>
    <row r="673" spans="40:40" x14ac:dyDescent="0.3">
      <c r="AN673" s="56">
        <f t="shared" si="11"/>
        <v>52821</v>
      </c>
    </row>
    <row r="674" spans="40:40" x14ac:dyDescent="0.3">
      <c r="AN674" s="56">
        <f t="shared" si="11"/>
        <v>52835</v>
      </c>
    </row>
    <row r="675" spans="40:40" x14ac:dyDescent="0.3">
      <c r="AN675" s="56">
        <f t="shared" si="11"/>
        <v>52849</v>
      </c>
    </row>
    <row r="676" spans="40:40" x14ac:dyDescent="0.3">
      <c r="AN676" s="56">
        <f t="shared" si="11"/>
        <v>52863</v>
      </c>
    </row>
    <row r="677" spans="40:40" x14ac:dyDescent="0.3">
      <c r="AN677" s="56">
        <f t="shared" si="11"/>
        <v>52877</v>
      </c>
    </row>
    <row r="678" spans="40:40" x14ac:dyDescent="0.3">
      <c r="AN678" s="56">
        <f t="shared" si="11"/>
        <v>52891</v>
      </c>
    </row>
    <row r="679" spans="40:40" x14ac:dyDescent="0.3">
      <c r="AN679" s="56">
        <f t="shared" si="11"/>
        <v>52905</v>
      </c>
    </row>
    <row r="680" spans="40:40" x14ac:dyDescent="0.3">
      <c r="AN680" s="56">
        <f t="shared" si="11"/>
        <v>52919</v>
      </c>
    </row>
    <row r="681" spans="40:40" x14ac:dyDescent="0.3">
      <c r="AN681" s="56">
        <f t="shared" si="11"/>
        <v>52933</v>
      </c>
    </row>
    <row r="682" spans="40:40" x14ac:dyDescent="0.3">
      <c r="AN682" s="56">
        <f t="shared" si="11"/>
        <v>52947</v>
      </c>
    </row>
    <row r="683" spans="40:40" x14ac:dyDescent="0.3">
      <c r="AN683" s="56">
        <f t="shared" si="11"/>
        <v>52961</v>
      </c>
    </row>
    <row r="684" spans="40:40" x14ac:dyDescent="0.3">
      <c r="AN684" s="56">
        <f t="shared" si="11"/>
        <v>52975</v>
      </c>
    </row>
    <row r="685" spans="40:40" x14ac:dyDescent="0.3">
      <c r="AN685" s="56">
        <f t="shared" si="11"/>
        <v>52989</v>
      </c>
    </row>
    <row r="686" spans="40:40" x14ac:dyDescent="0.3">
      <c r="AN686" s="56">
        <f t="shared" si="11"/>
        <v>53003</v>
      </c>
    </row>
    <row r="687" spans="40:40" x14ac:dyDescent="0.3">
      <c r="AN687" s="56">
        <f t="shared" si="11"/>
        <v>53017</v>
      </c>
    </row>
    <row r="688" spans="40:40" x14ac:dyDescent="0.3">
      <c r="AN688" s="56">
        <f t="shared" si="11"/>
        <v>53031</v>
      </c>
    </row>
    <row r="689" spans="40:40" x14ac:dyDescent="0.3">
      <c r="AN689" s="56">
        <f t="shared" si="11"/>
        <v>53045</v>
      </c>
    </row>
    <row r="690" spans="40:40" x14ac:dyDescent="0.3">
      <c r="AN690" s="56">
        <f t="shared" si="11"/>
        <v>53059</v>
      </c>
    </row>
    <row r="691" spans="40:40" x14ac:dyDescent="0.3">
      <c r="AN691" s="56">
        <f t="shared" si="11"/>
        <v>53073</v>
      </c>
    </row>
    <row r="692" spans="40:40" x14ac:dyDescent="0.3">
      <c r="AN692" s="56">
        <f t="shared" si="11"/>
        <v>53087</v>
      </c>
    </row>
    <row r="693" spans="40:40" x14ac:dyDescent="0.3">
      <c r="AN693" s="56">
        <f t="shared" si="11"/>
        <v>53101</v>
      </c>
    </row>
    <row r="694" spans="40:40" x14ac:dyDescent="0.3">
      <c r="AN694" s="56">
        <f t="shared" si="11"/>
        <v>53115</v>
      </c>
    </row>
    <row r="695" spans="40:40" x14ac:dyDescent="0.3">
      <c r="AN695" s="56">
        <f t="shared" si="11"/>
        <v>53129</v>
      </c>
    </row>
    <row r="696" spans="40:40" x14ac:dyDescent="0.3">
      <c r="AN696" s="56">
        <f t="shared" si="11"/>
        <v>53143</v>
      </c>
    </row>
    <row r="697" spans="40:40" x14ac:dyDescent="0.3">
      <c r="AN697" s="56">
        <f t="shared" si="11"/>
        <v>53157</v>
      </c>
    </row>
    <row r="698" spans="40:40" x14ac:dyDescent="0.3">
      <c r="AN698" s="56">
        <f t="shared" si="11"/>
        <v>53171</v>
      </c>
    </row>
    <row r="699" spans="40:40" x14ac:dyDescent="0.3">
      <c r="AN699" s="56">
        <f t="shared" si="11"/>
        <v>53185</v>
      </c>
    </row>
    <row r="700" spans="40:40" x14ac:dyDescent="0.3">
      <c r="AN700" s="56">
        <f t="shared" si="11"/>
        <v>53199</v>
      </c>
    </row>
    <row r="701" spans="40:40" x14ac:dyDescent="0.3">
      <c r="AN701" s="56">
        <f t="shared" si="11"/>
        <v>53213</v>
      </c>
    </row>
    <row r="702" spans="40:40" x14ac:dyDescent="0.3">
      <c r="AN702" s="56">
        <f t="shared" si="11"/>
        <v>53227</v>
      </c>
    </row>
    <row r="703" spans="40:40" x14ac:dyDescent="0.3">
      <c r="AN703" s="56">
        <f t="shared" si="11"/>
        <v>53241</v>
      </c>
    </row>
    <row r="704" spans="40:40" x14ac:dyDescent="0.3">
      <c r="AN704" s="56">
        <f t="shared" si="11"/>
        <v>53255</v>
      </c>
    </row>
    <row r="705" spans="40:40" x14ac:dyDescent="0.3">
      <c r="AN705" s="56">
        <f t="shared" si="11"/>
        <v>53269</v>
      </c>
    </row>
    <row r="706" spans="40:40" x14ac:dyDescent="0.3">
      <c r="AN706" s="56">
        <f t="shared" si="11"/>
        <v>53283</v>
      </c>
    </row>
    <row r="707" spans="40:40" x14ac:dyDescent="0.3">
      <c r="AN707" s="56">
        <f t="shared" si="11"/>
        <v>53297</v>
      </c>
    </row>
    <row r="708" spans="40:40" x14ac:dyDescent="0.3">
      <c r="AN708" s="56">
        <f t="shared" si="11"/>
        <v>53311</v>
      </c>
    </row>
    <row r="709" spans="40:40" x14ac:dyDescent="0.3">
      <c r="AN709" s="56">
        <f t="shared" si="11"/>
        <v>53325</v>
      </c>
    </row>
    <row r="710" spans="40:40" x14ac:dyDescent="0.3">
      <c r="AN710" s="56">
        <f t="shared" si="11"/>
        <v>53339</v>
      </c>
    </row>
    <row r="711" spans="40:40" x14ac:dyDescent="0.3">
      <c r="AN711" s="56">
        <f t="shared" si="11"/>
        <v>53353</v>
      </c>
    </row>
    <row r="712" spans="40:40" x14ac:dyDescent="0.3">
      <c r="AN712" s="56">
        <f t="shared" si="11"/>
        <v>53367</v>
      </c>
    </row>
    <row r="713" spans="40:40" x14ac:dyDescent="0.3">
      <c r="AN713" s="56">
        <f t="shared" si="11"/>
        <v>53381</v>
      </c>
    </row>
    <row r="714" spans="40:40" x14ac:dyDescent="0.3">
      <c r="AN714" s="56">
        <f t="shared" si="11"/>
        <v>53395</v>
      </c>
    </row>
    <row r="715" spans="40:40" x14ac:dyDescent="0.3">
      <c r="AN715" s="56">
        <f t="shared" si="11"/>
        <v>53409</v>
      </c>
    </row>
    <row r="716" spans="40:40" x14ac:dyDescent="0.3">
      <c r="AN716" s="56">
        <f t="shared" si="11"/>
        <v>53423</v>
      </c>
    </row>
    <row r="717" spans="40:40" x14ac:dyDescent="0.3">
      <c r="AN717" s="56">
        <f t="shared" si="11"/>
        <v>53437</v>
      </c>
    </row>
    <row r="718" spans="40:40" x14ac:dyDescent="0.3">
      <c r="AN718" s="56">
        <f t="shared" si="11"/>
        <v>53451</v>
      </c>
    </row>
    <row r="719" spans="40:40" x14ac:dyDescent="0.3">
      <c r="AN719" s="56">
        <f t="shared" si="11"/>
        <v>53465</v>
      </c>
    </row>
    <row r="720" spans="40:40" x14ac:dyDescent="0.3">
      <c r="AN720" s="56">
        <f t="shared" si="11"/>
        <v>53479</v>
      </c>
    </row>
    <row r="721" spans="40:40" x14ac:dyDescent="0.3">
      <c r="AN721" s="56">
        <f t="shared" si="11"/>
        <v>53493</v>
      </c>
    </row>
    <row r="722" spans="40:40" x14ac:dyDescent="0.3">
      <c r="AN722" s="56">
        <f t="shared" si="11"/>
        <v>53507</v>
      </c>
    </row>
    <row r="723" spans="40:40" x14ac:dyDescent="0.3">
      <c r="AN723" s="56">
        <f t="shared" si="11"/>
        <v>53521</v>
      </c>
    </row>
    <row r="724" spans="40:40" x14ac:dyDescent="0.3">
      <c r="AN724" s="56">
        <f t="shared" si="11"/>
        <v>53535</v>
      </c>
    </row>
    <row r="725" spans="40:40" x14ac:dyDescent="0.3">
      <c r="AN725" s="56">
        <f t="shared" si="11"/>
        <v>53549</v>
      </c>
    </row>
    <row r="726" spans="40:40" x14ac:dyDescent="0.3">
      <c r="AN726" s="56">
        <f t="shared" si="11"/>
        <v>53563</v>
      </c>
    </row>
    <row r="727" spans="40:40" x14ac:dyDescent="0.3">
      <c r="AN727" s="56">
        <f t="shared" si="11"/>
        <v>53577</v>
      </c>
    </row>
    <row r="728" spans="40:40" x14ac:dyDescent="0.3">
      <c r="AN728" s="56">
        <f t="shared" si="11"/>
        <v>53591</v>
      </c>
    </row>
    <row r="729" spans="40:40" x14ac:dyDescent="0.3">
      <c r="AN729" s="56">
        <f t="shared" si="11"/>
        <v>53605</v>
      </c>
    </row>
    <row r="730" spans="40:40" x14ac:dyDescent="0.3">
      <c r="AN730" s="56">
        <f t="shared" ref="AN730:AN793" si="12">AN729+14</f>
        <v>53619</v>
      </c>
    </row>
    <row r="731" spans="40:40" x14ac:dyDescent="0.3">
      <c r="AN731" s="56">
        <f t="shared" si="12"/>
        <v>53633</v>
      </c>
    </row>
    <row r="732" spans="40:40" x14ac:dyDescent="0.3">
      <c r="AN732" s="56">
        <f t="shared" si="12"/>
        <v>53647</v>
      </c>
    </row>
    <row r="733" spans="40:40" x14ac:dyDescent="0.3">
      <c r="AN733" s="56">
        <f t="shared" si="12"/>
        <v>53661</v>
      </c>
    </row>
    <row r="734" spans="40:40" x14ac:dyDescent="0.3">
      <c r="AN734" s="56">
        <f t="shared" si="12"/>
        <v>53675</v>
      </c>
    </row>
    <row r="735" spans="40:40" x14ac:dyDescent="0.3">
      <c r="AN735" s="56">
        <f t="shared" si="12"/>
        <v>53689</v>
      </c>
    </row>
    <row r="736" spans="40:40" x14ac:dyDescent="0.3">
      <c r="AN736" s="56">
        <f t="shared" si="12"/>
        <v>53703</v>
      </c>
    </row>
    <row r="737" spans="40:40" x14ac:dyDescent="0.3">
      <c r="AN737" s="56">
        <f t="shared" si="12"/>
        <v>53717</v>
      </c>
    </row>
    <row r="738" spans="40:40" x14ac:dyDescent="0.3">
      <c r="AN738" s="56">
        <f t="shared" si="12"/>
        <v>53731</v>
      </c>
    </row>
    <row r="739" spans="40:40" x14ac:dyDescent="0.3">
      <c r="AN739" s="56">
        <f t="shared" si="12"/>
        <v>53745</v>
      </c>
    </row>
    <row r="740" spans="40:40" x14ac:dyDescent="0.3">
      <c r="AN740" s="56">
        <f t="shared" si="12"/>
        <v>53759</v>
      </c>
    </row>
    <row r="741" spans="40:40" x14ac:dyDescent="0.3">
      <c r="AN741" s="56">
        <f t="shared" si="12"/>
        <v>53773</v>
      </c>
    </row>
    <row r="742" spans="40:40" x14ac:dyDescent="0.3">
      <c r="AN742" s="56">
        <f t="shared" si="12"/>
        <v>53787</v>
      </c>
    </row>
    <row r="743" spans="40:40" x14ac:dyDescent="0.3">
      <c r="AN743" s="56">
        <f t="shared" si="12"/>
        <v>53801</v>
      </c>
    </row>
    <row r="744" spans="40:40" x14ac:dyDescent="0.3">
      <c r="AN744" s="56">
        <f t="shared" si="12"/>
        <v>53815</v>
      </c>
    </row>
    <row r="745" spans="40:40" x14ac:dyDescent="0.3">
      <c r="AN745" s="56">
        <f t="shared" si="12"/>
        <v>53829</v>
      </c>
    </row>
    <row r="746" spans="40:40" x14ac:dyDescent="0.3">
      <c r="AN746" s="56">
        <f t="shared" si="12"/>
        <v>53843</v>
      </c>
    </row>
    <row r="747" spans="40:40" x14ac:dyDescent="0.3">
      <c r="AN747" s="56">
        <f t="shared" si="12"/>
        <v>53857</v>
      </c>
    </row>
    <row r="748" spans="40:40" x14ac:dyDescent="0.3">
      <c r="AN748" s="56">
        <f t="shared" si="12"/>
        <v>53871</v>
      </c>
    </row>
    <row r="749" spans="40:40" x14ac:dyDescent="0.3">
      <c r="AN749" s="56">
        <f t="shared" si="12"/>
        <v>53885</v>
      </c>
    </row>
    <row r="750" spans="40:40" x14ac:dyDescent="0.3">
      <c r="AN750" s="56">
        <f t="shared" si="12"/>
        <v>53899</v>
      </c>
    </row>
    <row r="751" spans="40:40" x14ac:dyDescent="0.3">
      <c r="AN751" s="56">
        <f t="shared" si="12"/>
        <v>53913</v>
      </c>
    </row>
    <row r="752" spans="40:40" x14ac:dyDescent="0.3">
      <c r="AN752" s="56">
        <f t="shared" si="12"/>
        <v>53927</v>
      </c>
    </row>
    <row r="753" spans="40:40" x14ac:dyDescent="0.3">
      <c r="AN753" s="56">
        <f t="shared" si="12"/>
        <v>53941</v>
      </c>
    </row>
    <row r="754" spans="40:40" x14ac:dyDescent="0.3">
      <c r="AN754" s="56">
        <f t="shared" si="12"/>
        <v>53955</v>
      </c>
    </row>
    <row r="755" spans="40:40" x14ac:dyDescent="0.3">
      <c r="AN755" s="56">
        <f t="shared" si="12"/>
        <v>53969</v>
      </c>
    </row>
    <row r="756" spans="40:40" x14ac:dyDescent="0.3">
      <c r="AN756" s="56">
        <f t="shared" si="12"/>
        <v>53983</v>
      </c>
    </row>
    <row r="757" spans="40:40" x14ac:dyDescent="0.3">
      <c r="AN757" s="56">
        <f t="shared" si="12"/>
        <v>53997</v>
      </c>
    </row>
    <row r="758" spans="40:40" x14ac:dyDescent="0.3">
      <c r="AN758" s="56">
        <f t="shared" si="12"/>
        <v>54011</v>
      </c>
    </row>
    <row r="759" spans="40:40" x14ac:dyDescent="0.3">
      <c r="AN759" s="56">
        <f t="shared" si="12"/>
        <v>54025</v>
      </c>
    </row>
    <row r="760" spans="40:40" x14ac:dyDescent="0.3">
      <c r="AN760" s="56">
        <f t="shared" si="12"/>
        <v>54039</v>
      </c>
    </row>
    <row r="761" spans="40:40" x14ac:dyDescent="0.3">
      <c r="AN761" s="56">
        <f t="shared" si="12"/>
        <v>54053</v>
      </c>
    </row>
    <row r="762" spans="40:40" x14ac:dyDescent="0.3">
      <c r="AN762" s="56">
        <f t="shared" si="12"/>
        <v>54067</v>
      </c>
    </row>
    <row r="763" spans="40:40" x14ac:dyDescent="0.3">
      <c r="AN763" s="56">
        <f t="shared" si="12"/>
        <v>54081</v>
      </c>
    </row>
    <row r="764" spans="40:40" x14ac:dyDescent="0.3">
      <c r="AN764" s="56">
        <f t="shared" si="12"/>
        <v>54095</v>
      </c>
    </row>
    <row r="765" spans="40:40" x14ac:dyDescent="0.3">
      <c r="AN765" s="56">
        <f t="shared" si="12"/>
        <v>54109</v>
      </c>
    </row>
    <row r="766" spans="40:40" x14ac:dyDescent="0.3">
      <c r="AN766" s="56">
        <f t="shared" si="12"/>
        <v>54123</v>
      </c>
    </row>
    <row r="767" spans="40:40" x14ac:dyDescent="0.3">
      <c r="AN767" s="56">
        <f t="shared" si="12"/>
        <v>54137</v>
      </c>
    </row>
    <row r="768" spans="40:40" x14ac:dyDescent="0.3">
      <c r="AN768" s="56">
        <f t="shared" si="12"/>
        <v>54151</v>
      </c>
    </row>
    <row r="769" spans="40:40" x14ac:dyDescent="0.3">
      <c r="AN769" s="56">
        <f t="shared" si="12"/>
        <v>54165</v>
      </c>
    </row>
    <row r="770" spans="40:40" x14ac:dyDescent="0.3">
      <c r="AN770" s="56">
        <f t="shared" si="12"/>
        <v>54179</v>
      </c>
    </row>
    <row r="771" spans="40:40" x14ac:dyDescent="0.3">
      <c r="AN771" s="56">
        <f t="shared" si="12"/>
        <v>54193</v>
      </c>
    </row>
    <row r="772" spans="40:40" x14ac:dyDescent="0.3">
      <c r="AN772" s="56">
        <f t="shared" si="12"/>
        <v>54207</v>
      </c>
    </row>
    <row r="773" spans="40:40" x14ac:dyDescent="0.3">
      <c r="AN773" s="56">
        <f t="shared" si="12"/>
        <v>54221</v>
      </c>
    </row>
    <row r="774" spans="40:40" x14ac:dyDescent="0.3">
      <c r="AN774" s="56">
        <f t="shared" si="12"/>
        <v>54235</v>
      </c>
    </row>
    <row r="775" spans="40:40" x14ac:dyDescent="0.3">
      <c r="AN775" s="56">
        <f t="shared" si="12"/>
        <v>54249</v>
      </c>
    </row>
    <row r="776" spans="40:40" x14ac:dyDescent="0.3">
      <c r="AN776" s="56">
        <f t="shared" si="12"/>
        <v>54263</v>
      </c>
    </row>
    <row r="777" spans="40:40" x14ac:dyDescent="0.3">
      <c r="AN777" s="56">
        <f t="shared" si="12"/>
        <v>54277</v>
      </c>
    </row>
    <row r="778" spans="40:40" x14ac:dyDescent="0.3">
      <c r="AN778" s="56">
        <f t="shared" si="12"/>
        <v>54291</v>
      </c>
    </row>
    <row r="779" spans="40:40" x14ac:dyDescent="0.3">
      <c r="AN779" s="56">
        <f t="shared" si="12"/>
        <v>54305</v>
      </c>
    </row>
    <row r="780" spans="40:40" x14ac:dyDescent="0.3">
      <c r="AN780" s="56">
        <f t="shared" si="12"/>
        <v>54319</v>
      </c>
    </row>
    <row r="781" spans="40:40" x14ac:dyDescent="0.3">
      <c r="AN781" s="56">
        <f t="shared" si="12"/>
        <v>54333</v>
      </c>
    </row>
    <row r="782" spans="40:40" x14ac:dyDescent="0.3">
      <c r="AN782" s="56">
        <f t="shared" si="12"/>
        <v>54347</v>
      </c>
    </row>
    <row r="783" spans="40:40" x14ac:dyDescent="0.3">
      <c r="AN783" s="56">
        <f t="shared" si="12"/>
        <v>54361</v>
      </c>
    </row>
    <row r="784" spans="40:40" x14ac:dyDescent="0.3">
      <c r="AN784" s="56">
        <f t="shared" si="12"/>
        <v>54375</v>
      </c>
    </row>
    <row r="785" spans="40:40" x14ac:dyDescent="0.3">
      <c r="AN785" s="56">
        <f t="shared" si="12"/>
        <v>54389</v>
      </c>
    </row>
    <row r="786" spans="40:40" x14ac:dyDescent="0.3">
      <c r="AN786" s="56">
        <f t="shared" si="12"/>
        <v>54403</v>
      </c>
    </row>
    <row r="787" spans="40:40" x14ac:dyDescent="0.3">
      <c r="AN787" s="56">
        <f t="shared" si="12"/>
        <v>54417</v>
      </c>
    </row>
    <row r="788" spans="40:40" x14ac:dyDescent="0.3">
      <c r="AN788" s="56">
        <f t="shared" si="12"/>
        <v>54431</v>
      </c>
    </row>
    <row r="789" spans="40:40" x14ac:dyDescent="0.3">
      <c r="AN789" s="56">
        <f t="shared" si="12"/>
        <v>54445</v>
      </c>
    </row>
    <row r="790" spans="40:40" x14ac:dyDescent="0.3">
      <c r="AN790" s="56">
        <f t="shared" si="12"/>
        <v>54459</v>
      </c>
    </row>
    <row r="791" spans="40:40" x14ac:dyDescent="0.3">
      <c r="AN791" s="56">
        <f t="shared" si="12"/>
        <v>54473</v>
      </c>
    </row>
    <row r="792" spans="40:40" x14ac:dyDescent="0.3">
      <c r="AN792" s="56">
        <f t="shared" si="12"/>
        <v>54487</v>
      </c>
    </row>
    <row r="793" spans="40:40" x14ac:dyDescent="0.3">
      <c r="AN793" s="56">
        <f t="shared" si="12"/>
        <v>54501</v>
      </c>
    </row>
    <row r="794" spans="40:40" x14ac:dyDescent="0.3">
      <c r="AN794" s="56">
        <f t="shared" ref="AN794:AN839" si="13">AN793+14</f>
        <v>54515</v>
      </c>
    </row>
    <row r="795" spans="40:40" x14ac:dyDescent="0.3">
      <c r="AN795" s="56">
        <f t="shared" si="13"/>
        <v>54529</v>
      </c>
    </row>
    <row r="796" spans="40:40" x14ac:dyDescent="0.3">
      <c r="AN796" s="56">
        <f t="shared" si="13"/>
        <v>54543</v>
      </c>
    </row>
    <row r="797" spans="40:40" x14ac:dyDescent="0.3">
      <c r="AN797" s="56">
        <f t="shared" si="13"/>
        <v>54557</v>
      </c>
    </row>
    <row r="798" spans="40:40" x14ac:dyDescent="0.3">
      <c r="AN798" s="56">
        <f t="shared" si="13"/>
        <v>54571</v>
      </c>
    </row>
    <row r="799" spans="40:40" x14ac:dyDescent="0.3">
      <c r="AN799" s="56">
        <f t="shared" si="13"/>
        <v>54585</v>
      </c>
    </row>
    <row r="800" spans="40:40" x14ac:dyDescent="0.3">
      <c r="AN800" s="56">
        <f t="shared" si="13"/>
        <v>54599</v>
      </c>
    </row>
    <row r="801" spans="40:40" x14ac:dyDescent="0.3">
      <c r="AN801" s="56">
        <f t="shared" si="13"/>
        <v>54613</v>
      </c>
    </row>
    <row r="802" spans="40:40" x14ac:dyDescent="0.3">
      <c r="AN802" s="56">
        <f t="shared" si="13"/>
        <v>54627</v>
      </c>
    </row>
    <row r="803" spans="40:40" x14ac:dyDescent="0.3">
      <c r="AN803" s="56">
        <f t="shared" si="13"/>
        <v>54641</v>
      </c>
    </row>
    <row r="804" spans="40:40" x14ac:dyDescent="0.3">
      <c r="AN804" s="56">
        <f t="shared" si="13"/>
        <v>54655</v>
      </c>
    </row>
    <row r="805" spans="40:40" x14ac:dyDescent="0.3">
      <c r="AN805" s="56">
        <f t="shared" si="13"/>
        <v>54669</v>
      </c>
    </row>
    <row r="806" spans="40:40" x14ac:dyDescent="0.3">
      <c r="AN806" s="56">
        <f t="shared" si="13"/>
        <v>54683</v>
      </c>
    </row>
    <row r="807" spans="40:40" x14ac:dyDescent="0.3">
      <c r="AN807" s="56">
        <f t="shared" si="13"/>
        <v>54697</v>
      </c>
    </row>
    <row r="808" spans="40:40" x14ac:dyDescent="0.3">
      <c r="AN808" s="56">
        <f t="shared" si="13"/>
        <v>54711</v>
      </c>
    </row>
    <row r="809" spans="40:40" x14ac:dyDescent="0.3">
      <c r="AN809" s="56">
        <f t="shared" si="13"/>
        <v>54725</v>
      </c>
    </row>
    <row r="810" spans="40:40" x14ac:dyDescent="0.3">
      <c r="AN810" s="56">
        <f t="shared" si="13"/>
        <v>54739</v>
      </c>
    </row>
    <row r="811" spans="40:40" x14ac:dyDescent="0.3">
      <c r="AN811" s="56">
        <f t="shared" si="13"/>
        <v>54753</v>
      </c>
    </row>
    <row r="812" spans="40:40" x14ac:dyDescent="0.3">
      <c r="AN812" s="56">
        <f t="shared" si="13"/>
        <v>54767</v>
      </c>
    </row>
    <row r="813" spans="40:40" x14ac:dyDescent="0.3">
      <c r="AN813" s="56">
        <f t="shared" si="13"/>
        <v>54781</v>
      </c>
    </row>
    <row r="814" spans="40:40" x14ac:dyDescent="0.3">
      <c r="AN814" s="56">
        <f t="shared" si="13"/>
        <v>54795</v>
      </c>
    </row>
    <row r="815" spans="40:40" x14ac:dyDescent="0.3">
      <c r="AN815" s="56">
        <f t="shared" si="13"/>
        <v>54809</v>
      </c>
    </row>
    <row r="816" spans="40:40" x14ac:dyDescent="0.3">
      <c r="AN816" s="56">
        <f t="shared" si="13"/>
        <v>54823</v>
      </c>
    </row>
    <row r="817" spans="40:40" x14ac:dyDescent="0.3">
      <c r="AN817" s="56">
        <f t="shared" si="13"/>
        <v>54837</v>
      </c>
    </row>
    <row r="818" spans="40:40" x14ac:dyDescent="0.3">
      <c r="AN818" s="56">
        <f t="shared" si="13"/>
        <v>54851</v>
      </c>
    </row>
    <row r="819" spans="40:40" x14ac:dyDescent="0.3">
      <c r="AN819" s="56">
        <f t="shared" si="13"/>
        <v>54865</v>
      </c>
    </row>
    <row r="820" spans="40:40" x14ac:dyDescent="0.3">
      <c r="AN820" s="56">
        <f t="shared" si="13"/>
        <v>54879</v>
      </c>
    </row>
    <row r="821" spans="40:40" x14ac:dyDescent="0.3">
      <c r="AN821" s="56">
        <f t="shared" si="13"/>
        <v>54893</v>
      </c>
    </row>
    <row r="822" spans="40:40" x14ac:dyDescent="0.3">
      <c r="AN822" s="56">
        <f t="shared" si="13"/>
        <v>54907</v>
      </c>
    </row>
    <row r="823" spans="40:40" x14ac:dyDescent="0.3">
      <c r="AN823" s="56">
        <f t="shared" si="13"/>
        <v>54921</v>
      </c>
    </row>
    <row r="824" spans="40:40" x14ac:dyDescent="0.3">
      <c r="AN824" s="56">
        <f t="shared" si="13"/>
        <v>54935</v>
      </c>
    </row>
    <row r="825" spans="40:40" x14ac:dyDescent="0.3">
      <c r="AN825" s="56">
        <f t="shared" si="13"/>
        <v>54949</v>
      </c>
    </row>
    <row r="826" spans="40:40" x14ac:dyDescent="0.3">
      <c r="AN826" s="56">
        <f t="shared" si="13"/>
        <v>54963</v>
      </c>
    </row>
    <row r="827" spans="40:40" x14ac:dyDescent="0.3">
      <c r="AN827" s="56">
        <f t="shared" si="13"/>
        <v>54977</v>
      </c>
    </row>
    <row r="828" spans="40:40" x14ac:dyDescent="0.3">
      <c r="AN828" s="56">
        <f t="shared" si="13"/>
        <v>54991</v>
      </c>
    </row>
    <row r="829" spans="40:40" x14ac:dyDescent="0.3">
      <c r="AN829" s="56">
        <f t="shared" si="13"/>
        <v>55005</v>
      </c>
    </row>
    <row r="830" spans="40:40" x14ac:dyDescent="0.3">
      <c r="AN830" s="56">
        <f t="shared" si="13"/>
        <v>55019</v>
      </c>
    </row>
    <row r="831" spans="40:40" x14ac:dyDescent="0.3">
      <c r="AN831" s="56">
        <f t="shared" si="13"/>
        <v>55033</v>
      </c>
    </row>
    <row r="832" spans="40:40" x14ac:dyDescent="0.3">
      <c r="AN832" s="56">
        <f t="shared" si="13"/>
        <v>55047</v>
      </c>
    </row>
    <row r="833" spans="40:40" x14ac:dyDescent="0.3">
      <c r="AN833" s="56">
        <f t="shared" si="13"/>
        <v>55061</v>
      </c>
    </row>
    <row r="834" spans="40:40" x14ac:dyDescent="0.3">
      <c r="AN834" s="56">
        <f t="shared" si="13"/>
        <v>55075</v>
      </c>
    </row>
    <row r="835" spans="40:40" x14ac:dyDescent="0.3">
      <c r="AN835" s="56">
        <f t="shared" si="13"/>
        <v>55089</v>
      </c>
    </row>
    <row r="836" spans="40:40" x14ac:dyDescent="0.3">
      <c r="AN836" s="56">
        <f t="shared" si="13"/>
        <v>55103</v>
      </c>
    </row>
    <row r="837" spans="40:40" x14ac:dyDescent="0.3">
      <c r="AN837" s="56">
        <f t="shared" si="13"/>
        <v>55117</v>
      </c>
    </row>
    <row r="838" spans="40:40" x14ac:dyDescent="0.3">
      <c r="AN838" s="56">
        <f t="shared" si="13"/>
        <v>55131</v>
      </c>
    </row>
    <row r="839" spans="40:40" x14ac:dyDescent="0.3">
      <c r="AN839" s="57">
        <f t="shared" si="13"/>
        <v>55145</v>
      </c>
    </row>
    <row r="840" spans="40:40" x14ac:dyDescent="0.3">
      <c r="AN840" s="36"/>
    </row>
    <row r="841" spans="40:40" x14ac:dyDescent="0.3">
      <c r="AN841" s="36"/>
    </row>
    <row r="842" spans="40:40" x14ac:dyDescent="0.3">
      <c r="AN842" s="36"/>
    </row>
    <row r="843" spans="40:40" x14ac:dyDescent="0.3">
      <c r="AN843" s="36"/>
    </row>
    <row r="844" spans="40:40" x14ac:dyDescent="0.3">
      <c r="AN844" s="36"/>
    </row>
    <row r="845" spans="40:40" x14ac:dyDescent="0.3">
      <c r="AN845" s="36"/>
    </row>
    <row r="846" spans="40:40" x14ac:dyDescent="0.3">
      <c r="AN846" s="36"/>
    </row>
    <row r="847" spans="40:40" x14ac:dyDescent="0.3">
      <c r="AN847" s="36"/>
    </row>
    <row r="848" spans="40:40" x14ac:dyDescent="0.3">
      <c r="AN848" s="36"/>
    </row>
    <row r="849" spans="40:40" x14ac:dyDescent="0.3">
      <c r="AN849" s="36"/>
    </row>
    <row r="850" spans="40:40" x14ac:dyDescent="0.3">
      <c r="AN850" s="36"/>
    </row>
    <row r="851" spans="40:40" x14ac:dyDescent="0.3">
      <c r="AN851" s="36"/>
    </row>
    <row r="852" spans="40:40" x14ac:dyDescent="0.3">
      <c r="AN852" s="36"/>
    </row>
    <row r="853" spans="40:40" x14ac:dyDescent="0.3">
      <c r="AN853" s="36"/>
    </row>
    <row r="854" spans="40:40" x14ac:dyDescent="0.3">
      <c r="AN854" s="36"/>
    </row>
    <row r="855" spans="40:40" x14ac:dyDescent="0.3">
      <c r="AN855" s="36"/>
    </row>
    <row r="856" spans="40:40" x14ac:dyDescent="0.3">
      <c r="AN856" s="36"/>
    </row>
    <row r="857" spans="40:40" x14ac:dyDescent="0.3">
      <c r="AN857" s="36"/>
    </row>
    <row r="858" spans="40:40" x14ac:dyDescent="0.3">
      <c r="AN858" s="36"/>
    </row>
    <row r="859" spans="40:40" x14ac:dyDescent="0.3">
      <c r="AN859" s="36"/>
    </row>
    <row r="860" spans="40:40" x14ac:dyDescent="0.3">
      <c r="AN860" s="36"/>
    </row>
    <row r="861" spans="40:40" x14ac:dyDescent="0.3">
      <c r="AN861" s="36"/>
    </row>
    <row r="862" spans="40:40" x14ac:dyDescent="0.3">
      <c r="AN862" s="36"/>
    </row>
    <row r="863" spans="40:40" x14ac:dyDescent="0.3">
      <c r="AN863" s="36"/>
    </row>
    <row r="864" spans="40:40" x14ac:dyDescent="0.3">
      <c r="AN864" s="36"/>
    </row>
    <row r="865" spans="40:40" x14ac:dyDescent="0.3">
      <c r="AN865" s="36"/>
    </row>
    <row r="866" spans="40:40" x14ac:dyDescent="0.3">
      <c r="AN866" s="36"/>
    </row>
    <row r="867" spans="40:40" x14ac:dyDescent="0.3">
      <c r="AN867" s="36"/>
    </row>
    <row r="868" spans="40:40" x14ac:dyDescent="0.3">
      <c r="AN868" s="36"/>
    </row>
    <row r="869" spans="40:40" x14ac:dyDescent="0.3">
      <c r="AN869" s="36"/>
    </row>
    <row r="870" spans="40:40" x14ac:dyDescent="0.3">
      <c r="AN870" s="36"/>
    </row>
    <row r="871" spans="40:40" x14ac:dyDescent="0.3">
      <c r="AN871" s="36"/>
    </row>
    <row r="872" spans="40:40" x14ac:dyDescent="0.3">
      <c r="AN872" s="36"/>
    </row>
    <row r="873" spans="40:40" x14ac:dyDescent="0.3">
      <c r="AN873" s="36"/>
    </row>
    <row r="874" spans="40:40" x14ac:dyDescent="0.3">
      <c r="AN874" s="36"/>
    </row>
    <row r="875" spans="40:40" x14ac:dyDescent="0.3">
      <c r="AN875" s="36"/>
    </row>
    <row r="876" spans="40:40" x14ac:dyDescent="0.3">
      <c r="AN876" s="36"/>
    </row>
    <row r="877" spans="40:40" x14ac:dyDescent="0.3">
      <c r="AN877" s="36"/>
    </row>
    <row r="878" spans="40:40" x14ac:dyDescent="0.3">
      <c r="AN878" s="36"/>
    </row>
    <row r="879" spans="40:40" x14ac:dyDescent="0.3">
      <c r="AN879" s="36"/>
    </row>
    <row r="880" spans="40:40" x14ac:dyDescent="0.3">
      <c r="AN880" s="36"/>
    </row>
    <row r="881" spans="40:40" x14ac:dyDescent="0.3">
      <c r="AN881" s="36"/>
    </row>
    <row r="882" spans="40:40" x14ac:dyDescent="0.3">
      <c r="AN882" s="36"/>
    </row>
    <row r="883" spans="40:40" x14ac:dyDescent="0.3">
      <c r="AN883" s="36"/>
    </row>
    <row r="884" spans="40:40" x14ac:dyDescent="0.3">
      <c r="AN884" s="36"/>
    </row>
    <row r="885" spans="40:40" x14ac:dyDescent="0.3">
      <c r="AN885" s="36"/>
    </row>
    <row r="886" spans="40:40" x14ac:dyDescent="0.3">
      <c r="AN886" s="36"/>
    </row>
    <row r="887" spans="40:40" x14ac:dyDescent="0.3">
      <c r="AN887" s="36"/>
    </row>
    <row r="888" spans="40:40" x14ac:dyDescent="0.3">
      <c r="AN888" s="36"/>
    </row>
    <row r="889" spans="40:40" x14ac:dyDescent="0.3">
      <c r="AN889" s="36"/>
    </row>
    <row r="890" spans="40:40" x14ac:dyDescent="0.3">
      <c r="AN890" s="36"/>
    </row>
    <row r="891" spans="40:40" x14ac:dyDescent="0.3">
      <c r="AN891" s="36"/>
    </row>
    <row r="892" spans="40:40" x14ac:dyDescent="0.3">
      <c r="AN892" s="36"/>
    </row>
    <row r="893" spans="40:40" x14ac:dyDescent="0.3">
      <c r="AN893" s="36"/>
    </row>
    <row r="894" spans="40:40" x14ac:dyDescent="0.3">
      <c r="AN894" s="36"/>
    </row>
    <row r="895" spans="40:40" x14ac:dyDescent="0.3">
      <c r="AN895" s="36"/>
    </row>
    <row r="896" spans="40:40" x14ac:dyDescent="0.3">
      <c r="AN896" s="36"/>
    </row>
    <row r="897" spans="40:40" x14ac:dyDescent="0.3">
      <c r="AN897" s="36"/>
    </row>
    <row r="898" spans="40:40" x14ac:dyDescent="0.3">
      <c r="AN898" s="36"/>
    </row>
    <row r="899" spans="40:40" x14ac:dyDescent="0.3">
      <c r="AN899" s="36"/>
    </row>
    <row r="900" spans="40:40" x14ac:dyDescent="0.3">
      <c r="AN900" s="36"/>
    </row>
    <row r="901" spans="40:40" x14ac:dyDescent="0.3">
      <c r="AN901" s="36"/>
    </row>
    <row r="902" spans="40:40" x14ac:dyDescent="0.3">
      <c r="AN902" s="36"/>
    </row>
    <row r="903" spans="40:40" x14ac:dyDescent="0.3">
      <c r="AN903" s="36"/>
    </row>
    <row r="904" spans="40:40" x14ac:dyDescent="0.3">
      <c r="AN904" s="36"/>
    </row>
    <row r="905" spans="40:40" x14ac:dyDescent="0.3">
      <c r="AN905" s="36"/>
    </row>
    <row r="906" spans="40:40" x14ac:dyDescent="0.3">
      <c r="AN906" s="36"/>
    </row>
    <row r="907" spans="40:40" x14ac:dyDescent="0.3">
      <c r="AN907" s="36"/>
    </row>
    <row r="908" spans="40:40" x14ac:dyDescent="0.3">
      <c r="AN908" s="36"/>
    </row>
    <row r="909" spans="40:40" x14ac:dyDescent="0.3">
      <c r="AN909" s="36"/>
    </row>
    <row r="910" spans="40:40" x14ac:dyDescent="0.3">
      <c r="AN910" s="36"/>
    </row>
    <row r="911" spans="40:40" x14ac:dyDescent="0.3">
      <c r="AN911" s="36"/>
    </row>
    <row r="912" spans="40:40" x14ac:dyDescent="0.3">
      <c r="AN912" s="36"/>
    </row>
    <row r="913" spans="40:40" x14ac:dyDescent="0.3">
      <c r="AN913" s="36"/>
    </row>
    <row r="914" spans="40:40" x14ac:dyDescent="0.3">
      <c r="AN914" s="36"/>
    </row>
    <row r="915" spans="40:40" x14ac:dyDescent="0.3">
      <c r="AN915" s="36"/>
    </row>
    <row r="916" spans="40:40" x14ac:dyDescent="0.3">
      <c r="AN916" s="36"/>
    </row>
    <row r="917" spans="40:40" x14ac:dyDescent="0.3">
      <c r="AN917" s="36"/>
    </row>
    <row r="918" spans="40:40" x14ac:dyDescent="0.3">
      <c r="AN918" s="36"/>
    </row>
    <row r="919" spans="40:40" x14ac:dyDescent="0.3">
      <c r="AN919" s="36"/>
    </row>
    <row r="920" spans="40:40" x14ac:dyDescent="0.3">
      <c r="AN920" s="36"/>
    </row>
    <row r="921" spans="40:40" x14ac:dyDescent="0.3">
      <c r="AN921" s="36"/>
    </row>
    <row r="922" spans="40:40" x14ac:dyDescent="0.3">
      <c r="AN922" s="36"/>
    </row>
    <row r="923" spans="40:40" x14ac:dyDescent="0.3">
      <c r="AN923" s="36"/>
    </row>
    <row r="924" spans="40:40" x14ac:dyDescent="0.3">
      <c r="AN924" s="36"/>
    </row>
    <row r="925" spans="40:40" x14ac:dyDescent="0.3">
      <c r="AN925" s="36"/>
    </row>
    <row r="926" spans="40:40" x14ac:dyDescent="0.3">
      <c r="AN926" s="36"/>
    </row>
    <row r="927" spans="40:40" x14ac:dyDescent="0.3">
      <c r="AN927" s="36"/>
    </row>
    <row r="928" spans="40:40" x14ac:dyDescent="0.3">
      <c r="AN928" s="36"/>
    </row>
    <row r="929" spans="40:40" x14ac:dyDescent="0.3">
      <c r="AN929" s="36"/>
    </row>
    <row r="930" spans="40:40" x14ac:dyDescent="0.3">
      <c r="AN930" s="36"/>
    </row>
    <row r="931" spans="40:40" x14ac:dyDescent="0.3">
      <c r="AN931" s="36"/>
    </row>
    <row r="932" spans="40:40" x14ac:dyDescent="0.3">
      <c r="AN932" s="36"/>
    </row>
    <row r="933" spans="40:40" x14ac:dyDescent="0.3">
      <c r="AN933" s="36"/>
    </row>
    <row r="934" spans="40:40" x14ac:dyDescent="0.3">
      <c r="AN934" s="36"/>
    </row>
    <row r="935" spans="40:40" x14ac:dyDescent="0.3">
      <c r="AN935" s="36"/>
    </row>
    <row r="936" spans="40:40" x14ac:dyDescent="0.3">
      <c r="AN936" s="36"/>
    </row>
    <row r="937" spans="40:40" x14ac:dyDescent="0.3">
      <c r="AN937" s="36"/>
    </row>
    <row r="938" spans="40:40" x14ac:dyDescent="0.3">
      <c r="AN938" s="36"/>
    </row>
    <row r="939" spans="40:40" x14ac:dyDescent="0.3">
      <c r="AN939" s="36"/>
    </row>
    <row r="940" spans="40:40" x14ac:dyDescent="0.3">
      <c r="AN940" s="36"/>
    </row>
    <row r="941" spans="40:40" x14ac:dyDescent="0.3">
      <c r="AN941" s="36"/>
    </row>
    <row r="942" spans="40:40" x14ac:dyDescent="0.3">
      <c r="AN942" s="36"/>
    </row>
    <row r="943" spans="40:40" x14ac:dyDescent="0.3">
      <c r="AN943" s="36"/>
    </row>
    <row r="944" spans="40:40" x14ac:dyDescent="0.3">
      <c r="AN944" s="36"/>
    </row>
    <row r="945" spans="40:40" x14ac:dyDescent="0.3">
      <c r="AN945" s="36"/>
    </row>
    <row r="946" spans="40:40" x14ac:dyDescent="0.3">
      <c r="AN946" s="36"/>
    </row>
    <row r="947" spans="40:40" x14ac:dyDescent="0.3">
      <c r="AN947" s="36"/>
    </row>
    <row r="948" spans="40:40" x14ac:dyDescent="0.3">
      <c r="AN948" s="36"/>
    </row>
    <row r="949" spans="40:40" x14ac:dyDescent="0.3">
      <c r="AN949" s="36"/>
    </row>
    <row r="950" spans="40:40" x14ac:dyDescent="0.3">
      <c r="AN950" s="36"/>
    </row>
    <row r="951" spans="40:40" x14ac:dyDescent="0.3">
      <c r="AN951" s="36"/>
    </row>
    <row r="952" spans="40:40" x14ac:dyDescent="0.3">
      <c r="AN952" s="36"/>
    </row>
    <row r="953" spans="40:40" x14ac:dyDescent="0.3">
      <c r="AN953" s="36"/>
    </row>
    <row r="954" spans="40:40" x14ac:dyDescent="0.3">
      <c r="AN954" s="36"/>
    </row>
    <row r="955" spans="40:40" x14ac:dyDescent="0.3">
      <c r="AN955" s="36"/>
    </row>
    <row r="956" spans="40:40" x14ac:dyDescent="0.3">
      <c r="AN956" s="36"/>
    </row>
    <row r="957" spans="40:40" x14ac:dyDescent="0.3">
      <c r="AN957" s="36"/>
    </row>
    <row r="958" spans="40:40" x14ac:dyDescent="0.3">
      <c r="AN958" s="36"/>
    </row>
    <row r="959" spans="40:40" x14ac:dyDescent="0.3">
      <c r="AN959" s="36"/>
    </row>
    <row r="960" spans="40:40" x14ac:dyDescent="0.3">
      <c r="AN960" s="36"/>
    </row>
    <row r="961" spans="40:40" x14ac:dyDescent="0.3">
      <c r="AN961" s="36"/>
    </row>
    <row r="962" spans="40:40" x14ac:dyDescent="0.3">
      <c r="AN962" s="36"/>
    </row>
    <row r="963" spans="40:40" x14ac:dyDescent="0.3">
      <c r="AN963" s="36"/>
    </row>
    <row r="964" spans="40:40" x14ac:dyDescent="0.3">
      <c r="AN964" s="36"/>
    </row>
    <row r="965" spans="40:40" x14ac:dyDescent="0.3">
      <c r="AN965" s="36"/>
    </row>
    <row r="966" spans="40:40" x14ac:dyDescent="0.3">
      <c r="AN966" s="36"/>
    </row>
    <row r="967" spans="40:40" x14ac:dyDescent="0.3">
      <c r="AN967" s="36"/>
    </row>
    <row r="968" spans="40:40" x14ac:dyDescent="0.3">
      <c r="AN968" s="36"/>
    </row>
    <row r="969" spans="40:40" x14ac:dyDescent="0.3">
      <c r="AN969" s="36"/>
    </row>
    <row r="970" spans="40:40" x14ac:dyDescent="0.3">
      <c r="AN970" s="36"/>
    </row>
    <row r="971" spans="40:40" x14ac:dyDescent="0.3">
      <c r="AN971" s="36"/>
    </row>
    <row r="972" spans="40:40" x14ac:dyDescent="0.3">
      <c r="AN972" s="36"/>
    </row>
    <row r="973" spans="40:40" x14ac:dyDescent="0.3">
      <c r="AN973" s="36"/>
    </row>
    <row r="974" spans="40:40" x14ac:dyDescent="0.3">
      <c r="AN974" s="36"/>
    </row>
    <row r="975" spans="40:40" x14ac:dyDescent="0.3">
      <c r="AN975" s="36"/>
    </row>
    <row r="976" spans="40:40" x14ac:dyDescent="0.3">
      <c r="AN976" s="36"/>
    </row>
    <row r="977" spans="40:40" x14ac:dyDescent="0.3">
      <c r="AN977" s="36"/>
    </row>
    <row r="978" spans="40:40" x14ac:dyDescent="0.3">
      <c r="AN978" s="36"/>
    </row>
    <row r="979" spans="40:40" x14ac:dyDescent="0.3">
      <c r="AN979" s="36"/>
    </row>
    <row r="980" spans="40:40" x14ac:dyDescent="0.3">
      <c r="AN980" s="36"/>
    </row>
    <row r="981" spans="40:40" x14ac:dyDescent="0.3">
      <c r="AN981" s="36"/>
    </row>
    <row r="982" spans="40:40" x14ac:dyDescent="0.3">
      <c r="AN982" s="36"/>
    </row>
    <row r="983" spans="40:40" x14ac:dyDescent="0.3">
      <c r="AN983" s="36"/>
    </row>
    <row r="984" spans="40:40" x14ac:dyDescent="0.3">
      <c r="AN984" s="36"/>
    </row>
    <row r="985" spans="40:40" x14ac:dyDescent="0.3">
      <c r="AN985" s="36"/>
    </row>
    <row r="986" spans="40:40" x14ac:dyDescent="0.3">
      <c r="AN986" s="36"/>
    </row>
    <row r="987" spans="40:40" x14ac:dyDescent="0.3">
      <c r="AN987" s="36"/>
    </row>
    <row r="988" spans="40:40" x14ac:dyDescent="0.3">
      <c r="AN988" s="36"/>
    </row>
    <row r="989" spans="40:40" x14ac:dyDescent="0.3">
      <c r="AN989" s="36"/>
    </row>
    <row r="990" spans="40:40" x14ac:dyDescent="0.3">
      <c r="AN990" s="36"/>
    </row>
    <row r="991" spans="40:40" x14ac:dyDescent="0.3">
      <c r="AN991" s="36"/>
    </row>
    <row r="992" spans="40:40" x14ac:dyDescent="0.3">
      <c r="AN992" s="36"/>
    </row>
    <row r="993" spans="40:40" x14ac:dyDescent="0.3">
      <c r="AN993" s="36"/>
    </row>
    <row r="994" spans="40:40" x14ac:dyDescent="0.3">
      <c r="AN994" s="36"/>
    </row>
    <row r="995" spans="40:40" x14ac:dyDescent="0.3">
      <c r="AN995" s="36"/>
    </row>
    <row r="996" spans="40:40" x14ac:dyDescent="0.3">
      <c r="AN996" s="36"/>
    </row>
    <row r="997" spans="40:40" x14ac:dyDescent="0.3">
      <c r="AN997" s="36"/>
    </row>
    <row r="998" spans="40:40" x14ac:dyDescent="0.3">
      <c r="AN998" s="36"/>
    </row>
    <row r="999" spans="40:40" x14ac:dyDescent="0.3">
      <c r="AN999" s="36"/>
    </row>
    <row r="1000" spans="40:40" x14ac:dyDescent="0.3">
      <c r="AN1000" s="36"/>
    </row>
    <row r="1001" spans="40:40" x14ac:dyDescent="0.3">
      <c r="AN1001" s="36"/>
    </row>
    <row r="1002" spans="40:40" x14ac:dyDescent="0.3">
      <c r="AN1002" s="36"/>
    </row>
    <row r="1003" spans="40:40" x14ac:dyDescent="0.3">
      <c r="AN1003" s="36"/>
    </row>
    <row r="1004" spans="40:40" x14ac:dyDescent="0.3">
      <c r="AN1004" s="36"/>
    </row>
    <row r="1005" spans="40:40" x14ac:dyDescent="0.3">
      <c r="AN1005" s="36"/>
    </row>
    <row r="1006" spans="40:40" x14ac:dyDescent="0.3">
      <c r="AN1006" s="36"/>
    </row>
    <row r="1007" spans="40:40" x14ac:dyDescent="0.3">
      <c r="AN1007" s="36"/>
    </row>
    <row r="1008" spans="40:40" x14ac:dyDescent="0.3">
      <c r="AN1008" s="36"/>
    </row>
    <row r="1009" spans="40:40" x14ac:dyDescent="0.3">
      <c r="AN1009" s="36"/>
    </row>
    <row r="1010" spans="40:40" x14ac:dyDescent="0.3">
      <c r="AN1010" s="36"/>
    </row>
    <row r="1011" spans="40:40" x14ac:dyDescent="0.3">
      <c r="AN1011" s="36"/>
    </row>
    <row r="1012" spans="40:40" x14ac:dyDescent="0.3">
      <c r="AN1012" s="36"/>
    </row>
    <row r="1013" spans="40:40" x14ac:dyDescent="0.3">
      <c r="AN1013" s="36"/>
    </row>
    <row r="1014" spans="40:40" x14ac:dyDescent="0.3">
      <c r="AN1014" s="36"/>
    </row>
    <row r="1015" spans="40:40" x14ac:dyDescent="0.3">
      <c r="AN1015" s="36"/>
    </row>
    <row r="1016" spans="40:40" x14ac:dyDescent="0.3">
      <c r="AN1016" s="36"/>
    </row>
    <row r="1017" spans="40:40" x14ac:dyDescent="0.3">
      <c r="AN1017" s="36"/>
    </row>
    <row r="1018" spans="40:40" x14ac:dyDescent="0.3">
      <c r="AN1018" s="36"/>
    </row>
    <row r="1019" spans="40:40" x14ac:dyDescent="0.3">
      <c r="AN1019" s="36"/>
    </row>
    <row r="1020" spans="40:40" x14ac:dyDescent="0.3">
      <c r="AN1020" s="36"/>
    </row>
    <row r="1021" spans="40:40" x14ac:dyDescent="0.3">
      <c r="AN1021" s="36"/>
    </row>
    <row r="1022" spans="40:40" x14ac:dyDescent="0.3">
      <c r="AN1022" s="36"/>
    </row>
    <row r="1023" spans="40:40" x14ac:dyDescent="0.3">
      <c r="AN1023" s="36"/>
    </row>
    <row r="1024" spans="40:40" x14ac:dyDescent="0.3">
      <c r="AN1024" s="36"/>
    </row>
    <row r="1025" spans="40:40" x14ac:dyDescent="0.3">
      <c r="AN1025" s="36"/>
    </row>
    <row r="1026" spans="40:40" x14ac:dyDescent="0.3">
      <c r="AN1026" s="36"/>
    </row>
    <row r="1027" spans="40:40" x14ac:dyDescent="0.3">
      <c r="AN1027" s="36"/>
    </row>
    <row r="1028" spans="40:40" x14ac:dyDescent="0.3">
      <c r="AN1028" s="36"/>
    </row>
    <row r="1029" spans="40:40" x14ac:dyDescent="0.3">
      <c r="AN1029" s="36"/>
    </row>
    <row r="1030" spans="40:40" x14ac:dyDescent="0.3">
      <c r="AN1030" s="36"/>
    </row>
    <row r="1031" spans="40:40" x14ac:dyDescent="0.3">
      <c r="AN1031" s="36"/>
    </row>
    <row r="1032" spans="40:40" x14ac:dyDescent="0.3">
      <c r="AN1032" s="36"/>
    </row>
    <row r="1033" spans="40:40" x14ac:dyDescent="0.3">
      <c r="AN1033" s="36"/>
    </row>
    <row r="1034" spans="40:40" x14ac:dyDescent="0.3">
      <c r="AN1034" s="36"/>
    </row>
    <row r="1035" spans="40:40" x14ac:dyDescent="0.3">
      <c r="AN1035" s="36"/>
    </row>
    <row r="1036" spans="40:40" x14ac:dyDescent="0.3">
      <c r="AN1036" s="36"/>
    </row>
    <row r="1037" spans="40:40" x14ac:dyDescent="0.3">
      <c r="AN1037" s="36"/>
    </row>
    <row r="1038" spans="40:40" x14ac:dyDescent="0.3">
      <c r="AN1038" s="36"/>
    </row>
    <row r="1039" spans="40:40" x14ac:dyDescent="0.3">
      <c r="AN1039" s="36"/>
    </row>
    <row r="1040" spans="40:40" x14ac:dyDescent="0.3">
      <c r="AN1040" s="36"/>
    </row>
    <row r="1041" spans="40:40" x14ac:dyDescent="0.3">
      <c r="AN1041" s="36"/>
    </row>
    <row r="1042" spans="40:40" x14ac:dyDescent="0.3">
      <c r="AN1042" s="36"/>
    </row>
    <row r="1043" spans="40:40" x14ac:dyDescent="0.3">
      <c r="AN1043" s="36"/>
    </row>
    <row r="1044" spans="40:40" x14ac:dyDescent="0.3">
      <c r="AN1044" s="36"/>
    </row>
    <row r="1045" spans="40:40" x14ac:dyDescent="0.3">
      <c r="AN1045" s="36"/>
    </row>
    <row r="1046" spans="40:40" x14ac:dyDescent="0.3">
      <c r="AN1046" s="36"/>
    </row>
    <row r="1047" spans="40:40" x14ac:dyDescent="0.3">
      <c r="AN1047" s="36"/>
    </row>
    <row r="1048" spans="40:40" x14ac:dyDescent="0.3">
      <c r="AN1048" s="36"/>
    </row>
    <row r="1049" spans="40:40" x14ac:dyDescent="0.3">
      <c r="AN1049" s="36"/>
    </row>
    <row r="1050" spans="40:40" x14ac:dyDescent="0.3">
      <c r="AN1050" s="36"/>
    </row>
    <row r="1051" spans="40:40" x14ac:dyDescent="0.3">
      <c r="AN1051" s="36"/>
    </row>
    <row r="1052" spans="40:40" x14ac:dyDescent="0.3">
      <c r="AN1052" s="36"/>
    </row>
    <row r="1053" spans="40:40" x14ac:dyDescent="0.3">
      <c r="AN1053" s="36"/>
    </row>
    <row r="1054" spans="40:40" x14ac:dyDescent="0.3">
      <c r="AN1054" s="36"/>
    </row>
    <row r="1055" spans="40:40" x14ac:dyDescent="0.3">
      <c r="AN1055" s="36"/>
    </row>
    <row r="1056" spans="40:40" x14ac:dyDescent="0.3">
      <c r="AN1056" s="36"/>
    </row>
    <row r="1057" spans="40:40" x14ac:dyDescent="0.3">
      <c r="AN1057" s="36"/>
    </row>
    <row r="1058" spans="40:40" x14ac:dyDescent="0.3">
      <c r="AN1058" s="36"/>
    </row>
    <row r="1059" spans="40:40" x14ac:dyDescent="0.3">
      <c r="AN1059" s="36"/>
    </row>
    <row r="1060" spans="40:40" x14ac:dyDescent="0.3">
      <c r="AN1060" s="36"/>
    </row>
    <row r="1061" spans="40:40" x14ac:dyDescent="0.3">
      <c r="AN1061" s="36"/>
    </row>
    <row r="1062" spans="40:40" x14ac:dyDescent="0.3">
      <c r="AN1062" s="36"/>
    </row>
    <row r="1063" spans="40:40" x14ac:dyDescent="0.3">
      <c r="AN1063" s="36"/>
    </row>
    <row r="1064" spans="40:40" x14ac:dyDescent="0.3">
      <c r="AN1064" s="36"/>
    </row>
    <row r="1065" spans="40:40" x14ac:dyDescent="0.3">
      <c r="AN1065" s="36"/>
    </row>
    <row r="1066" spans="40:40" x14ac:dyDescent="0.3">
      <c r="AN1066" s="36"/>
    </row>
    <row r="1067" spans="40:40" x14ac:dyDescent="0.3">
      <c r="AN1067" s="36"/>
    </row>
    <row r="1068" spans="40:40" x14ac:dyDescent="0.3">
      <c r="AN1068" s="36"/>
    </row>
    <row r="1069" spans="40:40" x14ac:dyDescent="0.3">
      <c r="AN1069" s="36"/>
    </row>
    <row r="1070" spans="40:40" x14ac:dyDescent="0.3">
      <c r="AN1070" s="36"/>
    </row>
    <row r="1071" spans="40:40" x14ac:dyDescent="0.3">
      <c r="AN1071" s="36"/>
    </row>
    <row r="1072" spans="40:40" x14ac:dyDescent="0.3">
      <c r="AN1072" s="36"/>
    </row>
    <row r="1073" spans="40:40" x14ac:dyDescent="0.3">
      <c r="AN1073" s="36"/>
    </row>
    <row r="1074" spans="40:40" x14ac:dyDescent="0.3">
      <c r="AN1074" s="36"/>
    </row>
    <row r="1075" spans="40:40" x14ac:dyDescent="0.3">
      <c r="AN1075" s="36"/>
    </row>
    <row r="1076" spans="40:40" x14ac:dyDescent="0.3">
      <c r="AN1076" s="36"/>
    </row>
    <row r="1077" spans="40:40" x14ac:dyDescent="0.3">
      <c r="AN1077" s="36"/>
    </row>
    <row r="1078" spans="40:40" x14ac:dyDescent="0.3">
      <c r="AN1078" s="36"/>
    </row>
    <row r="1079" spans="40:40" x14ac:dyDescent="0.3">
      <c r="AN1079" s="36"/>
    </row>
    <row r="1080" spans="40:40" x14ac:dyDescent="0.3">
      <c r="AN1080" s="36"/>
    </row>
    <row r="1081" spans="40:40" x14ac:dyDescent="0.3">
      <c r="AN1081" s="36"/>
    </row>
    <row r="1082" spans="40:40" x14ac:dyDescent="0.3">
      <c r="AN1082" s="36"/>
    </row>
    <row r="1083" spans="40:40" x14ac:dyDescent="0.3">
      <c r="AN1083" s="36"/>
    </row>
    <row r="1084" spans="40:40" x14ac:dyDescent="0.3">
      <c r="AN1084" s="36"/>
    </row>
    <row r="1085" spans="40:40" x14ac:dyDescent="0.3">
      <c r="AN1085" s="36"/>
    </row>
    <row r="1086" spans="40:40" x14ac:dyDescent="0.3">
      <c r="AN1086" s="36"/>
    </row>
    <row r="1087" spans="40:40" x14ac:dyDescent="0.3">
      <c r="AN1087" s="36"/>
    </row>
    <row r="1088" spans="40:40" x14ac:dyDescent="0.3">
      <c r="AN1088" s="36"/>
    </row>
    <row r="1089" spans="40:40" x14ac:dyDescent="0.3">
      <c r="AN1089" s="36"/>
    </row>
    <row r="1090" spans="40:40" x14ac:dyDescent="0.3">
      <c r="AN1090" s="36"/>
    </row>
    <row r="1091" spans="40:40" x14ac:dyDescent="0.3">
      <c r="AN1091" s="36"/>
    </row>
    <row r="1092" spans="40:40" x14ac:dyDescent="0.3">
      <c r="AN1092" s="36"/>
    </row>
    <row r="1093" spans="40:40" x14ac:dyDescent="0.3">
      <c r="AN1093" s="36"/>
    </row>
    <row r="1094" spans="40:40" x14ac:dyDescent="0.3">
      <c r="AN1094" s="36"/>
    </row>
    <row r="1095" spans="40:40" x14ac:dyDescent="0.3">
      <c r="AN1095" s="36"/>
    </row>
    <row r="1096" spans="40:40" x14ac:dyDescent="0.3">
      <c r="AN1096" s="36"/>
    </row>
    <row r="1097" spans="40:40" x14ac:dyDescent="0.3">
      <c r="AN1097" s="36"/>
    </row>
    <row r="1098" spans="40:40" x14ac:dyDescent="0.3">
      <c r="AN1098" s="36"/>
    </row>
    <row r="1099" spans="40:40" x14ac:dyDescent="0.3">
      <c r="AN1099" s="36"/>
    </row>
    <row r="1100" spans="40:40" x14ac:dyDescent="0.3">
      <c r="AN1100" s="36"/>
    </row>
    <row r="1101" spans="40:40" x14ac:dyDescent="0.3">
      <c r="AN1101" s="36"/>
    </row>
    <row r="1102" spans="40:40" x14ac:dyDescent="0.3">
      <c r="AN1102" s="36"/>
    </row>
    <row r="1103" spans="40:40" x14ac:dyDescent="0.3">
      <c r="AN1103" s="36"/>
    </row>
    <row r="1104" spans="40:40" x14ac:dyDescent="0.3">
      <c r="AN1104" s="36"/>
    </row>
    <row r="1105" spans="40:40" x14ac:dyDescent="0.3">
      <c r="AN1105" s="36"/>
    </row>
    <row r="1106" spans="40:40" x14ac:dyDescent="0.3">
      <c r="AN1106" s="36"/>
    </row>
    <row r="1107" spans="40:40" x14ac:dyDescent="0.3">
      <c r="AN1107" s="36"/>
    </row>
    <row r="1108" spans="40:40" x14ac:dyDescent="0.3">
      <c r="AN1108" s="36"/>
    </row>
    <row r="1109" spans="40:40" x14ac:dyDescent="0.3">
      <c r="AN1109" s="36"/>
    </row>
    <row r="1110" spans="40:40" x14ac:dyDescent="0.3">
      <c r="AN1110" s="36"/>
    </row>
    <row r="1111" spans="40:40" x14ac:dyDescent="0.3">
      <c r="AN1111" s="36"/>
    </row>
    <row r="1112" spans="40:40" x14ac:dyDescent="0.3">
      <c r="AN1112" s="36"/>
    </row>
    <row r="1113" spans="40:40" x14ac:dyDescent="0.3">
      <c r="AN1113" s="36"/>
    </row>
    <row r="1114" spans="40:40" x14ac:dyDescent="0.3">
      <c r="AN1114" s="36"/>
    </row>
    <row r="1115" spans="40:40" x14ac:dyDescent="0.3">
      <c r="AN1115" s="36"/>
    </row>
    <row r="1116" spans="40:40" x14ac:dyDescent="0.3">
      <c r="AN1116" s="36"/>
    </row>
    <row r="1117" spans="40:40" x14ac:dyDescent="0.3">
      <c r="AN1117" s="36"/>
    </row>
    <row r="1118" spans="40:40" x14ac:dyDescent="0.3">
      <c r="AN1118" s="36"/>
    </row>
    <row r="1119" spans="40:40" x14ac:dyDescent="0.3">
      <c r="AN1119" s="36"/>
    </row>
    <row r="1120" spans="40:40" x14ac:dyDescent="0.3">
      <c r="AN1120" s="36"/>
    </row>
    <row r="1121" spans="40:40" x14ac:dyDescent="0.3">
      <c r="AN1121" s="36"/>
    </row>
    <row r="1122" spans="40:40" x14ac:dyDescent="0.3">
      <c r="AN1122" s="36"/>
    </row>
    <row r="1123" spans="40:40" x14ac:dyDescent="0.3">
      <c r="AN1123" s="36"/>
    </row>
    <row r="1124" spans="40:40" x14ac:dyDescent="0.3">
      <c r="AN1124" s="36"/>
    </row>
    <row r="1125" spans="40:40" x14ac:dyDescent="0.3">
      <c r="AN1125" s="36"/>
    </row>
    <row r="1126" spans="40:40" x14ac:dyDescent="0.3">
      <c r="AN1126" s="36"/>
    </row>
    <row r="1127" spans="40:40" x14ac:dyDescent="0.3">
      <c r="AN1127" s="36"/>
    </row>
    <row r="1128" spans="40:40" x14ac:dyDescent="0.3">
      <c r="AN1128" s="36"/>
    </row>
    <row r="1129" spans="40:40" x14ac:dyDescent="0.3">
      <c r="AN1129" s="36"/>
    </row>
    <row r="1130" spans="40:40" x14ac:dyDescent="0.3">
      <c r="AN1130" s="36"/>
    </row>
    <row r="1131" spans="40:40" x14ac:dyDescent="0.3">
      <c r="AN1131" s="36"/>
    </row>
    <row r="1132" spans="40:40" x14ac:dyDescent="0.3">
      <c r="AN1132" s="36"/>
    </row>
    <row r="1133" spans="40:40" x14ac:dyDescent="0.3">
      <c r="AN1133" s="36"/>
    </row>
    <row r="1134" spans="40:40" x14ac:dyDescent="0.3">
      <c r="AN1134" s="36"/>
    </row>
    <row r="1135" spans="40:40" x14ac:dyDescent="0.3">
      <c r="AN1135" s="36"/>
    </row>
    <row r="1136" spans="40:40" x14ac:dyDescent="0.3">
      <c r="AN1136" s="36"/>
    </row>
    <row r="1137" spans="40:40" x14ac:dyDescent="0.3">
      <c r="AN1137" s="36"/>
    </row>
    <row r="1138" spans="40:40" x14ac:dyDescent="0.3">
      <c r="AN1138" s="36"/>
    </row>
    <row r="1139" spans="40:40" x14ac:dyDescent="0.3">
      <c r="AN1139" s="36"/>
    </row>
    <row r="1140" spans="40:40" x14ac:dyDescent="0.3">
      <c r="AN1140" s="36"/>
    </row>
    <row r="1141" spans="40:40" x14ac:dyDescent="0.3">
      <c r="AN1141" s="36"/>
    </row>
    <row r="1142" spans="40:40" x14ac:dyDescent="0.3">
      <c r="AN1142" s="36"/>
    </row>
    <row r="1143" spans="40:40" x14ac:dyDescent="0.3">
      <c r="AN1143" s="36"/>
    </row>
    <row r="1144" spans="40:40" x14ac:dyDescent="0.3">
      <c r="AN1144" s="36"/>
    </row>
    <row r="1145" spans="40:40" x14ac:dyDescent="0.3">
      <c r="AN1145" s="36"/>
    </row>
    <row r="1146" spans="40:40" x14ac:dyDescent="0.3">
      <c r="AN1146" s="36"/>
    </row>
    <row r="1147" spans="40:40" x14ac:dyDescent="0.3">
      <c r="AN1147" s="36"/>
    </row>
    <row r="1148" spans="40:40" x14ac:dyDescent="0.3">
      <c r="AN1148" s="36"/>
    </row>
    <row r="1149" spans="40:40" x14ac:dyDescent="0.3">
      <c r="AN1149" s="36"/>
    </row>
    <row r="1150" spans="40:40" x14ac:dyDescent="0.3">
      <c r="AN1150" s="36"/>
    </row>
    <row r="1151" spans="40:40" x14ac:dyDescent="0.3">
      <c r="AN1151" s="36"/>
    </row>
    <row r="1152" spans="40:40" x14ac:dyDescent="0.3">
      <c r="AN1152" s="36"/>
    </row>
    <row r="1153" spans="40:40" x14ac:dyDescent="0.3">
      <c r="AN1153" s="36"/>
    </row>
    <row r="1154" spans="40:40" x14ac:dyDescent="0.3">
      <c r="AN1154" s="36"/>
    </row>
    <row r="1155" spans="40:40" x14ac:dyDescent="0.3">
      <c r="AN1155" s="36"/>
    </row>
    <row r="1156" spans="40:40" x14ac:dyDescent="0.3">
      <c r="AN1156" s="36"/>
    </row>
    <row r="1157" spans="40:40" x14ac:dyDescent="0.3">
      <c r="AN1157" s="36"/>
    </row>
    <row r="1158" spans="40:40" x14ac:dyDescent="0.3">
      <c r="AN1158" s="36"/>
    </row>
    <row r="1159" spans="40:40" x14ac:dyDescent="0.3">
      <c r="AN1159" s="36"/>
    </row>
    <row r="1160" spans="40:40" x14ac:dyDescent="0.3">
      <c r="AN1160" s="36"/>
    </row>
    <row r="1161" spans="40:40" x14ac:dyDescent="0.3">
      <c r="AN1161" s="36"/>
    </row>
    <row r="1162" spans="40:40" x14ac:dyDescent="0.3">
      <c r="AN1162" s="36"/>
    </row>
    <row r="1163" spans="40:40" x14ac:dyDescent="0.3">
      <c r="AN1163" s="36"/>
    </row>
    <row r="1164" spans="40:40" x14ac:dyDescent="0.3">
      <c r="AN1164" s="36"/>
    </row>
    <row r="1165" spans="40:40" x14ac:dyDescent="0.3">
      <c r="AN1165" s="36"/>
    </row>
    <row r="1166" spans="40:40" x14ac:dyDescent="0.3">
      <c r="AN1166" s="36"/>
    </row>
    <row r="1167" spans="40:40" x14ac:dyDescent="0.3">
      <c r="AN1167" s="36"/>
    </row>
    <row r="1168" spans="40:40" x14ac:dyDescent="0.3">
      <c r="AN1168" s="36"/>
    </row>
    <row r="1169" spans="40:40" x14ac:dyDescent="0.3">
      <c r="AN1169" s="36"/>
    </row>
    <row r="1170" spans="40:40" x14ac:dyDescent="0.3">
      <c r="AN1170" s="36"/>
    </row>
    <row r="1171" spans="40:40" x14ac:dyDescent="0.3">
      <c r="AN1171" s="36"/>
    </row>
    <row r="1172" spans="40:40" x14ac:dyDescent="0.3">
      <c r="AN1172" s="36"/>
    </row>
    <row r="1173" spans="40:40" x14ac:dyDescent="0.3">
      <c r="AN1173" s="36"/>
    </row>
    <row r="1174" spans="40:40" x14ac:dyDescent="0.3">
      <c r="AN1174" s="36"/>
    </row>
    <row r="1175" spans="40:40" x14ac:dyDescent="0.3">
      <c r="AN1175" s="36"/>
    </row>
    <row r="1176" spans="40:40" x14ac:dyDescent="0.3">
      <c r="AN1176" s="36"/>
    </row>
    <row r="1177" spans="40:40" x14ac:dyDescent="0.3">
      <c r="AN1177" s="36"/>
    </row>
    <row r="1178" spans="40:40" x14ac:dyDescent="0.3">
      <c r="AN1178" s="36"/>
    </row>
    <row r="1179" spans="40:40" x14ac:dyDescent="0.3">
      <c r="AN1179" s="36"/>
    </row>
    <row r="1180" spans="40:40" x14ac:dyDescent="0.3">
      <c r="AN1180" s="36"/>
    </row>
    <row r="1181" spans="40:40" x14ac:dyDescent="0.3">
      <c r="AN1181" s="36"/>
    </row>
    <row r="1182" spans="40:40" x14ac:dyDescent="0.3">
      <c r="AN1182" s="36"/>
    </row>
    <row r="1183" spans="40:40" x14ac:dyDescent="0.3">
      <c r="AN1183" s="36"/>
    </row>
    <row r="1184" spans="40:40" x14ac:dyDescent="0.3">
      <c r="AN1184" s="36"/>
    </row>
    <row r="1185" spans="40:40" x14ac:dyDescent="0.3">
      <c r="AN1185" s="36"/>
    </row>
    <row r="1186" spans="40:40" x14ac:dyDescent="0.3">
      <c r="AN1186" s="36"/>
    </row>
    <row r="1187" spans="40:40" x14ac:dyDescent="0.3">
      <c r="AN1187" s="36"/>
    </row>
    <row r="1188" spans="40:40" x14ac:dyDescent="0.3">
      <c r="AN1188" s="36"/>
    </row>
    <row r="1189" spans="40:40" x14ac:dyDescent="0.3">
      <c r="AN1189" s="36"/>
    </row>
    <row r="1190" spans="40:40" x14ac:dyDescent="0.3">
      <c r="AN1190" s="36"/>
    </row>
    <row r="1191" spans="40:40" x14ac:dyDescent="0.3">
      <c r="AN1191" s="36"/>
    </row>
    <row r="1192" spans="40:40" x14ac:dyDescent="0.3">
      <c r="AN1192" s="36"/>
    </row>
    <row r="1193" spans="40:40" x14ac:dyDescent="0.3">
      <c r="AN1193" s="36"/>
    </row>
    <row r="1194" spans="40:40" x14ac:dyDescent="0.3">
      <c r="AN1194" s="36"/>
    </row>
    <row r="1195" spans="40:40" x14ac:dyDescent="0.3">
      <c r="AN1195" s="36"/>
    </row>
    <row r="1196" spans="40:40" x14ac:dyDescent="0.3">
      <c r="AN1196" s="36"/>
    </row>
    <row r="1197" spans="40:40" x14ac:dyDescent="0.3">
      <c r="AN1197" s="36"/>
    </row>
    <row r="1198" spans="40:40" x14ac:dyDescent="0.3">
      <c r="AN1198" s="36"/>
    </row>
    <row r="1199" spans="40:40" x14ac:dyDescent="0.3">
      <c r="AN1199" s="36"/>
    </row>
    <row r="1200" spans="40:40" x14ac:dyDescent="0.3">
      <c r="AN1200" s="36"/>
    </row>
    <row r="1201" spans="40:40" x14ac:dyDescent="0.3">
      <c r="AN1201" s="36"/>
    </row>
    <row r="1202" spans="40:40" x14ac:dyDescent="0.3">
      <c r="AN1202" s="36"/>
    </row>
    <row r="1203" spans="40:40" x14ac:dyDescent="0.3">
      <c r="AN1203" s="36"/>
    </row>
    <row r="1204" spans="40:40" x14ac:dyDescent="0.3">
      <c r="AN1204" s="36"/>
    </row>
    <row r="1205" spans="40:40" x14ac:dyDescent="0.3">
      <c r="AN1205" s="36"/>
    </row>
    <row r="1206" spans="40:40" x14ac:dyDescent="0.3">
      <c r="AN1206" s="36"/>
    </row>
    <row r="1207" spans="40:40" x14ac:dyDescent="0.3">
      <c r="AN1207" s="36"/>
    </row>
    <row r="1208" spans="40:40" x14ac:dyDescent="0.3">
      <c r="AN1208" s="36"/>
    </row>
    <row r="1209" spans="40:40" x14ac:dyDescent="0.3">
      <c r="AN1209" s="36"/>
    </row>
    <row r="1210" spans="40:40" x14ac:dyDescent="0.3">
      <c r="AN1210" s="36"/>
    </row>
    <row r="1211" spans="40:40" x14ac:dyDescent="0.3">
      <c r="AN1211" s="36"/>
    </row>
    <row r="1212" spans="40:40" x14ac:dyDescent="0.3">
      <c r="AN1212" s="36"/>
    </row>
    <row r="1213" spans="40:40" x14ac:dyDescent="0.3">
      <c r="AN1213" s="36"/>
    </row>
    <row r="1214" spans="40:40" x14ac:dyDescent="0.3">
      <c r="AN1214" s="36"/>
    </row>
    <row r="1215" spans="40:40" x14ac:dyDescent="0.3">
      <c r="AN1215" s="36"/>
    </row>
    <row r="1216" spans="40:40" x14ac:dyDescent="0.3">
      <c r="AN1216" s="36"/>
    </row>
    <row r="1217" spans="40:40" x14ac:dyDescent="0.3">
      <c r="AN1217" s="36"/>
    </row>
    <row r="1218" spans="40:40" x14ac:dyDescent="0.3">
      <c r="AN1218" s="36"/>
    </row>
    <row r="1219" spans="40:40" x14ac:dyDescent="0.3">
      <c r="AN1219" s="36"/>
    </row>
    <row r="1220" spans="40:40" x14ac:dyDescent="0.3">
      <c r="AN1220" s="36"/>
    </row>
    <row r="1221" spans="40:40" x14ac:dyDescent="0.3">
      <c r="AN1221" s="36"/>
    </row>
    <row r="1222" spans="40:40" x14ac:dyDescent="0.3">
      <c r="AN1222" s="36"/>
    </row>
    <row r="1223" spans="40:40" x14ac:dyDescent="0.3">
      <c r="AN1223" s="36"/>
    </row>
    <row r="1224" spans="40:40" x14ac:dyDescent="0.3">
      <c r="AN1224" s="36"/>
    </row>
    <row r="1225" spans="40:40" x14ac:dyDescent="0.3">
      <c r="AN1225" s="36"/>
    </row>
    <row r="1226" spans="40:40" x14ac:dyDescent="0.3">
      <c r="AN1226" s="36"/>
    </row>
    <row r="1227" spans="40:40" x14ac:dyDescent="0.3">
      <c r="AN1227" s="36"/>
    </row>
    <row r="1228" spans="40:40" x14ac:dyDescent="0.3">
      <c r="AN1228" s="36"/>
    </row>
    <row r="1229" spans="40:40" x14ac:dyDescent="0.3">
      <c r="AN1229" s="36"/>
    </row>
    <row r="1230" spans="40:40" x14ac:dyDescent="0.3">
      <c r="AN1230" s="36"/>
    </row>
    <row r="1231" spans="40:40" x14ac:dyDescent="0.3">
      <c r="AN1231" s="36"/>
    </row>
    <row r="1232" spans="40:40" x14ac:dyDescent="0.3">
      <c r="AN1232" s="36"/>
    </row>
    <row r="1233" spans="40:40" x14ac:dyDescent="0.3">
      <c r="AN1233" s="36"/>
    </row>
    <row r="1234" spans="40:40" x14ac:dyDescent="0.3">
      <c r="AN1234" s="36"/>
    </row>
    <row r="1235" spans="40:40" x14ac:dyDescent="0.3">
      <c r="AN1235" s="36"/>
    </row>
    <row r="1236" spans="40:40" x14ac:dyDescent="0.3">
      <c r="AN1236" s="36"/>
    </row>
    <row r="1237" spans="40:40" x14ac:dyDescent="0.3">
      <c r="AN1237" s="36"/>
    </row>
    <row r="1238" spans="40:40" x14ac:dyDescent="0.3">
      <c r="AN1238" s="36"/>
    </row>
    <row r="1239" spans="40:40" x14ac:dyDescent="0.3">
      <c r="AN1239" s="36"/>
    </row>
    <row r="1240" spans="40:40" x14ac:dyDescent="0.3">
      <c r="AN1240" s="36"/>
    </row>
    <row r="1241" spans="40:40" x14ac:dyDescent="0.3">
      <c r="AN1241" s="36"/>
    </row>
    <row r="1242" spans="40:40" x14ac:dyDescent="0.3">
      <c r="AN1242" s="36"/>
    </row>
    <row r="1243" spans="40:40" x14ac:dyDescent="0.3">
      <c r="AN1243" s="36"/>
    </row>
    <row r="1244" spans="40:40" x14ac:dyDescent="0.3">
      <c r="AN1244" s="36"/>
    </row>
    <row r="1245" spans="40:40" x14ac:dyDescent="0.3">
      <c r="AN1245" s="36"/>
    </row>
    <row r="1246" spans="40:40" x14ac:dyDescent="0.3">
      <c r="AN1246" s="36"/>
    </row>
    <row r="1247" spans="40:40" x14ac:dyDescent="0.3">
      <c r="AN1247" s="36"/>
    </row>
    <row r="1248" spans="40:40" x14ac:dyDescent="0.3">
      <c r="AN1248" s="36"/>
    </row>
    <row r="1249" spans="40:40" x14ac:dyDescent="0.3">
      <c r="AN1249" s="36"/>
    </row>
    <row r="1250" spans="40:40" x14ac:dyDescent="0.3">
      <c r="AN1250" s="36"/>
    </row>
    <row r="1251" spans="40:40" x14ac:dyDescent="0.3">
      <c r="AN1251" s="36"/>
    </row>
    <row r="1252" spans="40:40" x14ac:dyDescent="0.3">
      <c r="AN1252" s="36"/>
    </row>
    <row r="1253" spans="40:40" x14ac:dyDescent="0.3">
      <c r="AN1253" s="36"/>
    </row>
    <row r="1254" spans="40:40" x14ac:dyDescent="0.3">
      <c r="AN1254" s="36"/>
    </row>
    <row r="1255" spans="40:40" x14ac:dyDescent="0.3">
      <c r="AN1255" s="36"/>
    </row>
    <row r="1256" spans="40:40" x14ac:dyDescent="0.3">
      <c r="AN1256" s="36"/>
    </row>
    <row r="1257" spans="40:40" x14ac:dyDescent="0.3">
      <c r="AN1257" s="36"/>
    </row>
    <row r="1258" spans="40:40" x14ac:dyDescent="0.3">
      <c r="AN1258" s="36"/>
    </row>
    <row r="1259" spans="40:40" x14ac:dyDescent="0.3">
      <c r="AN1259" s="36"/>
    </row>
    <row r="1260" spans="40:40" x14ac:dyDescent="0.3">
      <c r="AN1260" s="36"/>
    </row>
    <row r="1261" spans="40:40" x14ac:dyDescent="0.3">
      <c r="AN1261" s="36"/>
    </row>
    <row r="1262" spans="40:40" x14ac:dyDescent="0.3">
      <c r="AN1262" s="36"/>
    </row>
    <row r="1263" spans="40:40" x14ac:dyDescent="0.3">
      <c r="AN1263" s="36"/>
    </row>
    <row r="1264" spans="40:40" x14ac:dyDescent="0.3">
      <c r="AN1264" s="36"/>
    </row>
    <row r="1265" spans="40:40" x14ac:dyDescent="0.3">
      <c r="AN1265" s="36"/>
    </row>
    <row r="1266" spans="40:40" x14ac:dyDescent="0.3">
      <c r="AN1266" s="36"/>
    </row>
    <row r="1267" spans="40:40" x14ac:dyDescent="0.3">
      <c r="AN1267" s="36"/>
    </row>
    <row r="1268" spans="40:40" x14ac:dyDescent="0.3">
      <c r="AN1268" s="36"/>
    </row>
    <row r="1269" spans="40:40" x14ac:dyDescent="0.3">
      <c r="AN1269" s="36"/>
    </row>
    <row r="1270" spans="40:40" x14ac:dyDescent="0.3">
      <c r="AN1270" s="36"/>
    </row>
    <row r="1271" spans="40:40" x14ac:dyDescent="0.3">
      <c r="AN1271" s="36"/>
    </row>
    <row r="1272" spans="40:40" x14ac:dyDescent="0.3">
      <c r="AN1272" s="36"/>
    </row>
    <row r="1273" spans="40:40" x14ac:dyDescent="0.3">
      <c r="AN1273" s="36"/>
    </row>
    <row r="1274" spans="40:40" x14ac:dyDescent="0.3">
      <c r="AN1274" s="36"/>
    </row>
    <row r="1275" spans="40:40" x14ac:dyDescent="0.3">
      <c r="AN1275" s="36"/>
    </row>
    <row r="1276" spans="40:40" x14ac:dyDescent="0.3">
      <c r="AN1276" s="36"/>
    </row>
    <row r="1277" spans="40:40" x14ac:dyDescent="0.3">
      <c r="AN1277" s="36"/>
    </row>
    <row r="1278" spans="40:40" x14ac:dyDescent="0.3">
      <c r="AN1278" s="36"/>
    </row>
    <row r="1279" spans="40:40" x14ac:dyDescent="0.3">
      <c r="AN1279" s="36"/>
    </row>
    <row r="1280" spans="40:40" x14ac:dyDescent="0.3">
      <c r="AN1280" s="36"/>
    </row>
    <row r="1281" spans="40:40" x14ac:dyDescent="0.3">
      <c r="AN1281" s="36"/>
    </row>
    <row r="1282" spans="40:40" x14ac:dyDescent="0.3">
      <c r="AN1282" s="36"/>
    </row>
    <row r="1283" spans="40:40" x14ac:dyDescent="0.3">
      <c r="AN1283" s="36"/>
    </row>
    <row r="1284" spans="40:40" x14ac:dyDescent="0.3">
      <c r="AN1284" s="36"/>
    </row>
    <row r="1285" spans="40:40" x14ac:dyDescent="0.3">
      <c r="AN1285" s="36"/>
    </row>
    <row r="1286" spans="40:40" x14ac:dyDescent="0.3">
      <c r="AN1286" s="36"/>
    </row>
    <row r="1287" spans="40:40" x14ac:dyDescent="0.3">
      <c r="AN1287" s="36"/>
    </row>
    <row r="1288" spans="40:40" x14ac:dyDescent="0.3">
      <c r="AN1288" s="36"/>
    </row>
    <row r="1289" spans="40:40" x14ac:dyDescent="0.3">
      <c r="AN1289" s="36"/>
    </row>
    <row r="1290" spans="40:40" x14ac:dyDescent="0.3">
      <c r="AN1290" s="36"/>
    </row>
    <row r="1291" spans="40:40" x14ac:dyDescent="0.3">
      <c r="AN1291" s="36"/>
    </row>
    <row r="1292" spans="40:40" x14ac:dyDescent="0.3">
      <c r="AN1292" s="36"/>
    </row>
    <row r="1293" spans="40:40" x14ac:dyDescent="0.3">
      <c r="AN1293" s="36"/>
    </row>
    <row r="1294" spans="40:40" x14ac:dyDescent="0.3">
      <c r="AN1294" s="36"/>
    </row>
    <row r="1295" spans="40:40" x14ac:dyDescent="0.3">
      <c r="AN1295" s="36"/>
    </row>
    <row r="1296" spans="40:40" x14ac:dyDescent="0.3">
      <c r="AN1296" s="36"/>
    </row>
    <row r="1297" spans="40:40" x14ac:dyDescent="0.3">
      <c r="AN1297" s="36"/>
    </row>
    <row r="1298" spans="40:40" x14ac:dyDescent="0.3">
      <c r="AN1298" s="36"/>
    </row>
    <row r="1299" spans="40:40" x14ac:dyDescent="0.3">
      <c r="AN1299" s="36"/>
    </row>
    <row r="1300" spans="40:40" x14ac:dyDescent="0.3">
      <c r="AN1300" s="36"/>
    </row>
    <row r="1301" spans="40:40" x14ac:dyDescent="0.3">
      <c r="AN1301" s="36"/>
    </row>
    <row r="1302" spans="40:40" x14ac:dyDescent="0.3">
      <c r="AN1302" s="36"/>
    </row>
    <row r="1303" spans="40:40" x14ac:dyDescent="0.3">
      <c r="AN1303" s="36"/>
    </row>
    <row r="1304" spans="40:40" x14ac:dyDescent="0.3">
      <c r="AN1304" s="36"/>
    </row>
    <row r="1305" spans="40:40" x14ac:dyDescent="0.3">
      <c r="AN1305" s="36"/>
    </row>
    <row r="1306" spans="40:40" x14ac:dyDescent="0.3">
      <c r="AN1306" s="36"/>
    </row>
    <row r="1307" spans="40:40" x14ac:dyDescent="0.3">
      <c r="AN1307" s="36"/>
    </row>
    <row r="1308" spans="40:40" x14ac:dyDescent="0.3">
      <c r="AN1308" s="36"/>
    </row>
    <row r="1309" spans="40:40" x14ac:dyDescent="0.3">
      <c r="AN1309" s="36"/>
    </row>
    <row r="1310" spans="40:40" x14ac:dyDescent="0.3">
      <c r="AN1310" s="36"/>
    </row>
    <row r="1311" spans="40:40" x14ac:dyDescent="0.3">
      <c r="AN1311" s="36"/>
    </row>
    <row r="1312" spans="40:40" x14ac:dyDescent="0.3">
      <c r="AN1312" s="36"/>
    </row>
    <row r="1313" spans="40:40" x14ac:dyDescent="0.3">
      <c r="AN1313" s="36"/>
    </row>
    <row r="1314" spans="40:40" x14ac:dyDescent="0.3">
      <c r="AN1314" s="36"/>
    </row>
    <row r="1315" spans="40:40" x14ac:dyDescent="0.3">
      <c r="AN1315" s="36"/>
    </row>
    <row r="1316" spans="40:40" x14ac:dyDescent="0.3">
      <c r="AN1316" s="36"/>
    </row>
    <row r="1317" spans="40:40" x14ac:dyDescent="0.3">
      <c r="AN1317" s="36"/>
    </row>
    <row r="1318" spans="40:40" x14ac:dyDescent="0.3">
      <c r="AN1318" s="36"/>
    </row>
    <row r="1319" spans="40:40" x14ac:dyDescent="0.3">
      <c r="AN1319" s="36"/>
    </row>
    <row r="1320" spans="40:40" x14ac:dyDescent="0.3">
      <c r="AN1320" s="36"/>
    </row>
    <row r="1321" spans="40:40" x14ac:dyDescent="0.3">
      <c r="AN1321" s="36"/>
    </row>
    <row r="1322" spans="40:40" x14ac:dyDescent="0.3">
      <c r="AN1322" s="36"/>
    </row>
    <row r="1323" spans="40:40" x14ac:dyDescent="0.3">
      <c r="AN1323" s="36"/>
    </row>
    <row r="1324" spans="40:40" x14ac:dyDescent="0.3">
      <c r="AN1324" s="36"/>
    </row>
    <row r="1325" spans="40:40" x14ac:dyDescent="0.3">
      <c r="AN1325" s="36"/>
    </row>
    <row r="1326" spans="40:40" x14ac:dyDescent="0.3">
      <c r="AN1326" s="36"/>
    </row>
    <row r="1327" spans="40:40" x14ac:dyDescent="0.3">
      <c r="AN1327" s="36"/>
    </row>
    <row r="1328" spans="40:40" x14ac:dyDescent="0.3">
      <c r="AN1328" s="36"/>
    </row>
    <row r="1329" spans="40:40" x14ac:dyDescent="0.3">
      <c r="AN1329" s="36"/>
    </row>
    <row r="1330" spans="40:40" x14ac:dyDescent="0.3">
      <c r="AN1330" s="36"/>
    </row>
    <row r="1331" spans="40:40" x14ac:dyDescent="0.3">
      <c r="AN1331" s="36"/>
    </row>
    <row r="1332" spans="40:40" x14ac:dyDescent="0.3">
      <c r="AN1332" s="36"/>
    </row>
    <row r="1333" spans="40:40" x14ac:dyDescent="0.3">
      <c r="AN1333" s="36"/>
    </row>
    <row r="1334" spans="40:40" x14ac:dyDescent="0.3">
      <c r="AN1334" s="36"/>
    </row>
    <row r="1335" spans="40:40" x14ac:dyDescent="0.3">
      <c r="AN1335" s="36"/>
    </row>
    <row r="1336" spans="40:40" x14ac:dyDescent="0.3">
      <c r="AN1336" s="36"/>
    </row>
    <row r="1337" spans="40:40" x14ac:dyDescent="0.3">
      <c r="AN1337" s="36"/>
    </row>
    <row r="1338" spans="40:40" x14ac:dyDescent="0.3">
      <c r="AN1338" s="36"/>
    </row>
    <row r="1339" spans="40:40" x14ac:dyDescent="0.3">
      <c r="AN1339" s="36"/>
    </row>
    <row r="1340" spans="40:40" x14ac:dyDescent="0.3">
      <c r="AN1340" s="36"/>
    </row>
    <row r="1341" spans="40:40" x14ac:dyDescent="0.3">
      <c r="AN1341" s="36"/>
    </row>
    <row r="1342" spans="40:40" x14ac:dyDescent="0.3">
      <c r="AN1342" s="36"/>
    </row>
    <row r="1343" spans="40:40" x14ac:dyDescent="0.3">
      <c r="AN1343" s="36"/>
    </row>
    <row r="1344" spans="40:40" x14ac:dyDescent="0.3">
      <c r="AN1344" s="36"/>
    </row>
    <row r="1345" spans="40:40" x14ac:dyDescent="0.3">
      <c r="AN1345" s="36"/>
    </row>
    <row r="1346" spans="40:40" x14ac:dyDescent="0.3">
      <c r="AN1346" s="36"/>
    </row>
    <row r="1347" spans="40:40" x14ac:dyDescent="0.3">
      <c r="AN1347" s="36"/>
    </row>
    <row r="1348" spans="40:40" x14ac:dyDescent="0.3">
      <c r="AN1348" s="36"/>
    </row>
  </sheetData>
  <mergeCells count="22">
    <mergeCell ref="S32:T32"/>
    <mergeCell ref="AA32:AD32"/>
    <mergeCell ref="AE32:AG32"/>
    <mergeCell ref="C24:I24"/>
    <mergeCell ref="K24:Q24"/>
    <mergeCell ref="S24:Y24"/>
    <mergeCell ref="AA24:AG24"/>
    <mergeCell ref="AD12:AE12"/>
    <mergeCell ref="AD22:AE22"/>
    <mergeCell ref="C14:I14"/>
    <mergeCell ref="K14:Q14"/>
    <mergeCell ref="S14:Y14"/>
    <mergeCell ref="AA14:AG14"/>
    <mergeCell ref="AF22:AG22"/>
    <mergeCell ref="AA22:AB22"/>
    <mergeCell ref="A1:J1"/>
    <mergeCell ref="C4:I4"/>
    <mergeCell ref="K4:Q4"/>
    <mergeCell ref="S4:Y4"/>
    <mergeCell ref="AA4:AG4"/>
    <mergeCell ref="A2:D2"/>
    <mergeCell ref="E2:H2"/>
  </mergeCells>
  <phoneticPr fontId="5" type="noConversion"/>
  <conditionalFormatting sqref="C6:I11 K6:Q11 S6:Y11 AA6:AG11 C16:I21 K16:Q21 S16:Y21 AA16:AG21 C26:I31 K26:Q31 S26:Y31 AA26:AG31 AK14:AK15 AK11 AK6:AK9">
    <cfRule type="duplicateValues" dxfId="4" priority="3"/>
  </conditionalFormatting>
  <conditionalFormatting sqref="C6:I11 K6:Q11 S6:Y11 AA6:AG11 C16:I21 S16:Y21 AA16:AG21 C26:I31 K26:Q31 S26:Y31 AA26:AG31 AK16:AK19 AK12:AK13 AK10 AK5 K16:Q21">
    <cfRule type="duplicateValues" dxfId="3" priority="6"/>
  </conditionalFormatting>
  <conditionalFormatting sqref="C4:AG31 G32:AG32">
    <cfRule type="containsBlanks" dxfId="2" priority="1">
      <formula>LEN(TRIM(C4))=0</formula>
    </cfRule>
  </conditionalFormatting>
  <conditionalFormatting sqref="H6:H11 P6:P11 X6:X11 AF6:AF11 H16:H21 P16:P21 X16:X21 AF16:AF21 H26:H31 P26:P31 X26:X31 AF26:AF31 AN5:AN839">
    <cfRule type="duplicateValues" dxfId="1" priority="4"/>
  </conditionalFormatting>
  <conditionalFormatting sqref="AJ25:AJ28 C6:I11 K6:Q11 S6:Y11 AA6:AG11 C16:I21 K16:Q21 S16:Y21 AA16:AG21 C26:I31 K26:Q31 S26:Y31 AA26:AG31">
    <cfRule type="duplicateValues" dxfId="0" priority="2"/>
  </conditionalFormatting>
  <dataValidations disablePrompts="1" count="1">
    <dataValidation type="whole" allowBlank="1" showInputMessage="1" showErrorMessage="1" sqref="A3:B3" xr:uid="{D43F6DFF-9C08-4E28-A675-852D31BF3A9D}">
      <formula1>1900</formula1>
      <formula2>9999</formula2>
    </dataValidation>
  </dataValidations>
  <printOptions horizontalCentered="1" verticalCentered="1"/>
  <pageMargins left="0.23622047244094491" right="0.23622047244094491" top="0.51181102362204722" bottom="0.23622047244094491" header="0" footer="0.51181102362204722"/>
  <pageSetup paperSize="17" scale="61" orientation="landscape" r:id="rId1"/>
  <headerFooter alignWithMargins="0">
    <oddHeader>&amp;C&amp;"Arial,Bold"&amp;24 2016 Calendar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>
                  <from>
                    <xdr:col>1</xdr:col>
                    <xdr:colOff>12700</xdr:colOff>
                    <xdr:row>2</xdr:row>
                    <xdr:rowOff>0</xdr:rowOff>
                  </from>
                  <to>
                    <xdr:col>1</xdr:col>
                    <xdr:colOff>222250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3"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Any Year Calendar</vt:lpstr>
      <vt:lpstr>AppointmentTable</vt:lpstr>
      <vt:lpstr>'Any Year Calendar'!Print_Area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Weaver, Adam</dc:creator>
  <cp:keywords/>
  <dc:description/>
  <cp:lastModifiedBy>Palacios, Katherine</cp:lastModifiedBy>
  <cp:revision/>
  <dcterms:created xsi:type="dcterms:W3CDTF">2019-05-30T17:28:13Z</dcterms:created>
  <dcterms:modified xsi:type="dcterms:W3CDTF">2026-01-29T14:59:12Z</dcterms:modified>
  <cp:category/>
  <cp:contentStatus/>
</cp:coreProperties>
</file>