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4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drawings/drawing5.xml" ContentType="application/vnd.openxmlformats-officedocument.drawing+xml"/>
  <Override PartName="/xl/tables/table23.xml" ContentType="application/vnd.openxmlformats-officedocument.spreadsheetml.table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 filterPrivacy="1"/>
  <xr:revisionPtr revIDLastSave="0" documentId="8_{9D043EBB-34D6-4438-964B-DBC19ED3569E}" xr6:coauthVersionLast="47" xr6:coauthVersionMax="47" xr10:uidLastSave="{00000000-0000-0000-0000-000000000000}"/>
  <bookViews>
    <workbookView xWindow="28680" yWindow="-120" windowWidth="29040" windowHeight="16440" firstSheet="3" activeTab="3" xr2:uid="{00000000-000D-0000-FFFF-FFFF00000000}"/>
  </bookViews>
  <sheets>
    <sheet name="Categories" sheetId="10" r:id="rId1"/>
    <sheet name="Actual Income" sheetId="7" r:id="rId2"/>
    <sheet name="Planned Income" sheetId="5" r:id="rId3"/>
    <sheet name="Actual Expenses" sheetId="2" r:id="rId4"/>
    <sheet name="Planned Expenses" sheetId="1" r:id="rId5"/>
    <sheet name="Fall Play 2025 Expense Categori" sheetId="8" state="hidden" r:id="rId6"/>
    <sheet name="2025 2026 tracker" sheetId="9" r:id="rId7"/>
    <sheet name="Expense Variances" sheetId="3" r:id="rId8"/>
    <sheet name="Expenses Analysis" sheetId="4" r:id="rId9"/>
  </sheets>
  <definedNames>
    <definedName name="Category">categories[[#Headers],[Category]]</definedName>
    <definedName name="fsub25">#REF!</definedName>
    <definedName name="MonthlyChart_Data1" localSheetId="1">OFFSET('Planned Expenses'!$C$49,0,0,1,'Actual Income'!MonthsWithActual)</definedName>
    <definedName name="MonthlyChart_Data1" localSheetId="2">OFFSET('Planned Income'!$C$49,0,0,1,[0]!MonthsWithActual)</definedName>
    <definedName name="MonthlyChart_Data1">OFFSET('Planned Expenses'!$C$49,0,0,1,MonthsWithActual)</definedName>
    <definedName name="MonthsWithActual" localSheetId="1">COUNTIF('Actual Income'!$C$36:$N$36,"&lt;&gt;"&amp;0)</definedName>
    <definedName name="MonthsWithActual">COUNTIF('Actual Expenses'!$C$16:$N$16,"&lt;&gt;"&amp;0)</definedName>
    <definedName name="subcategories">categories[Subcategory]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D10" i="3"/>
  <c r="D11" i="3"/>
  <c r="D12" i="3"/>
  <c r="D13" i="3"/>
  <c r="D14" i="3"/>
  <c r="E10" i="3"/>
  <c r="E11" i="3"/>
  <c r="E12" i="3"/>
  <c r="E13" i="3"/>
  <c r="E14" i="3"/>
  <c r="F10" i="3"/>
  <c r="F11" i="3"/>
  <c r="F12" i="3"/>
  <c r="F13" i="3"/>
  <c r="F14" i="3"/>
  <c r="G10" i="3"/>
  <c r="G11" i="3"/>
  <c r="G12" i="3"/>
  <c r="G13" i="3"/>
  <c r="G14" i="3"/>
  <c r="H10" i="3"/>
  <c r="H11" i="3"/>
  <c r="H12" i="3"/>
  <c r="H13" i="3"/>
  <c r="H14" i="3"/>
  <c r="I10" i="3"/>
  <c r="I11" i="3"/>
  <c r="I12" i="3"/>
  <c r="I13" i="3"/>
  <c r="I14" i="3"/>
  <c r="J10" i="3"/>
  <c r="J11" i="3"/>
  <c r="J12" i="3"/>
  <c r="J13" i="3"/>
  <c r="J14" i="3"/>
  <c r="K10" i="3"/>
  <c r="K11" i="3"/>
  <c r="K12" i="3"/>
  <c r="K13" i="3"/>
  <c r="K14" i="3"/>
  <c r="L10" i="3"/>
  <c r="L11" i="3"/>
  <c r="L12" i="3"/>
  <c r="L13" i="3"/>
  <c r="L14" i="3"/>
  <c r="M10" i="3"/>
  <c r="M11" i="3"/>
  <c r="M12" i="3"/>
  <c r="M13" i="3"/>
  <c r="M14" i="3"/>
  <c r="N10" i="3"/>
  <c r="N11" i="3"/>
  <c r="N12" i="3"/>
  <c r="N13" i="3"/>
  <c r="N14" i="3"/>
  <c r="O10" i="3"/>
  <c r="O11" i="3"/>
  <c r="O12" i="3"/>
  <c r="O13" i="3"/>
  <c r="O14" i="3"/>
  <c r="D16" i="2"/>
  <c r="E16" i="2"/>
  <c r="F16" i="2"/>
  <c r="G16" i="2"/>
  <c r="H16" i="2"/>
  <c r="I16" i="2"/>
  <c r="J16" i="2"/>
  <c r="K16" i="2"/>
  <c r="L16" i="2"/>
  <c r="M16" i="2"/>
  <c r="N16" i="2"/>
  <c r="D6" i="2"/>
  <c r="E6" i="2"/>
  <c r="F6" i="2"/>
  <c r="G6" i="2"/>
  <c r="H6" i="2"/>
  <c r="I6" i="2"/>
  <c r="J6" i="2"/>
  <c r="K6" i="2"/>
  <c r="L6" i="2"/>
  <c r="M6" i="2"/>
  <c r="N6" i="2"/>
  <c r="B15" i="9"/>
  <c r="B3" i="9"/>
  <c r="B4" i="9"/>
  <c r="B5" i="9"/>
  <c r="B6" i="9"/>
  <c r="B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I9" i="8"/>
  <c r="C10" i="1" s="1"/>
  <c r="F9" i="8"/>
  <c r="C9" i="1" s="1"/>
  <c r="C17" i="8"/>
  <c r="L4" i="8" s="1"/>
  <c r="C14" i="2" l="1"/>
  <c r="C8" i="2"/>
  <c r="C9" i="2"/>
  <c r="C10" i="2"/>
  <c r="C11" i="2"/>
  <c r="C12" i="2"/>
  <c r="C13" i="2"/>
  <c r="O10" i="2"/>
  <c r="O11" i="2"/>
  <c r="O12" i="2"/>
  <c r="O13" i="2"/>
  <c r="C8" i="1"/>
  <c r="L5" i="8"/>
  <c r="O34" i="7"/>
  <c r="O33" i="7"/>
  <c r="O29" i="7"/>
  <c r="O28" i="7"/>
  <c r="O27" i="7"/>
  <c r="O26" i="7"/>
  <c r="O25" i="7"/>
  <c r="O24" i="7"/>
  <c r="O20" i="7"/>
  <c r="O19" i="7"/>
  <c r="O18" i="7"/>
  <c r="O17" i="7"/>
  <c r="O16" i="7"/>
  <c r="O15" i="7"/>
  <c r="O14" i="7"/>
  <c r="O13" i="7"/>
  <c r="O9" i="7"/>
  <c r="O8" i="7"/>
  <c r="B2" i="7"/>
  <c r="C16" i="2" l="1"/>
  <c r="C6" i="2"/>
  <c r="R8" i="8"/>
  <c r="O8" i="8"/>
  <c r="O48" i="5"/>
  <c r="O47" i="5"/>
  <c r="O46" i="5"/>
  <c r="O45" i="5"/>
  <c r="O44" i="5"/>
  <c r="O43" i="5"/>
  <c r="O42" i="5"/>
  <c r="O38" i="5"/>
  <c r="O37" i="5"/>
  <c r="O36" i="5"/>
  <c r="O35" i="5"/>
  <c r="O14" i="5"/>
  <c r="O13" i="5"/>
  <c r="O12" i="5"/>
  <c r="O11" i="5"/>
  <c r="O10" i="5"/>
  <c r="O9" i="5"/>
  <c r="O8" i="5"/>
  <c r="O42" i="1"/>
  <c r="O43" i="1"/>
  <c r="O44" i="1"/>
  <c r="O45" i="1"/>
  <c r="O46" i="1"/>
  <c r="O47" i="1"/>
  <c r="O48" i="1"/>
  <c r="O35" i="1"/>
  <c r="O36" i="1"/>
  <c r="O37" i="1"/>
  <c r="O38" i="1"/>
  <c r="L7" i="8" l="1"/>
  <c r="O9" i="8"/>
  <c r="O10" i="8" s="1"/>
  <c r="O26" i="5"/>
  <c r="O20" i="5"/>
  <c r="O31" i="5"/>
  <c r="O25" i="5"/>
  <c r="O19" i="5"/>
  <c r="O24" i="5"/>
  <c r="O18" i="5"/>
  <c r="O29" i="5"/>
  <c r="O23" i="5"/>
  <c r="O17" i="5"/>
  <c r="O28" i="5"/>
  <c r="O22" i="5"/>
  <c r="O27" i="5"/>
  <c r="O21" i="5"/>
  <c r="O30" i="5"/>
  <c r="O18" i="1"/>
  <c r="O19" i="1"/>
  <c r="O20" i="1"/>
  <c r="O21" i="1"/>
  <c r="O22" i="1"/>
  <c r="O23" i="1"/>
  <c r="O24" i="1"/>
  <c r="O25" i="1"/>
  <c r="O8" i="1"/>
  <c r="O9" i="1"/>
  <c r="O10" i="1"/>
  <c r="O14" i="1"/>
  <c r="K6" i="7"/>
  <c r="I6" i="7"/>
  <c r="O40" i="5"/>
  <c r="K6" i="5"/>
  <c r="I22" i="7"/>
  <c r="H33" i="5"/>
  <c r="E11" i="7"/>
  <c r="N8" i="3"/>
  <c r="J33" i="5"/>
  <c r="F6" i="7"/>
  <c r="K9" i="3"/>
  <c r="G6" i="5"/>
  <c r="C6" i="7"/>
  <c r="L8" i="3"/>
  <c r="E31" i="7"/>
  <c r="C31" i="7"/>
  <c r="L15" i="5"/>
  <c r="F40" i="1"/>
  <c r="L11" i="7"/>
  <c r="J15" i="5"/>
  <c r="E6" i="1"/>
  <c r="N15" i="1"/>
  <c r="M6" i="1"/>
  <c r="C33" i="1"/>
  <c r="C15" i="1"/>
  <c r="F33" i="1"/>
  <c r="H6" i="1"/>
  <c r="H11" i="7"/>
  <c r="E40" i="5"/>
  <c r="J6" i="7"/>
  <c r="H15" i="5"/>
  <c r="N6" i="5"/>
  <c r="I15" i="5"/>
  <c r="O33" i="1"/>
  <c r="D9" i="3"/>
  <c r="M11" i="7"/>
  <c r="G31" i="7"/>
  <c r="E22" i="7"/>
  <c r="N40" i="5"/>
  <c r="J6" i="1"/>
  <c r="I31" i="7"/>
  <c r="G11" i="7"/>
  <c r="F6" i="5"/>
  <c r="D6" i="5"/>
  <c r="H8" i="3"/>
  <c r="F15" i="5"/>
  <c r="K15" i="5"/>
  <c r="H22" i="7"/>
  <c r="G9" i="3"/>
  <c r="M33" i="5"/>
  <c r="D40" i="1"/>
  <c r="D8" i="3"/>
  <c r="D6" i="3" s="1"/>
  <c r="E15" i="5"/>
  <c r="I11" i="7"/>
  <c r="E6" i="7"/>
  <c r="M6" i="7"/>
  <c r="C22" i="7"/>
  <c r="L6" i="7"/>
  <c r="L6" i="5"/>
  <c r="N40" i="1"/>
  <c r="K40" i="5"/>
  <c r="M22" i="7"/>
  <c r="J22" i="7"/>
  <c r="H6" i="7"/>
  <c r="N6" i="7"/>
  <c r="H33" i="1"/>
  <c r="J33" i="1"/>
  <c r="L15" i="1"/>
  <c r="N6" i="1"/>
  <c r="D6" i="1"/>
  <c r="L6" i="1"/>
  <c r="J15" i="1"/>
  <c r="H40" i="1"/>
  <c r="C9" i="3"/>
  <c r="G8" i="3"/>
  <c r="N11" i="7"/>
  <c r="I9" i="3"/>
  <c r="D33" i="5"/>
  <c r="H6" i="5"/>
  <c r="M15" i="1"/>
  <c r="O40" i="1"/>
  <c r="E8" i="3"/>
  <c r="J40" i="5"/>
  <c r="D6" i="7"/>
  <c r="O6" i="5"/>
  <c r="K8" i="3"/>
  <c r="G33" i="5"/>
  <c r="D33" i="1"/>
  <c r="F31" i="7"/>
  <c r="M9" i="3"/>
  <c r="J31" i="7"/>
  <c r="G15" i="5"/>
  <c r="O22" i="7"/>
  <c r="N9" i="3"/>
  <c r="N15" i="5"/>
  <c r="G40" i="1"/>
  <c r="D31" i="7"/>
  <c r="K31" i="7"/>
  <c r="E6" i="5"/>
  <c r="C40" i="1"/>
  <c r="I6" i="5"/>
  <c r="I8" i="3"/>
  <c r="I33" i="5"/>
  <c r="C8" i="3"/>
  <c r="J40" i="1"/>
  <c r="O6" i="7"/>
  <c r="M40" i="5"/>
  <c r="D22" i="7"/>
  <c r="L33" i="5"/>
  <c r="O31" i="7"/>
  <c r="F8" i="3"/>
  <c r="D40" i="5"/>
  <c r="F40" i="5"/>
  <c r="L33" i="1"/>
  <c r="I15" i="1"/>
  <c r="N33" i="1"/>
  <c r="I33" i="1"/>
  <c r="K6" i="1"/>
  <c r="M33" i="1"/>
  <c r="P15" i="5"/>
  <c r="N22" i="7"/>
  <c r="K33" i="5"/>
  <c r="O15" i="5"/>
  <c r="H15" i="1"/>
  <c r="L40" i="1"/>
  <c r="M6" i="5"/>
  <c r="E9" i="3"/>
  <c r="H40" i="5"/>
  <c r="J9" i="3"/>
  <c r="E33" i="1"/>
  <c r="K15" i="1"/>
  <c r="L31" i="7"/>
  <c r="C40" i="5"/>
  <c r="L40" i="5"/>
  <c r="M31" i="7"/>
  <c r="M15" i="5"/>
  <c r="I40" i="1"/>
  <c r="D11" i="7"/>
  <c r="G40" i="5"/>
  <c r="E40" i="1"/>
  <c r="N31" i="7"/>
  <c r="C33" i="5"/>
  <c r="L9" i="3"/>
  <c r="F22" i="7"/>
  <c r="H9" i="3"/>
  <c r="K22" i="7"/>
  <c r="L22" i="7"/>
  <c r="K40" i="1"/>
  <c r="E33" i="5"/>
  <c r="N33" i="5"/>
  <c r="C15" i="5"/>
  <c r="O11" i="7"/>
  <c r="K11" i="7"/>
  <c r="C6" i="5"/>
  <c r="O33" i="5"/>
  <c r="D15" i="5"/>
  <c r="F6" i="1"/>
  <c r="E15" i="1"/>
  <c r="G15" i="1"/>
  <c r="G6" i="1"/>
  <c r="F15" i="1"/>
  <c r="D15" i="1"/>
  <c r="I40" i="5"/>
  <c r="G6" i="7"/>
  <c r="F33" i="5"/>
  <c r="C11" i="7"/>
  <c r="H31" i="7"/>
  <c r="F9" i="3"/>
  <c r="G33" i="1"/>
  <c r="J6" i="5"/>
  <c r="G22" i="7"/>
  <c r="M8" i="3"/>
  <c r="J11" i="7"/>
  <c r="F11" i="7"/>
  <c r="M40" i="1"/>
  <c r="K33" i="1"/>
  <c r="I6" i="1"/>
  <c r="H6" i="3" l="1"/>
  <c r="I6" i="3"/>
  <c r="M6" i="3"/>
  <c r="N6" i="3"/>
  <c r="N36" i="7"/>
  <c r="C49" i="5"/>
  <c r="H36" i="7"/>
  <c r="H49" i="5"/>
  <c r="N49" i="5"/>
  <c r="O36" i="7"/>
  <c r="L49" i="5"/>
  <c r="O8" i="3"/>
  <c r="L36" i="7"/>
  <c r="M36" i="7"/>
  <c r="J36" i="7"/>
  <c r="E36" i="7"/>
  <c r="C36" i="7"/>
  <c r="I49" i="5"/>
  <c r="G49" i="5"/>
  <c r="M49" i="5"/>
  <c r="F36" i="7"/>
  <c r="E49" i="5"/>
  <c r="D36" i="7"/>
  <c r="O9" i="3"/>
  <c r="G36" i="7"/>
  <c r="D49" i="5"/>
  <c r="K49" i="5"/>
  <c r="J49" i="5"/>
  <c r="F49" i="5"/>
  <c r="I36" i="7"/>
  <c r="K36" i="7"/>
  <c r="R11" i="8"/>
  <c r="O11" i="8"/>
  <c r="O12" i="8" s="1"/>
  <c r="O49" i="5"/>
  <c r="O17" i="1"/>
  <c r="O26" i="1"/>
  <c r="O27" i="1"/>
  <c r="O28" i="1"/>
  <c r="O29" i="1"/>
  <c r="O30" i="1"/>
  <c r="O31" i="1"/>
  <c r="F6" i="3"/>
  <c r="G6" i="3"/>
  <c r="L6" i="3"/>
  <c r="E6" i="3"/>
  <c r="O15" i="1"/>
  <c r="O6" i="3"/>
  <c r="K6" i="3"/>
  <c r="J6" i="3"/>
  <c r="R12" i="8" l="1"/>
  <c r="R13" i="8" s="1"/>
  <c r="R14" i="8" s="1"/>
  <c r="C13" i="1" s="1"/>
  <c r="O13" i="1" s="1"/>
  <c r="L10" i="8"/>
  <c r="L11" i="8" s="1"/>
  <c r="L12" i="8" s="1"/>
  <c r="O13" i="8"/>
  <c r="O14" i="8" s="1"/>
  <c r="C12" i="1" s="1"/>
  <c r="O12" i="1" s="1"/>
  <c r="B2" i="4"/>
  <c r="B2" i="3"/>
  <c r="O37" i="2"/>
  <c r="O9" i="2"/>
  <c r="O8" i="2"/>
  <c r="B2" i="2"/>
  <c r="O6" i="2"/>
  <c r="C6" i="3"/>
  <c r="L13" i="8" l="1"/>
  <c r="L14" i="8" s="1"/>
  <c r="C11" i="1" s="1"/>
  <c r="L49" i="1"/>
  <c r="M49" i="1"/>
  <c r="I49" i="1"/>
  <c r="D49" i="1"/>
  <c r="F49" i="1"/>
  <c r="K49" i="1"/>
  <c r="O16" i="2"/>
  <c r="G49" i="1"/>
  <c r="N49" i="1"/>
  <c r="E49" i="1"/>
  <c r="H49" i="1"/>
  <c r="J49" i="1"/>
  <c r="C6" i="1"/>
  <c r="C49" i="1" l="1"/>
  <c r="O11" i="1"/>
  <c r="I41" i="3"/>
  <c r="L41" i="3"/>
  <c r="H41" i="3"/>
  <c r="E41" i="3"/>
  <c r="K41" i="3"/>
  <c r="G41" i="3"/>
  <c r="F41" i="3"/>
  <c r="C41" i="3"/>
  <c r="N41" i="3"/>
  <c r="J41" i="3"/>
  <c r="B4" i="4"/>
  <c r="O41" i="3"/>
  <c r="D41" i="3"/>
  <c r="M41" i="3"/>
  <c r="D17" i="4"/>
  <c r="D15" i="4"/>
  <c r="D16" i="4"/>
  <c r="C16" i="4"/>
  <c r="C17" i="4"/>
  <c r="C14" i="4"/>
  <c r="D14" i="4"/>
  <c r="C15" i="4"/>
  <c r="O6" i="1"/>
  <c r="O49" i="1" l="1"/>
  <c r="E15" i="4"/>
  <c r="F15" i="4" s="1"/>
  <c r="E14" i="4"/>
  <c r="F14" i="4" s="1"/>
  <c r="E17" i="4"/>
  <c r="F17" i="4" s="1"/>
  <c r="E16" i="4"/>
  <c r="F16" i="4" s="1"/>
</calcChain>
</file>

<file path=xl/sharedStrings.xml><?xml version="1.0" encoding="utf-8"?>
<sst xmlns="http://schemas.openxmlformats.org/spreadsheetml/2006/main" count="601" uniqueCount="224">
  <si>
    <t>Category</t>
  </si>
  <si>
    <t>Subcategory</t>
  </si>
  <si>
    <t>Performance</t>
  </si>
  <si>
    <t>Fall Script</t>
  </si>
  <si>
    <t>Fall Royalties</t>
  </si>
  <si>
    <t>Fall show rental</t>
  </si>
  <si>
    <t>Fall Makeup</t>
  </si>
  <si>
    <t>Fall Security Deposit</t>
  </si>
  <si>
    <t>Fall Hair</t>
  </si>
  <si>
    <t>Fall Costuem</t>
  </si>
  <si>
    <t>Sound</t>
  </si>
  <si>
    <t>Fall Sound files</t>
  </si>
  <si>
    <t>Fall Sound Rental</t>
  </si>
  <si>
    <t>Fall Sound pros</t>
  </si>
  <si>
    <t>Fall Sound needs</t>
  </si>
  <si>
    <t>Light</t>
  </si>
  <si>
    <t>Fall light purchases</t>
  </si>
  <si>
    <t>Fall Light Rental</t>
  </si>
  <si>
    <t>Fall Light Pros</t>
  </si>
  <si>
    <t>Fall Light Needs</t>
  </si>
  <si>
    <t>Set</t>
  </si>
  <si>
    <t>Fall set Pros</t>
  </si>
  <si>
    <t>Fall set rental</t>
  </si>
  <si>
    <t>Fall set purchase</t>
  </si>
  <si>
    <t>Fall set needs</t>
  </si>
  <si>
    <t>Appreciation</t>
  </si>
  <si>
    <t>Fall director gifts</t>
  </si>
  <si>
    <t>Fall Cast gifts</t>
  </si>
  <si>
    <t>Fall Venue</t>
  </si>
  <si>
    <t>Fall Cake</t>
  </si>
  <si>
    <t>Marketing</t>
  </si>
  <si>
    <t>Fall Playbill</t>
  </si>
  <si>
    <t>Fall Printing</t>
  </si>
  <si>
    <t>Fall Shirts</t>
  </si>
  <si>
    <t>Fall Travel</t>
  </si>
  <si>
    <t>Fall Ads</t>
  </si>
  <si>
    <t>Fall graphics</t>
  </si>
  <si>
    <t>Fall marketing needs</t>
  </si>
  <si>
    <t>Membership</t>
  </si>
  <si>
    <t>Individual Dues</t>
  </si>
  <si>
    <t>charter dues</t>
  </si>
  <si>
    <t>Admin</t>
  </si>
  <si>
    <t>Office</t>
  </si>
  <si>
    <t>Postage</t>
  </si>
  <si>
    <t>Comp Script</t>
  </si>
  <si>
    <t>Comp Royalties</t>
  </si>
  <si>
    <t>Comp show rental</t>
  </si>
  <si>
    <t>Comp Makeup</t>
  </si>
  <si>
    <t>Comp Security Deposit</t>
  </si>
  <si>
    <t>Comp Hair</t>
  </si>
  <si>
    <t>Comp Costume</t>
  </si>
  <si>
    <t>Comp Sound files</t>
  </si>
  <si>
    <t>Comp Sound Rental</t>
  </si>
  <si>
    <t>Comp Sound pros</t>
  </si>
  <si>
    <t>Comp Sound needs</t>
  </si>
  <si>
    <t>Comp light purchases</t>
  </si>
  <si>
    <t>Comp Light Rental</t>
  </si>
  <si>
    <t>Comp Light Pros</t>
  </si>
  <si>
    <t>Comp Light Needs</t>
  </si>
  <si>
    <t>Comp set Pros</t>
  </si>
  <si>
    <t>Comp set rental</t>
  </si>
  <si>
    <t>Comp set purchase</t>
  </si>
  <si>
    <t>Comp set needs</t>
  </si>
  <si>
    <t>Comp director gifts</t>
  </si>
  <si>
    <t>Comp Cast gifts</t>
  </si>
  <si>
    <t>Comp Venue</t>
  </si>
  <si>
    <t>Comp Cake</t>
  </si>
  <si>
    <t>Comp Playbill</t>
  </si>
  <si>
    <t>Comp Printing</t>
  </si>
  <si>
    <t>Comp Shirts</t>
  </si>
  <si>
    <t>Comp Travel</t>
  </si>
  <si>
    <t>Comp Ads</t>
  </si>
  <si>
    <t>Comp graphics</t>
  </si>
  <si>
    <t>Comp marketing needs</t>
  </si>
  <si>
    <t>spring Script</t>
  </si>
  <si>
    <t>spring Royalties</t>
  </si>
  <si>
    <t>spring show rental</t>
  </si>
  <si>
    <t>spring Makeup</t>
  </si>
  <si>
    <t>spring Security Deposit</t>
  </si>
  <si>
    <t>spring Hair</t>
  </si>
  <si>
    <t>spring Costuem</t>
  </si>
  <si>
    <t>spring Sound files</t>
  </si>
  <si>
    <t>spring Sound Rental</t>
  </si>
  <si>
    <t>spring Sound pros</t>
  </si>
  <si>
    <t>spring Sound needs</t>
  </si>
  <si>
    <t>spring light purchases</t>
  </si>
  <si>
    <t>spring Light Rental</t>
  </si>
  <si>
    <t>spring Light Pros</t>
  </si>
  <si>
    <t>spring Light Needs</t>
  </si>
  <si>
    <t>spring set Pros</t>
  </si>
  <si>
    <t>spring set rental</t>
  </si>
  <si>
    <t>spring set purchase</t>
  </si>
  <si>
    <t>spring set needs</t>
  </si>
  <si>
    <t>spring director gifts</t>
  </si>
  <si>
    <t>spring Cast gifts</t>
  </si>
  <si>
    <t>spring Venue</t>
  </si>
  <si>
    <t>spring Cake</t>
  </si>
  <si>
    <t>spring Playbill</t>
  </si>
  <si>
    <t>spring Printing</t>
  </si>
  <si>
    <t>spring Shirts</t>
  </si>
  <si>
    <t>spring Travel</t>
  </si>
  <si>
    <t>spring Ads</t>
  </si>
  <si>
    <t>spring graphics</t>
  </si>
  <si>
    <t>spring marketing needs</t>
  </si>
  <si>
    <t xml:space="preserve"> </t>
  </si>
  <si>
    <t>ACTUAL EXPENSES</t>
  </si>
  <si>
    <t>Fall 2025</t>
  </si>
  <si>
    <t>Comp 2025</t>
  </si>
  <si>
    <t>Spring 2026</t>
  </si>
  <si>
    <t>Fall 2026</t>
  </si>
  <si>
    <t>Comp 2026</t>
  </si>
  <si>
    <t>Spring 2027</t>
  </si>
  <si>
    <t>Fall 2027</t>
  </si>
  <si>
    <t>Comp 2027</t>
  </si>
  <si>
    <t>Spring 2028</t>
  </si>
  <si>
    <t>Fall 2028</t>
  </si>
  <si>
    <t>Comp 2028</t>
  </si>
  <si>
    <t>Spring 2029</t>
  </si>
  <si>
    <t>Total</t>
  </si>
  <si>
    <t>Show Expenses</t>
  </si>
  <si>
    <t>TOTAL</t>
  </si>
  <si>
    <t>Competition Expenses</t>
  </si>
  <si>
    <t>Administration expenses</t>
  </si>
  <si>
    <t>Other Expenses</t>
  </si>
  <si>
    <t>MONTHLY TOTAL</t>
  </si>
  <si>
    <t>Western Drama Club</t>
  </si>
  <si>
    <t>PLANNED INCOME</t>
  </si>
  <si>
    <t>Fall Play 2025</t>
  </si>
  <si>
    <t>Competition 2025</t>
  </si>
  <si>
    <t>Spring musical 2026</t>
  </si>
  <si>
    <t>Fall Play 2026</t>
  </si>
  <si>
    <t>Competition 2026</t>
  </si>
  <si>
    <t>Spring Musical 2027</t>
  </si>
  <si>
    <t>Fall play 2027</t>
  </si>
  <si>
    <t>competition 2027</t>
  </si>
  <si>
    <t>Spring musical 2028</t>
  </si>
  <si>
    <t>Fall Play 2028</t>
  </si>
  <si>
    <t>Competition 2028</t>
  </si>
  <si>
    <t>Spring musical 2029</t>
  </si>
  <si>
    <t>Ticket Income</t>
  </si>
  <si>
    <t>Fall play 2026</t>
  </si>
  <si>
    <t>fall play 2027</t>
  </si>
  <si>
    <t>Spring Musical 2028</t>
  </si>
  <si>
    <t>Fall play 2028</t>
  </si>
  <si>
    <t>competition 2028</t>
  </si>
  <si>
    <t>spring musical 2029</t>
  </si>
  <si>
    <t>Sponsor Income</t>
  </si>
  <si>
    <t>Fundraiser Income</t>
  </si>
  <si>
    <t>Other Income</t>
  </si>
  <si>
    <t xml:space="preserve">Admin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</si>
  <si>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</si>
  <si>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</si>
  <si>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</si>
  <si>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</si>
  <si>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</si>
  <si>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</si>
  <si>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</si>
  <si>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</si>
  <si>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</si>
  <si>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</si>
  <si>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</si>
  <si>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</si>
  <si>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</si>
  <si>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</si>
  <si>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PLANNED EXPENSES</t>
  </si>
  <si>
    <t xml:space="preserve">Set </t>
  </si>
  <si>
    <t>Competition expenses</t>
  </si>
  <si>
    <t>Other expenses</t>
  </si>
  <si>
    <t>Performance expenses</t>
  </si>
  <si>
    <t>Expected expense</t>
  </si>
  <si>
    <t>Sound Expenses</t>
  </si>
  <si>
    <t>Expected Expense</t>
  </si>
  <si>
    <t>Light Expenses</t>
  </si>
  <si>
    <t>Set Expenses</t>
  </si>
  <si>
    <t>Appreciation Expenses</t>
  </si>
  <si>
    <t>Marketing Expenses</t>
  </si>
  <si>
    <t>Scripts</t>
  </si>
  <si>
    <t>Sound files</t>
  </si>
  <si>
    <t>Fixture Purchase</t>
  </si>
  <si>
    <t>Contracted Services</t>
  </si>
  <si>
    <t>Cast Party Venue</t>
  </si>
  <si>
    <t>Playbill</t>
  </si>
  <si>
    <t>Royalty</t>
  </si>
  <si>
    <t>Equipment rental</t>
  </si>
  <si>
    <t>Rental</t>
  </si>
  <si>
    <t>Cast Party Cake</t>
  </si>
  <si>
    <t>Poster Printing</t>
  </si>
  <si>
    <t>Contracted Service</t>
  </si>
  <si>
    <t>Contracted services</t>
  </si>
  <si>
    <t>Consummables</t>
  </si>
  <si>
    <t>Cast Gifts</t>
  </si>
  <si>
    <t>Cast Shirts</t>
  </si>
  <si>
    <t>Makeup</t>
  </si>
  <si>
    <t>Consummable</t>
  </si>
  <si>
    <t>Purchases</t>
  </si>
  <si>
    <t>Director appreciation</t>
  </si>
  <si>
    <t>Security Deposit</t>
  </si>
  <si>
    <t>Travel</t>
  </si>
  <si>
    <t>Hair</t>
  </si>
  <si>
    <t>Advertising</t>
  </si>
  <si>
    <t>Costumes</t>
  </si>
  <si>
    <t>Graphics Package</t>
  </si>
  <si>
    <t>Description</t>
  </si>
  <si>
    <t>Amount</t>
  </si>
  <si>
    <t>files</t>
  </si>
  <si>
    <t>Purchase</t>
  </si>
  <si>
    <t>Cast gift</t>
  </si>
  <si>
    <t>Professional services</t>
  </si>
  <si>
    <t>Will Scripts</t>
  </si>
  <si>
    <t>Will Director Script</t>
  </si>
  <si>
    <t>Where There's a Will</t>
  </si>
  <si>
    <t>Will Logo Pack</t>
  </si>
  <si>
    <t>Where There's shipping</t>
  </si>
  <si>
    <t>EXPENSE VARIANCES</t>
  </si>
  <si>
    <t xml:space="preserve">  Note: Negative values mean actual expense is higher than planned expense.</t>
  </si>
  <si>
    <t>Show expenses</t>
  </si>
  <si>
    <t>MONTHLY VARIANCE</t>
  </si>
  <si>
    <t>.</t>
  </si>
  <si>
    <t>EXPENSES ANALYSIS</t>
  </si>
  <si>
    <t xml:space="preserve"> PLANNED vs ACTUAL EXPENSES</t>
  </si>
  <si>
    <t>MONTHLY EXPENSES</t>
  </si>
  <si>
    <t>CATEGORY</t>
  </si>
  <si>
    <t>VARIANCE</t>
  </si>
  <si>
    <t>VARIANCE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</si>
</sst>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;;;"/>
  </numFmts>
  <fonts count="25">
    <font>
      <sz val="11"/>
      <color theme="1"/>
      <name val="Palatino Linotype"/>
      <family val="2"/>
      <scheme val="minor"/>
    </font>
    <font>
      <sz val="11"/>
      <color theme="1" tint="0.14999847407452621"/>
      <name val="Palatino Linotype"/>
      <family val="1"/>
      <scheme val="minor"/>
    </font>
    <font>
      <sz val="28"/>
      <color theme="1" tint="0.14999847407452621"/>
      <name val="Corbel"/>
      <family val="2"/>
      <scheme val="major"/>
    </font>
    <font>
      <sz val="18"/>
      <color theme="1" tint="0.14999847407452621"/>
      <name val="Corbel"/>
      <family val="2"/>
      <scheme val="major"/>
    </font>
    <font>
      <sz val="11"/>
      <color theme="1"/>
      <name val="Palatino Linotype"/>
      <family val="1"/>
      <scheme val="minor"/>
    </font>
    <font>
      <sz val="10"/>
      <color theme="1" tint="0.14999847407452621"/>
      <name val="Palatino Linotype"/>
      <family val="1"/>
      <scheme val="minor"/>
    </font>
    <font>
      <sz val="12"/>
      <color theme="1" tint="0.14999847407452621"/>
      <name val="Corbel"/>
      <family val="2"/>
      <scheme val="major"/>
    </font>
    <font>
      <sz val="12"/>
      <color theme="0"/>
      <name val="Corbel"/>
      <family val="2"/>
      <scheme val="major"/>
    </font>
    <font>
      <sz val="11"/>
      <color theme="1" tint="0.14999847407452621"/>
      <name val="Corbel"/>
      <family val="2"/>
      <scheme val="major"/>
    </font>
    <font>
      <sz val="10"/>
      <color theme="1" tint="0.14999847407452621"/>
      <name val="Corbel"/>
      <family val="2"/>
      <scheme val="major"/>
    </font>
    <font>
      <sz val="13"/>
      <color theme="1"/>
      <name val="Corbel"/>
      <family val="2"/>
      <scheme val="major"/>
    </font>
    <font>
      <sz val="8"/>
      <color theme="1" tint="0.14999847407452621"/>
      <name val="Palatino Linotype"/>
      <family val="1"/>
      <scheme val="minor"/>
    </font>
    <font>
      <sz val="10"/>
      <color theme="1" tint="0.34998626667073579"/>
      <name val="Corbel"/>
      <family val="2"/>
      <scheme val="major"/>
    </font>
    <font>
      <sz val="13"/>
      <color theme="1" tint="0.14999847407452621"/>
      <name val="Corbel"/>
      <family val="2"/>
      <scheme val="major"/>
    </font>
    <font>
      <b/>
      <sz val="28"/>
      <color theme="8" tint="-0.499984740745262"/>
      <name val="Corbel"/>
      <family val="2"/>
      <scheme val="major"/>
    </font>
    <font>
      <b/>
      <sz val="28"/>
      <color theme="9" tint="-0.499984740745262"/>
      <name val="Corbel"/>
      <family val="2"/>
      <scheme val="major"/>
    </font>
    <font>
      <b/>
      <sz val="28"/>
      <color theme="5" tint="-0.499984740745262"/>
      <name val="Corbel"/>
      <family val="2"/>
      <scheme val="major"/>
    </font>
    <font>
      <sz val="18"/>
      <color theme="1" tint="4.9989318521683403E-2"/>
      <name val="Corbel"/>
      <family val="2"/>
      <scheme val="major"/>
    </font>
    <font>
      <b/>
      <sz val="12"/>
      <color theme="0"/>
      <name val="Corbel"/>
      <family val="2"/>
      <scheme val="major"/>
    </font>
    <font>
      <b/>
      <sz val="13"/>
      <color theme="0"/>
      <name val="Corbel"/>
      <family val="2"/>
      <scheme val="major"/>
    </font>
    <font>
      <b/>
      <sz val="11"/>
      <color theme="0"/>
      <name val="Palatino Linotype"/>
      <family val="1"/>
      <scheme val="minor"/>
    </font>
    <font>
      <sz val="8"/>
      <color theme="1"/>
      <name val="Palatino Linotype"/>
      <family val="1"/>
      <scheme val="minor"/>
    </font>
    <font>
      <sz val="11"/>
      <color theme="1" tint="0.14999847407452621"/>
      <name val="Palatino Linotype"/>
      <scheme val="minor"/>
    </font>
    <font>
      <sz val="11"/>
      <color theme="1" tint="0.14999847407452621"/>
      <name val="Palatino Linotype"/>
      <family val="2"/>
      <scheme val="minor"/>
    </font>
    <font>
      <sz val="11"/>
      <color theme="0"/>
      <name val="Palatino Linotype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 style="thin">
        <color theme="0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0"/>
      </bottom>
      <diagonal/>
    </border>
    <border>
      <left style="thin">
        <color theme="4" tint="0.59996337778862885"/>
      </left>
      <right/>
      <top/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/>
      <top style="thin">
        <color theme="0"/>
      </top>
      <bottom style="thin">
        <color theme="0"/>
      </bottom>
      <diagonal/>
    </border>
    <border>
      <left/>
      <right style="thin">
        <color theme="9" tint="0.79998168889431442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/>
      <bottom/>
      <diagonal/>
    </border>
    <border>
      <left style="thin">
        <color theme="9" tint="0.79998168889431442"/>
      </left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thin">
        <color theme="0"/>
      </top>
      <bottom style="thin">
        <color theme="0"/>
      </bottom>
      <diagonal/>
    </border>
    <border>
      <left style="thin">
        <color theme="9" tint="0.39994506668294322"/>
      </left>
      <right/>
      <top style="thin">
        <color theme="0"/>
      </top>
      <bottom style="thin">
        <color theme="0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5" tint="0.79998168889431442"/>
      </right>
      <top/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/>
      <top/>
      <bottom/>
      <diagonal/>
    </border>
    <border>
      <left style="thin">
        <color theme="5" tint="0.59996337778862885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5" tint="0.59996337778862885"/>
      </right>
      <top/>
      <bottom style="thin">
        <color theme="0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0"/>
      </bottom>
      <diagonal/>
    </border>
    <border>
      <left style="thin">
        <color theme="5" tint="0.59996337778862885"/>
      </left>
      <right/>
      <top/>
      <bottom style="thin">
        <color theme="0"/>
      </bottom>
      <diagonal/>
    </border>
    <border>
      <left/>
      <right style="thin">
        <color theme="9" tint="0.59996337778862885"/>
      </right>
      <top/>
      <bottom style="thin">
        <color theme="0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0"/>
      </bottom>
      <diagonal/>
    </border>
    <border>
      <left style="thin">
        <color theme="9" tint="0.59996337778862885"/>
      </left>
      <right/>
      <top/>
      <bottom style="thin">
        <color theme="0"/>
      </bottom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5" tint="0.59996337778862885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3" fillId="0" borderId="0" xfId="0" applyFont="1"/>
    <xf numFmtId="44" fontId="1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4" fillId="3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4" fillId="3" borderId="9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0" fontId="10" fillId="3" borderId="15" xfId="0" applyFont="1" applyFill="1" applyBorder="1" applyAlignment="1">
      <alignment horizontal="left" vertical="center" indent="1"/>
    </xf>
    <xf numFmtId="0" fontId="10" fillId="3" borderId="7" xfId="0" applyFont="1" applyFill="1" applyBorder="1" applyAlignment="1">
      <alignment horizontal="left" vertical="center" indent="1"/>
    </xf>
    <xf numFmtId="44" fontId="1" fillId="0" borderId="19" xfId="0" applyNumberFormat="1" applyFont="1" applyBorder="1" applyAlignment="1">
      <alignment horizontal="left" vertical="center"/>
    </xf>
    <xf numFmtId="44" fontId="1" fillId="0" borderId="8" xfId="0" applyNumberFormat="1" applyFont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indent="2"/>
    </xf>
    <xf numFmtId="0" fontId="1" fillId="0" borderId="7" xfId="0" applyFont="1" applyBorder="1" applyAlignment="1">
      <alignment horizontal="left" vertical="center" indent="2"/>
    </xf>
    <xf numFmtId="0" fontId="10" fillId="9" borderId="20" xfId="0" applyFont="1" applyFill="1" applyBorder="1" applyAlignment="1">
      <alignment horizontal="left" vertical="center" indent="1"/>
    </xf>
    <xf numFmtId="44" fontId="4" fillId="9" borderId="21" xfId="0" applyNumberFormat="1" applyFont="1" applyFill="1" applyBorder="1" applyAlignment="1">
      <alignment horizontal="left" vertical="center"/>
    </xf>
    <xf numFmtId="44" fontId="4" fillId="9" borderId="22" xfId="0" applyNumberFormat="1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 indent="2"/>
    </xf>
    <xf numFmtId="44" fontId="1" fillId="0" borderId="24" xfId="0" applyNumberFormat="1" applyFont="1" applyBorder="1" applyAlignment="1">
      <alignment horizontal="left" vertical="center"/>
    </xf>
    <xf numFmtId="44" fontId="1" fillId="0" borderId="25" xfId="0" applyNumberFormat="1" applyFont="1" applyBorder="1" applyAlignment="1">
      <alignment horizontal="left" vertical="center"/>
    </xf>
    <xf numFmtId="44" fontId="4" fillId="3" borderId="27" xfId="0" applyNumberFormat="1" applyFont="1" applyFill="1" applyBorder="1" applyAlignment="1">
      <alignment horizontal="left" vertical="center"/>
    </xf>
    <xf numFmtId="44" fontId="1" fillId="0" borderId="26" xfId="0" applyNumberFormat="1" applyFont="1" applyBorder="1" applyAlignment="1">
      <alignment horizontal="left" vertical="center"/>
    </xf>
    <xf numFmtId="44" fontId="4" fillId="3" borderId="26" xfId="0" applyNumberFormat="1" applyFont="1" applyFill="1" applyBorder="1" applyAlignment="1">
      <alignment horizontal="left" vertical="center"/>
    </xf>
    <xf numFmtId="44" fontId="4" fillId="9" borderId="28" xfId="0" applyNumberFormat="1" applyFont="1" applyFill="1" applyBorder="1" applyAlignment="1">
      <alignment horizontal="left" vertical="center"/>
    </xf>
    <xf numFmtId="44" fontId="1" fillId="0" borderId="29" xfId="0" applyNumberFormat="1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indent="2"/>
    </xf>
    <xf numFmtId="44" fontId="1" fillId="0" borderId="32" xfId="0" applyNumberFormat="1" applyFont="1" applyBorder="1" applyAlignment="1">
      <alignment horizontal="left" vertical="center"/>
    </xf>
    <xf numFmtId="44" fontId="1" fillId="0" borderId="33" xfId="0" applyNumberFormat="1" applyFont="1" applyBorder="1" applyAlignment="1">
      <alignment horizontal="left" vertical="center"/>
    </xf>
    <xf numFmtId="44" fontId="1" fillId="0" borderId="34" xfId="0" applyNumberFormat="1" applyFont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 indent="1"/>
    </xf>
    <xf numFmtId="44" fontId="4" fillId="6" borderId="1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7" fillId="7" borderId="38" xfId="0" applyFont="1" applyFill="1" applyBorder="1" applyAlignment="1">
      <alignment horizontal="left" vertical="center" indent="2"/>
    </xf>
    <xf numFmtId="0" fontId="7" fillId="8" borderId="41" xfId="0" applyFont="1" applyFill="1" applyBorder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horizontal="right" vertical="center"/>
    </xf>
    <xf numFmtId="44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indent="1"/>
    </xf>
    <xf numFmtId="44" fontId="5" fillId="0" borderId="17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indent="1"/>
    </xf>
    <xf numFmtId="44" fontId="5" fillId="4" borderId="5" xfId="0" applyNumberFormat="1" applyFont="1" applyFill="1" applyBorder="1" applyAlignment="1">
      <alignment horizontal="center" vertical="center"/>
    </xf>
    <xf numFmtId="10" fontId="5" fillId="4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44" fontId="5" fillId="0" borderId="0" xfId="0" applyNumberFormat="1" applyFont="1" applyAlignment="1">
      <alignment horizontal="right" vertical="center"/>
    </xf>
    <xf numFmtId="4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right" vertical="center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44" fontId="3" fillId="0" borderId="19" xfId="0" applyNumberFormat="1" applyFont="1" applyBorder="1" applyAlignment="1">
      <alignment horizontal="left" vertical="center"/>
    </xf>
    <xf numFmtId="44" fontId="13" fillId="0" borderId="19" xfId="0" applyNumberFormat="1" applyFont="1" applyBorder="1" applyAlignment="1">
      <alignment horizontal="left" vertical="center" wrapText="1"/>
    </xf>
    <xf numFmtId="44" fontId="5" fillId="0" borderId="19" xfId="0" applyNumberFormat="1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 wrapText="1"/>
    </xf>
    <xf numFmtId="44" fontId="9" fillId="0" borderId="4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/>
    <xf numFmtId="44" fontId="18" fillId="2" borderId="13" xfId="0" applyNumberFormat="1" applyFont="1" applyFill="1" applyBorder="1" applyAlignment="1">
      <alignment horizontal="center" vertical="center"/>
    </xf>
    <xf numFmtId="44" fontId="18" fillId="2" borderId="14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indent="1"/>
    </xf>
    <xf numFmtId="44" fontId="20" fillId="2" borderId="3" xfId="0" applyNumberFormat="1" applyFont="1" applyFill="1" applyBorder="1" applyAlignment="1">
      <alignment horizontal="left" vertical="center"/>
    </xf>
    <xf numFmtId="44" fontId="20" fillId="2" borderId="11" xfId="0" applyNumberFormat="1" applyFont="1" applyFill="1" applyBorder="1" applyAlignment="1">
      <alignment horizontal="left" vertical="center"/>
    </xf>
    <xf numFmtId="44" fontId="18" fillId="8" borderId="42" xfId="0" applyNumberFormat="1" applyFont="1" applyFill="1" applyBorder="1" applyAlignment="1">
      <alignment horizontal="center" vertical="center"/>
    </xf>
    <xf numFmtId="44" fontId="18" fillId="8" borderId="43" xfId="0" applyNumberFormat="1" applyFont="1" applyFill="1" applyBorder="1" applyAlignment="1">
      <alignment horizontal="center" vertical="center"/>
    </xf>
    <xf numFmtId="0" fontId="19" fillId="8" borderId="44" xfId="0" applyFont="1" applyFill="1" applyBorder="1" applyAlignment="1">
      <alignment horizontal="left" vertical="center" indent="1"/>
    </xf>
    <xf numFmtId="44" fontId="20" fillId="8" borderId="45" xfId="0" applyNumberFormat="1" applyFont="1" applyFill="1" applyBorder="1" applyAlignment="1">
      <alignment horizontal="left" vertical="center"/>
    </xf>
    <xf numFmtId="44" fontId="20" fillId="8" borderId="46" xfId="0" applyNumberFormat="1" applyFont="1" applyFill="1" applyBorder="1" applyAlignment="1">
      <alignment horizontal="left" vertical="center"/>
    </xf>
    <xf numFmtId="44" fontId="18" fillId="7" borderId="39" xfId="0" applyNumberFormat="1" applyFont="1" applyFill="1" applyBorder="1" applyAlignment="1">
      <alignment horizontal="center" vertical="center"/>
    </xf>
    <xf numFmtId="44" fontId="18" fillId="7" borderId="40" xfId="0" applyNumberFormat="1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left" vertical="center" indent="1"/>
    </xf>
    <xf numFmtId="44" fontId="20" fillId="5" borderId="37" xfId="0" applyNumberFormat="1" applyFont="1" applyFill="1" applyBorder="1" applyAlignment="1">
      <alignment horizontal="left" vertical="center"/>
    </xf>
    <xf numFmtId="44" fontId="20" fillId="5" borderId="30" xfId="0" applyNumberFormat="1" applyFont="1" applyFill="1" applyBorder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44" fontId="1" fillId="0" borderId="3" xfId="0" applyNumberFormat="1" applyFont="1" applyBorder="1" applyAlignment="1">
      <alignment horizontal="left" vertical="center"/>
    </xf>
    <xf numFmtId="44" fontId="18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22" fillId="0" borderId="7" xfId="0" applyFont="1" applyBorder="1" applyAlignment="1">
      <alignment horizontal="left" vertical="center" indent="2"/>
    </xf>
    <xf numFmtId="44" fontId="22" fillId="0" borderId="2" xfId="0" applyNumberFormat="1" applyFont="1" applyBorder="1" applyAlignment="1">
      <alignment horizontal="left" vertical="center"/>
    </xf>
    <xf numFmtId="44" fontId="22" fillId="0" borderId="8" xfId="0" applyNumberFormat="1" applyFont="1" applyBorder="1" applyAlignment="1">
      <alignment horizontal="left" vertical="center"/>
    </xf>
    <xf numFmtId="44" fontId="22" fillId="0" borderId="26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indent="2"/>
    </xf>
    <xf numFmtId="0" fontId="24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2"/>
    </xf>
    <xf numFmtId="44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2"/>
    </xf>
    <xf numFmtId="44" fontId="1" fillId="0" borderId="2" xfId="0" quotePrefix="1" applyNumberFormat="1" applyFont="1" applyBorder="1" applyAlignment="1">
      <alignment horizontal="left" vertical="center"/>
    </xf>
    <xf numFmtId="0" fontId="0" fillId="4" borderId="0" xfId="0" applyFill="1"/>
    <xf numFmtId="0" fontId="22" fillId="0" borderId="23" xfId="0" applyFont="1" applyBorder="1" applyAlignment="1">
      <alignment horizontal="left" vertical="center" indent="2"/>
    </xf>
    <xf numFmtId="44" fontId="22" fillId="0" borderId="24" xfId="0" applyNumberFormat="1" applyFont="1" applyBorder="1" applyAlignment="1">
      <alignment horizontal="left" vertical="center"/>
    </xf>
    <xf numFmtId="44" fontId="22" fillId="0" borderId="25" xfId="0" applyNumberFormat="1" applyFont="1" applyBorder="1" applyAlignment="1">
      <alignment horizontal="left" vertical="center"/>
    </xf>
    <xf numFmtId="44" fontId="22" fillId="0" borderId="0" xfId="0" applyNumberFormat="1" applyFont="1" applyBorder="1" applyAlignment="1">
      <alignment horizontal="left" vertical="center"/>
    </xf>
    <xf numFmtId="44" fontId="22" fillId="0" borderId="32" xfId="0" applyNumberFormat="1" applyFont="1" applyBorder="1" applyAlignment="1">
      <alignment horizontal="left" vertical="center"/>
    </xf>
    <xf numFmtId="44" fontId="22" fillId="0" borderId="33" xfId="0" applyNumberFormat="1" applyFont="1" applyBorder="1" applyAlignment="1">
      <alignment horizontal="left" vertical="center"/>
    </xf>
    <xf numFmtId="44" fontId="22" fillId="0" borderId="48" xfId="0" applyNumberFormat="1" applyFont="1" applyBorder="1" applyAlignment="1">
      <alignment horizontal="left" vertical="center"/>
    </xf>
  </cellXfs>
  <cellStyles count="1">
    <cellStyle name="Normal" xfId="0" builtinId="0"/>
  </cellStyles>
  <dxfs count="3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5" tint="0.59996337778862885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family val="1"/>
        <scheme val="minor"/>
      </font>
      <alignment horizontal="left" vertical="center" textRotation="0" wrapText="0" indent="2" justifyLastLine="0" shrinkToFit="0" readingOrder="0"/>
      <border diagonalUp="0" diagonalDown="0">
        <left/>
        <right style="thin">
          <color theme="9" tint="0.7999816888943144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5" tint="0.79998168889431442"/>
        </left>
        <right style="thin">
          <color theme="5" tint="0.79998168889431442"/>
        </right>
        <top/>
        <bottom/>
        <vertical style="thin">
          <color theme="5" tint="0.79998168889431442"/>
        </vertical>
        <horizontal style="thin">
          <color auto="1"/>
        </horizontal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5" tint="-0.499984740745262"/>
        </patternFill>
      </fill>
    </dxf>
    <dxf>
      <font>
        <color rgb="FFC0000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/>
        <bottom/>
        <vertical style="thin">
          <color theme="4" tint="0.79998168889431442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/>
        <bottom/>
        <vertical style="thin">
          <color theme="4" tint="0.79998168889431442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Palatino Linotype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>
        <left style="thin">
          <color theme="9" tint="0.79998168889431442"/>
        </left>
        <right style="thin">
          <color theme="9" tint="0.79998168889431442"/>
        </right>
        <top/>
        <bottom/>
        <vertical style="thin">
          <color theme="9" tint="0.79998168889431442"/>
        </vertical>
        <horizontal style="thin">
          <color auto="1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</dxfs>
  <tableStyles count="2" defaultTableStyle="TableStyleMedium2" defaultPivotStyle="PivotStyleLight16">
    <tableStyle name="List" pivot="0" count="6" xr9:uid="{6D6BEF57-4AAE-44B1-ABB3-91764BA8624B}">
      <tableStyleElement type="headerRow" dxfId="318"/>
      <tableStyleElement type="totalRow" dxfId="317"/>
      <tableStyleElement type="firstColumn" dxfId="316"/>
      <tableStyleElement type="lastColumn" dxfId="315"/>
      <tableStyleElement type="firstRowStripe" dxfId="314"/>
      <tableStyleElement type="firstColumnStripe" dxfId="313"/>
    </tableStyle>
    <tableStyle name="TableStyleLight4 2" pivot="0" count="7" xr9:uid="{00000000-0011-0000-FFFF-FFFF00000000}">
      <tableStyleElement type="wholeTable" dxfId="312"/>
      <tableStyleElement type="headerRow" dxfId="311"/>
      <tableStyleElement type="totalRow" dxfId="310"/>
      <tableStyleElement type="firstColumn" dxfId="309"/>
      <tableStyleElement type="lastColumn" dxfId="308"/>
      <tableStyleElement type="firstRowStripe" dxfId="307"/>
      <tableStyleElement type="firstColumnStripe" dxfId="30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6452775492616"/>
          <c:y val="0.12970588631470853"/>
          <c:w val="0.78535472245073856"/>
          <c:h val="0.86566478852482009"/>
        </c:manualLayout>
      </c:layout>
      <c:barChart>
        <c:barDir val="bar"/>
        <c:grouping val="clustered"/>
        <c:varyColors val="0"/>
        <c:ser>
          <c:idx val="0"/>
          <c:order val="0"/>
          <c:tx>
            <c:v>Planned</c:v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'Expenses Analysis'!$B$14:$B$17</c:f>
              <c:strCache>
                <c:ptCount val="4"/>
                <c:pt idx="0">
                  <c:v>Show Expenses</c:v>
                </c:pt>
                <c:pt idx="1">
                  <c:v>Competition expenses</c:v>
                </c:pt>
                <c:pt idx="2">
                  <c:v>Administration expenses</c:v>
                </c:pt>
                <c:pt idx="3">
                  <c:v>Other expenses</c:v>
                </c:pt>
              </c:strCache>
            </c:strRef>
          </c:cat>
          <c:val>
            <c:numRef>
              <c:f>'Expenses Analysis'!$C$14:$C$17</c:f>
              <c:numCache>
                <c:formatCode>_("$"* #,##0.00_);_("$"* \(#,##0.00\);_("$"* "-"??_);_(@_)</c:formatCode>
                <c:ptCount val="4"/>
                <c:pt idx="0">
                  <c:v>3150</c:v>
                </c:pt>
                <c:pt idx="1">
                  <c:v>0</c:v>
                </c:pt>
                <c:pt idx="2">
                  <c:v>550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D-4BB3-825C-C2B0992236D0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'Expenses Analysis'!$B$14:$B$17</c:f>
              <c:strCache>
                <c:ptCount val="4"/>
                <c:pt idx="0">
                  <c:v>Show Expenses</c:v>
                </c:pt>
                <c:pt idx="1">
                  <c:v>Competition expenses</c:v>
                </c:pt>
                <c:pt idx="2">
                  <c:v>Administration expenses</c:v>
                </c:pt>
                <c:pt idx="3">
                  <c:v>Other expenses</c:v>
                </c:pt>
              </c:strCache>
            </c:strRef>
          </c:cat>
          <c:val>
            <c:numRef>
              <c:f>'Expenses Analysis'!$D$14:$D$17</c:f>
              <c:numCache>
                <c:formatCode>_("$"* #,##0.00_);_("$"* \(#,##0.00\);_("$"* "-"??_);_(@_)</c:formatCode>
                <c:ptCount val="4"/>
                <c:pt idx="0">
                  <c:v>274.5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D-4BB3-825C-C2B09922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5670640"/>
        <c:axId val="555672608"/>
      </c:barChart>
      <c:catAx>
        <c:axId val="55567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55672608"/>
        <c:crosses val="autoZero"/>
        <c:auto val="1"/>
        <c:lblAlgn val="ctr"/>
        <c:lblOffset val="100"/>
        <c:noMultiLvlLbl val="0"/>
      </c:catAx>
      <c:valAx>
        <c:axId val="555672608"/>
        <c:scaling>
          <c:orientation val="minMax"/>
        </c:scaling>
        <c:delete val="1"/>
        <c:axPos val="t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5556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62686567164179E-3"/>
          <c:y val="0"/>
          <c:w val="0.23230305167077997"/>
          <c:h val="9.0983175958727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+mj-lt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17249927092448"/>
          <c:y val="6.9838375466224623E-2"/>
          <c:w val="0.79724725381549533"/>
          <c:h val="0.92744535475575673"/>
        </c:manualLayout>
      </c:layout>
      <c:barChart>
        <c:barDir val="bar"/>
        <c:grouping val="clustered"/>
        <c:varyColors val="0"/>
        <c:ser>
          <c:idx val="0"/>
          <c:order val="0"/>
          <c:tx>
            <c:v>Planned</c:v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'Planned Expenses'!$C$5:$N$5</c:f>
              <c:strCache>
                <c:ptCount val="12"/>
                <c:pt idx="0">
                  <c:v> Fall Play 2025 </c:v>
                </c:pt>
                <c:pt idx="1">
                  <c:v> Competition 2025 </c:v>
                </c:pt>
                <c:pt idx="2">
                  <c:v> Spring musical 2026 </c:v>
                </c:pt>
                <c:pt idx="3">
                  <c:v> Fall Play 2026 </c:v>
                </c:pt>
                <c:pt idx="4">
                  <c:v> Competition 2026 </c:v>
                </c:pt>
                <c:pt idx="5">
                  <c:v> Spring Musical 2027 </c:v>
                </c:pt>
                <c:pt idx="6">
                  <c:v> Fall play 2027 </c:v>
                </c:pt>
                <c:pt idx="7">
                  <c:v> competition 2027 </c:v>
                </c:pt>
                <c:pt idx="8">
                  <c:v> Spring musical 2028 </c:v>
                </c:pt>
                <c:pt idx="9">
                  <c:v> Fall Play 2028 </c:v>
                </c:pt>
                <c:pt idx="10">
                  <c:v> Competition 2028 </c:v>
                </c:pt>
                <c:pt idx="11">
                  <c:v> Spring musical 2029 </c:v>
                </c:pt>
              </c:strCache>
            </c:strRef>
          </c:cat>
          <c:val>
            <c:numRef>
              <c:f>'Planned Expenses'!$C$49:$H$49</c:f>
              <c:numCache>
                <c:formatCode>_("$"* #,##0.00_);_("$"* \(#,##0.00\);_("$"* "-"??_);_(@_)</c:formatCode>
                <c:ptCount val="6"/>
                <c:pt idx="0">
                  <c:v>3700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7-4A19-AA2E-41FE6E1BB9CF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'Planned Expenses'!$C$5:$N$5</c:f>
              <c:strCache>
                <c:ptCount val="12"/>
                <c:pt idx="0">
                  <c:v> Fall Play 2025 </c:v>
                </c:pt>
                <c:pt idx="1">
                  <c:v> Competition 2025 </c:v>
                </c:pt>
                <c:pt idx="2">
                  <c:v> Spring musical 2026 </c:v>
                </c:pt>
                <c:pt idx="3">
                  <c:v> Fall Play 2026 </c:v>
                </c:pt>
                <c:pt idx="4">
                  <c:v> Competition 2026 </c:v>
                </c:pt>
                <c:pt idx="5">
                  <c:v> Spring Musical 2027 </c:v>
                </c:pt>
                <c:pt idx="6">
                  <c:v> Fall play 2027 </c:v>
                </c:pt>
                <c:pt idx="7">
                  <c:v> competition 2027 </c:v>
                </c:pt>
                <c:pt idx="8">
                  <c:v> Spring musical 2028 </c:v>
                </c:pt>
                <c:pt idx="9">
                  <c:v> Fall Play 2028 </c:v>
                </c:pt>
                <c:pt idx="10">
                  <c:v> Competition 2028 </c:v>
                </c:pt>
                <c:pt idx="11">
                  <c:v> Spring musical 2029 </c:v>
                </c:pt>
              </c:strCache>
            </c:strRef>
          </c:cat>
          <c:val>
            <c:numRef>
              <c:f>'Actual Expenses'!$C$16:$N$16</c:f>
              <c:numCache>
                <c:formatCode>_("$"* #,##0.00_);_("$"* \(#,##0.00\);_("$"* "-"??_);_(@_)</c:formatCode>
                <c:ptCount val="12"/>
                <c:pt idx="0">
                  <c:v>274.5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F7-4A19-AA2E-41FE6E1B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8010624"/>
        <c:axId val="438017184"/>
      </c:barChart>
      <c:catAx>
        <c:axId val="438010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8017184"/>
        <c:crosses val="autoZero"/>
        <c:auto val="1"/>
        <c:lblAlgn val="ctr"/>
        <c:lblOffset val="100"/>
        <c:noMultiLvlLbl val="0"/>
      </c:catAx>
      <c:valAx>
        <c:axId val="438017184"/>
        <c:scaling>
          <c:orientation val="minMax"/>
        </c:scaling>
        <c:delete val="1"/>
        <c:axPos val="t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4380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0.3196241383584752"/>
          <c:h val="4.554687749051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650411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2" name="Picture 1" descr="Abstract banner" title="Banner 2">
          <a:extLst>
            <a:ext uri="{FF2B5EF4-FFF2-40B4-BE49-F238E27FC236}">
              <a16:creationId xmlns:a16="http://schemas.microsoft.com/office/drawing/2014/main" id="{C3F60BE3-4E4E-46D6-BD8D-9D650F9B1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61" y="0"/>
          <a:ext cx="9207964" cy="1133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542633</xdr:rowOff>
    </xdr:from>
    <xdr:to>
      <xdr:col>15</xdr:col>
      <xdr:colOff>2931</xdr:colOff>
      <xdr:row>3</xdr:row>
      <xdr:rowOff>9525</xdr:rowOff>
    </xdr:to>
    <xdr:sp macro="" textlink="">
      <xdr:nvSpPr>
        <xdr:cNvPr id="3" name="Rectangle 2" descr="Horizontal bar for design" title="Horizontal Bar">
          <a:extLst>
            <a:ext uri="{FF2B5EF4-FFF2-40B4-BE49-F238E27FC236}">
              <a16:creationId xmlns:a16="http://schemas.microsoft.com/office/drawing/2014/main" id="{8760C52E-8C0F-4057-B494-B8CBE8D5FB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16424031" cy="4791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740312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2C4B07E3-D742-4AC9-9E1A-3A790700C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862" y="0"/>
          <a:ext cx="9118063" cy="1133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542633</xdr:rowOff>
    </xdr:from>
    <xdr:to>
      <xdr:col>15</xdr:col>
      <xdr:colOff>2931</xdr:colOff>
      <xdr:row>3</xdr:row>
      <xdr:rowOff>9525</xdr:rowOff>
    </xdr:to>
    <xdr:sp macro="" textlink="">
      <xdr:nvSpPr>
        <xdr:cNvPr id="3" name="Rectangle 2" descr="Horizontal bar for design" title="Horizontal Bar">
          <a:extLst>
            <a:ext uri="{FF2B5EF4-FFF2-40B4-BE49-F238E27FC236}">
              <a16:creationId xmlns:a16="http://schemas.microsoft.com/office/drawing/2014/main" id="{F85B8995-3534-4FE8-B9A7-0269A7CDE3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16424031" cy="4791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650411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4" name="Picture 3" descr="Abstract banner" title="Banner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61" y="0"/>
          <a:ext cx="9207964" cy="1133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542633</xdr:rowOff>
    </xdr:from>
    <xdr:to>
      <xdr:col>15</xdr:col>
      <xdr:colOff>2931</xdr:colOff>
      <xdr:row>3</xdr:row>
      <xdr:rowOff>9525</xdr:rowOff>
    </xdr:to>
    <xdr:sp macro="" textlink="">
      <xdr:nvSpPr>
        <xdr:cNvPr id="5" name="Rectangle 4" descr="Horizontal bar for design" title="Horizontal Bar">
          <a:extLst>
            <a:ext uri="{FF2B5EF4-FFF2-40B4-BE49-F238E27FC236}">
              <a16:creationId xmlns:a16="http://schemas.microsoft.com/office/drawing/2014/main" id="{00000000-0008-0000-01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16424031" cy="4791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740312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9" name="Picture 8" descr="Abstract banner" title="Banner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862" y="0"/>
          <a:ext cx="9118063" cy="1133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542633</xdr:rowOff>
    </xdr:from>
    <xdr:to>
      <xdr:col>15</xdr:col>
      <xdr:colOff>2931</xdr:colOff>
      <xdr:row>3</xdr:row>
      <xdr:rowOff>9525</xdr:rowOff>
    </xdr:to>
    <xdr:sp macro="" textlink="">
      <xdr:nvSpPr>
        <xdr:cNvPr id="4" name="Rectangle 3" descr="Horizontal bar for design" title="Horizontal Bar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16424031" cy="47917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650411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3" name="Picture 2" descr="Abstract banner" title="Banner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61" y="0"/>
          <a:ext cx="9207964" cy="1133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542633</xdr:rowOff>
    </xdr:from>
    <xdr:to>
      <xdr:col>15</xdr:col>
      <xdr:colOff>2931</xdr:colOff>
      <xdr:row>3</xdr:row>
      <xdr:rowOff>9525</xdr:rowOff>
    </xdr:to>
    <xdr:sp macro="" textlink="">
      <xdr:nvSpPr>
        <xdr:cNvPr id="2" name="Rectangle 1" descr="Horizontal bar for design" title="Horizontal Bar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16424031" cy="47917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12</xdr:col>
      <xdr:colOff>7620</xdr:colOff>
      <xdr:row>3</xdr:row>
      <xdr:rowOff>0</xdr:rowOff>
    </xdr:to>
    <xdr:pic>
      <xdr:nvPicPr>
        <xdr:cNvPr id="6" name="Picture 5" descr="Abstract banner" title="Banner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5280" y="0"/>
          <a:ext cx="4960620" cy="11277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6</xdr:col>
      <xdr:colOff>0</xdr:colOff>
      <xdr:row>11</xdr:row>
      <xdr:rowOff>1</xdr:rowOff>
    </xdr:to>
    <xdr:graphicFrame macro="">
      <xdr:nvGraphicFramePr>
        <xdr:cNvPr id="4" name="Chart 3" descr="Planned versus actual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12</xdr:col>
      <xdr:colOff>0</xdr:colOff>
      <xdr:row>17</xdr:row>
      <xdr:rowOff>0</xdr:rowOff>
    </xdr:to>
    <xdr:graphicFrame macro="">
      <xdr:nvGraphicFramePr>
        <xdr:cNvPr id="7" name="Chart 6" descr="Monthly expenses chart">
          <a:extLst>
            <a:ext uri="{FF2B5EF4-FFF2-40B4-BE49-F238E27FC236}">
              <a16:creationId xmlns:a16="http://schemas.microsoft.com/office/drawing/2014/main" id="{00000000-0008-0000-0300-000007000000}"/>
            </a:ext>
            <a:ext uri="{147F2762-F138-4A5C-976F-8EAC2B608ADB}">
              <a16:predDERef xmlns:a16="http://schemas.microsoft.com/office/drawing/2014/main" pre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</xdr:row>
      <xdr:rowOff>542633</xdr:rowOff>
    </xdr:from>
    <xdr:to>
      <xdr:col>12</xdr:col>
      <xdr:colOff>0</xdr:colOff>
      <xdr:row>3</xdr:row>
      <xdr:rowOff>9525</xdr:rowOff>
    </xdr:to>
    <xdr:sp macro="" textlink="">
      <xdr:nvSpPr>
        <xdr:cNvPr id="5" name="Rectangle 4" descr="Horizontal bar for design" title="Horizontal Bar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23825" y="1095083"/>
          <a:ext cx="9620250" cy="47917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BF2E020-FA24-4D2B-9159-123293C6F1AD}" name="categories" displayName="categories" ref="B2:C96" totalsRowShown="0">
  <autoFilter ref="B2:C96" xr:uid="{21084B4A-1156-46DE-B007-A503AB7C41BE}"/>
  <tableColumns count="2">
    <tableColumn id="1" xr3:uid="{598D9288-1ABC-4A0F-A913-A3702021CF90}" name="Category"/>
    <tableColumn id="2" xr3:uid="{8E3636E9-AA04-4EF0-AEBE-15972E622C43}" name="Subcategory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Actual_ShowExpenses" displayName="Actual_ShowExpenses" ref="B7:O14" totalsRowShown="0" headerRowDxfId="153" dataDxfId="152">
  <autoFilter ref="B7:O14" xr:uid="{00000000-0009-0000-0100-000008000000}"/>
  <tableColumns count="14">
    <tableColumn id="1" xr3:uid="{00000000-0010-0000-0400-000001000000}" name="Show Expenses" dataDxfId="151"/>
    <tableColumn id="2" xr3:uid="{00000000-0010-0000-0400-000002000000}" name="Fall 2025" dataDxfId="150">
      <calculatedColumnFormula>SUMIF(F25trans[Category],Actual_ShowExpenses[[#This Row],[Show Expenses]],F25trans[Amount])</calculatedColumnFormula>
    </tableColumn>
    <tableColumn id="3" xr3:uid="{00000000-0010-0000-0400-000003000000}" name="Comp 2025" dataDxfId="149"/>
    <tableColumn id="4" xr3:uid="{00000000-0010-0000-0400-000004000000}" name="Spring 2026" dataDxfId="147" totalsRowDxfId="148"/>
    <tableColumn id="5" xr3:uid="{00000000-0010-0000-0400-000005000000}" name="Fall 2026" dataDxfId="145" totalsRowDxfId="146"/>
    <tableColumn id="6" xr3:uid="{00000000-0010-0000-0400-000006000000}" name="Comp 2026" dataDxfId="143" totalsRowDxfId="144"/>
    <tableColumn id="7" xr3:uid="{00000000-0010-0000-0400-000007000000}" name="Spring 2027" dataDxfId="141" totalsRowDxfId="142"/>
    <tableColumn id="8" xr3:uid="{00000000-0010-0000-0400-000008000000}" name="Fall 2027" dataDxfId="139" totalsRowDxfId="140"/>
    <tableColumn id="9" xr3:uid="{00000000-0010-0000-0400-000009000000}" name="Comp 2027" dataDxfId="137" totalsRowDxfId="138"/>
    <tableColumn id="10" xr3:uid="{00000000-0010-0000-0400-00000A000000}" name="Spring 2028" dataDxfId="135" totalsRowDxfId="136"/>
    <tableColumn id="11" xr3:uid="{00000000-0010-0000-0400-00000B000000}" name="Fall 2028" dataDxfId="133" totalsRowDxfId="134"/>
    <tableColumn id="12" xr3:uid="{00000000-0010-0000-0400-00000C000000}" name="Comp 2028" dataDxfId="131" totalsRowDxfId="132"/>
    <tableColumn id="13" xr3:uid="{00000000-0010-0000-0400-00000D000000}" name="Spring 2029" dataDxfId="129" totalsRowDxfId="130"/>
    <tableColumn id="14" xr3:uid="{00000000-0010-0000-0400-00000E000000}" name="TOTAL" dataDxfId="128"/>
  </tableColumns>
  <tableStyleInfo name="Li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Actual_OtherExpenses" displayName="Actual_OtherExpenses" ref="B36:O37" totalsRowShown="0" headerRowDxfId="127" dataDxfId="126">
  <autoFilter ref="B36:O37" xr:uid="{00000000-0009-0000-0100-00000B000000}"/>
  <tableColumns count="14">
    <tableColumn id="1" xr3:uid="{00000000-0010-0000-0700-000001000000}" name="Column1" dataDxfId="125"/>
    <tableColumn id="2" xr3:uid="{00000000-0010-0000-0700-000002000000}" name="Column2" dataDxfId="124"/>
    <tableColumn id="3" xr3:uid="{00000000-0010-0000-0700-000003000000}" name="Column3" dataDxfId="123"/>
    <tableColumn id="4" xr3:uid="{00000000-0010-0000-0700-000004000000}" name="Column4" dataDxfId="122"/>
    <tableColumn id="5" xr3:uid="{00000000-0010-0000-0700-000005000000}" name="Column5" dataDxfId="121"/>
    <tableColumn id="6" xr3:uid="{00000000-0010-0000-0700-000006000000}" name="Column6" dataDxfId="120"/>
    <tableColumn id="7" xr3:uid="{00000000-0010-0000-0700-000007000000}" name="Column7" dataDxfId="119"/>
    <tableColumn id="8" xr3:uid="{00000000-0010-0000-0700-000008000000}" name="Column8" dataDxfId="118"/>
    <tableColumn id="9" xr3:uid="{00000000-0010-0000-0700-000009000000}" name="Column9" dataDxfId="117"/>
    <tableColumn id="10" xr3:uid="{00000000-0010-0000-0700-00000A000000}" name="Column10" dataDxfId="116"/>
    <tableColumn id="11" xr3:uid="{00000000-0010-0000-0700-00000B000000}" name="Column11" dataDxfId="115"/>
    <tableColumn id="12" xr3:uid="{00000000-0010-0000-0700-00000C000000}" name="Column12" dataDxfId="114"/>
    <tableColumn id="13" xr3:uid="{00000000-0010-0000-0700-00000D000000}" name="Column13" dataDxfId="113"/>
    <tableColumn id="14" xr3:uid="{00000000-0010-0000-0700-00000E000000}" name="Column14" dataDxfId="112"/>
  </tableColumns>
  <tableStyleInfo name="Li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n_ShowExpenses" displayName="Plan_ShowExpenses" ref="B7:O14" totalsRowShown="0" headerRowDxfId="111" dataDxfId="110">
  <autoFilter ref="B7:O14" xr:uid="{00000000-0009-0000-0100-000001000000}"/>
  <tableColumns count="14">
    <tableColumn id="1" xr3:uid="{00000000-0010-0000-0000-000001000000}" name="Show Expenses" dataDxfId="109"/>
    <tableColumn id="2" xr3:uid="{00000000-0010-0000-0000-000002000000}" name="Fall Play 2025" dataDxfId="108">
      <calculatedColumnFormula>'Fall Play 2025 Expense Categori'!#REF!</calculatedColumnFormula>
    </tableColumn>
    <tableColumn id="3" xr3:uid="{00000000-0010-0000-0000-000003000000}" name="Competition 2025" dataDxfId="106" totalsRowDxfId="107"/>
    <tableColumn id="4" xr3:uid="{00000000-0010-0000-0000-000004000000}" name="Spring musical 2026" dataDxfId="104" totalsRowDxfId="105"/>
    <tableColumn id="5" xr3:uid="{00000000-0010-0000-0000-000005000000}" name="Fall play 2026" dataDxfId="102" totalsRowDxfId="103"/>
    <tableColumn id="6" xr3:uid="{00000000-0010-0000-0000-000006000000}" name="Competition 2026" dataDxfId="100" totalsRowDxfId="101"/>
    <tableColumn id="7" xr3:uid="{00000000-0010-0000-0000-000007000000}" name="Spring Musical 2027" dataDxfId="98" totalsRowDxfId="99"/>
    <tableColumn id="8" xr3:uid="{00000000-0010-0000-0000-000008000000}" name="fall play 2027" dataDxfId="96" totalsRowDxfId="97"/>
    <tableColumn id="9" xr3:uid="{00000000-0010-0000-0000-000009000000}" name="competition 2027" dataDxfId="94" totalsRowDxfId="95"/>
    <tableColumn id="10" xr3:uid="{00000000-0010-0000-0000-00000A000000}" name="Spring Musical 2028" dataDxfId="92" totalsRowDxfId="93"/>
    <tableColumn id="11" xr3:uid="{00000000-0010-0000-0000-00000B000000}" name="Fall play 2028" dataDxfId="90" totalsRowDxfId="91"/>
    <tableColumn id="12" xr3:uid="{00000000-0010-0000-0000-00000C000000}" name="competition 2028" dataDxfId="88" totalsRowDxfId="89"/>
    <tableColumn id="13" xr3:uid="{00000000-0010-0000-0000-00000D000000}" name="spring musical 2029" dataDxfId="86" totalsRowDxfId="87"/>
    <tableColumn id="14" xr3:uid="{00000000-0010-0000-0000-00000E000000}" name="TOTAL" dataDxfId="85">
      <calculatedColumnFormula>SUM(Plan_ShowExpenses[[#This Row],[Fall Play 2025]:[spring musical 2029]])</calculatedColumnFormula>
    </tableColumn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lan_CompetitionExpenses" displayName="Plan_CompetitionExpenses" ref="B16:O32" totalsRowShown="0" headerRowDxfId="84" dataDxfId="83">
  <autoFilter ref="B16:O32" xr:uid="{00000000-0009-0000-0100-000002000000}"/>
  <tableColumns count="14">
    <tableColumn id="1" xr3:uid="{00000000-0010-0000-0100-000001000000}" name="Competition expenses" dataDxfId="82"/>
    <tableColumn id="2" xr3:uid="{00000000-0010-0000-0100-000002000000}" name="Fall Play 2025" dataDxfId="81"/>
    <tableColumn id="3" xr3:uid="{00000000-0010-0000-0100-000003000000}" name="Competition 2025" dataDxfId="80"/>
    <tableColumn id="4" xr3:uid="{00000000-0010-0000-0100-000004000000}" name="Spring musical 2026" dataDxfId="79"/>
    <tableColumn id="5" xr3:uid="{00000000-0010-0000-0100-000005000000}" name="Fall Play 2026" dataDxfId="78"/>
    <tableColumn id="6" xr3:uid="{00000000-0010-0000-0100-000006000000}" name="Competition 2026" dataDxfId="77"/>
    <tableColumn id="7" xr3:uid="{00000000-0010-0000-0100-000007000000}" name="Spring Musical 2027" dataDxfId="76"/>
    <tableColumn id="8" xr3:uid="{00000000-0010-0000-0100-000008000000}" name="Fall play 2027" dataDxfId="75"/>
    <tableColumn id="9" xr3:uid="{00000000-0010-0000-0100-000009000000}" name="competition 2027" dataDxfId="74"/>
    <tableColumn id="10" xr3:uid="{00000000-0010-0000-0100-00000A000000}" name="Spring musical 2028" dataDxfId="73"/>
    <tableColumn id="11" xr3:uid="{00000000-0010-0000-0100-00000B000000}" name="Fall Play 2028" dataDxfId="72"/>
    <tableColumn id="12" xr3:uid="{00000000-0010-0000-0100-00000C000000}" name="Competition 2028" dataDxfId="71"/>
    <tableColumn id="13" xr3:uid="{00000000-0010-0000-0100-00000D000000}" name="spring musical 2029" dataDxfId="70"/>
    <tableColumn id="14" xr3:uid="{00000000-0010-0000-0100-00000E000000}" name="TOTAL" dataDxfId="69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lan_AdminExpenses" displayName="Plan_AdminExpenses" ref="B34:O38" totalsRowShown="0" headerRowDxfId="68" dataDxfId="67">
  <autoFilter ref="B34:O38" xr:uid="{00000000-0009-0000-0100-000003000000}"/>
  <tableColumns count="14">
    <tableColumn id="1" xr3:uid="{00000000-0010-0000-0200-000001000000}" name="Administration expenses" dataDxfId="66"/>
    <tableColumn id="2" xr3:uid="{00000000-0010-0000-0200-000002000000}" name="Fall Play 2025" dataDxfId="65"/>
    <tableColumn id="3" xr3:uid="{00000000-0010-0000-0200-000003000000}" name="Competition 2025" dataDxfId="64"/>
    <tableColumn id="4" xr3:uid="{00000000-0010-0000-0200-000004000000}" name="Spring musical 2026" dataDxfId="63"/>
    <tableColumn id="5" xr3:uid="{00000000-0010-0000-0200-000005000000}" name="Fall Play 2026" dataDxfId="62"/>
    <tableColumn id="6" xr3:uid="{00000000-0010-0000-0200-000006000000}" name="Competition 2026" dataDxfId="61"/>
    <tableColumn id="7" xr3:uid="{00000000-0010-0000-0200-000007000000}" name="Spring Musical 2027" dataDxfId="60"/>
    <tableColumn id="8" xr3:uid="{00000000-0010-0000-0200-000008000000}" name="Fall play 2027" dataDxfId="59"/>
    <tableColumn id="9" xr3:uid="{00000000-0010-0000-0200-000009000000}" name="competition 2027" dataDxfId="58"/>
    <tableColumn id="10" xr3:uid="{00000000-0010-0000-0200-00000A000000}" name="Spring musical 2028" dataDxfId="57"/>
    <tableColumn id="11" xr3:uid="{00000000-0010-0000-0200-00000B000000}" name="Fall Play 2028" dataDxfId="56"/>
    <tableColumn id="12" xr3:uid="{00000000-0010-0000-0200-00000C000000}" name="Competition 2028" dataDxfId="55"/>
    <tableColumn id="13" xr3:uid="{00000000-0010-0000-0200-00000D000000}" name="Spring musical 2029" dataDxfId="54"/>
    <tableColumn id="14" xr3:uid="{00000000-0010-0000-0200-00000E000000}" name="TOTAL" dataDxfId="53">
      <calculatedColumnFormula>SUM(Plan_AdminExpenses[[#This Row],[Fall Play 2025]:[Spring musical 2029]])</calculatedColumnFormula>
    </tableColumn>
  </tableColumns>
  <tableStyleInfo name="Li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lan_OtherExpenses" displayName="Plan_OtherExpenses" ref="B41:O48" totalsRowShown="0" headerRowDxfId="52" dataDxfId="51">
  <autoFilter ref="B41:O48" xr:uid="{00000000-0009-0000-0100-000006000000}"/>
  <tableColumns count="14">
    <tableColumn id="1" xr3:uid="{00000000-0010-0000-0300-000001000000}" name="Other expenses" dataDxfId="50"/>
    <tableColumn id="2" xr3:uid="{00000000-0010-0000-0300-000002000000}" name="Fall Play 2025" dataDxfId="49"/>
    <tableColumn id="3" xr3:uid="{00000000-0010-0000-0300-000003000000}" name="Competition 2025" dataDxfId="48"/>
    <tableColumn id="4" xr3:uid="{00000000-0010-0000-0300-000004000000}" name="Spring musical 2026" dataDxfId="47"/>
    <tableColumn id="5" xr3:uid="{00000000-0010-0000-0300-000005000000}" name="Fall Play 2026" dataDxfId="46"/>
    <tableColumn id="6" xr3:uid="{00000000-0010-0000-0300-000006000000}" name="Competition 2026" dataDxfId="45"/>
    <tableColumn id="7" xr3:uid="{00000000-0010-0000-0300-000007000000}" name="Spring Musical 2027" dataDxfId="44"/>
    <tableColumn id="8" xr3:uid="{00000000-0010-0000-0300-000008000000}" name="Fall play 2027" dataDxfId="43"/>
    <tableColumn id="9" xr3:uid="{00000000-0010-0000-0300-000009000000}" name="competition 2027" dataDxfId="42"/>
    <tableColumn id="10" xr3:uid="{00000000-0010-0000-0300-00000A000000}" name="Spring musical 2028" dataDxfId="41"/>
    <tableColumn id="11" xr3:uid="{00000000-0010-0000-0300-00000B000000}" name="Fall Play 2028" dataDxfId="40"/>
    <tableColumn id="12" xr3:uid="{00000000-0010-0000-0300-00000C000000}" name="Competition 2028" dataDxfId="39"/>
    <tableColumn id="13" xr3:uid="{00000000-0010-0000-0300-00000D000000}" name="Spring musical 2029" dataDxfId="38"/>
    <tableColumn id="14" xr3:uid="{00000000-0010-0000-0300-00000E000000}" name="TOTAL" dataDxfId="37">
      <calculatedColumnFormula>SUM(Plan_OtherExpenses[[#This Row],[Fall Play 2025]:[Spring musical 2029]])</calculatedColumnFormula>
    </tableColumn>
  </tableColumns>
  <tableStyleInfo name="Li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E1356BF-3B65-4260-A39A-BC46AB132A3F}" name="_pe25" displayName="_pe25" ref="B3:C17" totalsRowCount="1">
  <autoFilter ref="B3:C16" xr:uid="{3249BFAB-F819-4C3D-8C90-33366707EA15}"/>
  <tableColumns count="2">
    <tableColumn id="1" xr3:uid="{036946EE-B8C3-4F62-A809-B497F07B19B4}" name="Performance expenses" totalsRowLabel="Total"/>
    <tableColumn id="2" xr3:uid="{448DFA2B-140A-44E7-B589-9649A33665E3}" name="Expected expense" totalsRowFunction="sum"/>
  </tableColumns>
  <tableStyleInfo name="TableStyleMedium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A63DFDE-9F4D-44F9-9507-E42CC0299026}" name="_se25" displayName="_se25" ref="E3:F9" totalsRowCount="1">
  <autoFilter ref="E3:F8" xr:uid="{2EB65AC5-33D1-4417-B9F5-4DADF545DC0B}"/>
  <tableColumns count="2">
    <tableColumn id="1" xr3:uid="{4F05C569-1D1A-4685-9BF4-543B060FBD54}" name="Sound Expenses" totalsRowLabel="Total"/>
    <tableColumn id="2" xr3:uid="{51539C1E-37C8-4212-9044-1D4FC39D0D73}" name="Expected Expense" totalsRowFunction="sum"/>
  </tableColumns>
  <tableStyleInfo name="TableStyleLight1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3C802EC-5688-4AA3-B9A0-92E7DF6799E3}" name="_le25" displayName="_le25" ref="H3:I9" totalsRowCount="1">
  <autoFilter ref="H3:I8" xr:uid="{9212F60B-B1B9-4D40-A891-69C863D05912}"/>
  <tableColumns count="2">
    <tableColumn id="1" xr3:uid="{CDE78262-4395-4866-BEC5-0FA8BEC33967}" name="Light Expenses" totalsRowLabel="Total"/>
    <tableColumn id="2" xr3:uid="{9C1A337F-2911-4331-BB4D-0ACC85040D17}" name="Expected Expense" totalsRowFunction="sum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996A2AC-F00F-4D13-B701-BAB68A58D518}" name="_set25" displayName="_set25" ref="K3:L14" totalsRowCount="1">
  <autoFilter ref="K3:L13" xr:uid="{6B938031-1132-42A5-A8CE-B9B9BF46BD09}"/>
  <tableColumns count="2">
    <tableColumn id="1" xr3:uid="{D7DFCF93-2FAA-4037-815C-14EC1A8FDF2C}" name="Set Expenses" totalsRowLabel="Total"/>
    <tableColumn id="2" xr3:uid="{DF7524C0-1D6C-43B1-9A39-E94ABC4737E2}" name="Expected Expense" totalsRowFunction="sum" dataDxfId="36">
      <calculatedColumnFormula>SUBTOTAL(109,C13:C22)</calculatedColumnFormula>
    </tableColumn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3619C8D-738F-4A72-99EE-13DA4497F5D9}" name="Actual_EmployeeCosts22" displayName="Actual_EmployeeCosts22" ref="B7:O9" totalsRowShown="0" headerRowDxfId="305" dataDxfId="304">
  <autoFilter ref="B7:O9" xr:uid="{00000000-0009-0000-0100-000008000000}"/>
  <tableColumns count="14">
    <tableColumn id="1" xr3:uid="{AE45300E-0150-4CE3-BBB7-A87A383B9B46}" name="Show Expenses" dataDxfId="303"/>
    <tableColumn id="2" xr3:uid="{191F4E49-BA44-4E30-B887-039ADFD378A1}" name="Fall 2025" dataDxfId="301" totalsRowDxfId="302"/>
    <tableColumn id="3" xr3:uid="{0C5A9FFF-603D-4C24-8623-C9B53134D1BC}" name="Comp 2025" dataDxfId="299" totalsRowDxfId="300"/>
    <tableColumn id="4" xr3:uid="{3871AB07-AB7A-4291-804D-7D05A51530F2}" name="Spring 2026" dataDxfId="297" totalsRowDxfId="298"/>
    <tableColumn id="5" xr3:uid="{FC6AFD2A-FBBF-465D-A07D-99DB9B61D6BC}" name="Fall 2026" dataDxfId="295" totalsRowDxfId="296"/>
    <tableColumn id="6" xr3:uid="{FFB4535F-F19D-4197-B206-737731908609}" name="Comp 2026" dataDxfId="293" totalsRowDxfId="294"/>
    <tableColumn id="7" xr3:uid="{0F03F682-03B3-415F-8D69-99EAEB1E31AC}" name="Spring 2027" dataDxfId="291" totalsRowDxfId="292"/>
    <tableColumn id="8" xr3:uid="{84D2CAEA-7A07-4CF3-A3A7-784C4F04BFB9}" name="Fall 2027" dataDxfId="289" totalsRowDxfId="290"/>
    <tableColumn id="9" xr3:uid="{D614972C-90D3-4D47-AC83-376B95983A3F}" name="Comp 2027" dataDxfId="287" totalsRowDxfId="288"/>
    <tableColumn id="10" xr3:uid="{86504D13-D683-47E8-AA6C-9531728D8C29}" name="Spring 2028" dataDxfId="285" totalsRowDxfId="286"/>
    <tableColumn id="11" xr3:uid="{D56F3FCE-46EB-4957-8467-D057E4CBAC0A}" name="Fall 2028" dataDxfId="283" totalsRowDxfId="284"/>
    <tableColumn id="12" xr3:uid="{CAA88CDD-F8F1-4D9E-BC19-5EA40E81DA7B}" name="Comp 2028" dataDxfId="281" totalsRowDxfId="282"/>
    <tableColumn id="13" xr3:uid="{A55F8AAD-98DE-49B1-8050-4C23E6570744}" name="Spring 2029" dataDxfId="279" totalsRowDxfId="280"/>
    <tableColumn id="14" xr3:uid="{3E8949C4-A9F7-4ED1-983A-C342057D37BD}" name="TOTAL" dataDxfId="278">
      <calculatedColumnFormula>SUM(Actual_EmployeeCosts22[[#This Row],[Fall 2025]:[Spring 2029]])</calculatedColumnFormula>
    </tableColumn>
  </tableColumns>
  <tableStyleInfo name="Li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B8EF3BD-0DD5-42F5-92B2-C5AA82EC0B77}" name="_appe25" displayName="_appe25" ref="N3:O14" totalsRowCount="1">
  <autoFilter ref="N3:O13" xr:uid="{6F6C6C15-FAA4-4BFC-B561-A5BA307C124C}"/>
  <tableColumns count="2">
    <tableColumn id="1" xr3:uid="{72F814CB-0329-4877-878F-147BAE6340BD}" name="Appreciation Expenses" totalsRowLabel="Total"/>
    <tableColumn id="2" xr3:uid="{E1578C29-995D-488E-8A8C-771C85837AC4}" name="Expected Expense" totalsRowFunction="sum" dataDxfId="35">
      <calculatedColumnFormula>SUBTOTAL(109,F13:F22)</calculatedColumnFormula>
    </tableColumn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5CB877A-EDEE-4253-8E1D-B04108C8307D}" name="_me25" displayName="_me25" ref="Q3:R14" totalsRowCount="1">
  <autoFilter ref="Q3:R13" xr:uid="{D98309EE-4A10-42DA-9D1A-4FEF2509FD1B}"/>
  <tableColumns count="2">
    <tableColumn id="1" xr3:uid="{0EA72345-A3D3-40AD-9EC4-C5B5549650F2}" name="Marketing Expenses" totalsRowLabel="Total"/>
    <tableColumn id="2" xr3:uid="{D8505B40-36BA-4567-880C-DDA0D3266067}" name="Expected Expense" totalsRowFunction="sum" dataDxfId="34">
      <calculatedColumnFormula>SUBTOTAL(109,I13:I22)</calculatedColumnFormula>
    </tableColumn>
  </tableColumns>
  <tableStyleInfo name="TableStyleMedium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D00BBC5-E269-4BB9-AC60-5E09A54A10C5}" name="F25trans" displayName="F25trans" ref="B2:E62" totalsRowShown="0">
  <autoFilter ref="B2:E62" xr:uid="{FD5E6E8B-28B0-41E2-8552-16E00FC02153}"/>
  <tableColumns count="4">
    <tableColumn id="2" xr3:uid="{9BA3EC7B-2E0D-47E2-B81A-0C43D451179A}" name="Category" dataDxfId="33">
      <calculatedColumnFormula>_xlfn.XLOOKUP(F25trans[[#This Row],[Subcategory]],categories[Subcategory],categories[Category],"")</calculatedColumnFormula>
    </tableColumn>
    <tableColumn id="3" xr3:uid="{3B44674F-5E92-4BF8-B7F3-03A9CC60DE36}" name="Subcategory"/>
    <tableColumn id="4" xr3:uid="{37B32BA5-C05A-4E9E-B177-879B0BF915EE}" name="Description"/>
    <tableColumn id="5" xr3:uid="{3753CEF0-3003-437D-A285-A67AE84E5539}" name="Amount"/>
  </tableColumns>
  <tableStyleInfo name="TableStyleLight1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Var_ShowExpenses" displayName="Var_ShowExpenses" ref="B7:O14" totalsRowShown="0" headerRowDxfId="27" dataDxfId="26">
  <autoFilter ref="B7:O14" xr:uid="{00000000-0009-0000-0100-00000C000000}"/>
  <tableColumns count="14">
    <tableColumn id="1" xr3:uid="{00000000-0010-0000-0800-000001000000}" name="Show expenses" dataDxfId="25"/>
    <tableColumn id="2" xr3:uid="{00000000-0010-0000-0800-000002000000}" name="Fall 2025" dataDxfId="23" totalsRowDxfId="24">
      <calculatedColumnFormula>IF(INDIRECT("Actual_ShowExpenses["&amp;C$5&amp;"]")="","",INDIRECT("Plan_ShowExpeneses["&amp;C$5&amp;"]")-INDIRECT("Actual_ShowExpenses["&amp;C$5&amp;"]"))</calculatedColumnFormula>
    </tableColumn>
    <tableColumn id="3" xr3:uid="{00000000-0010-0000-0800-000003000000}" name="Comp 2025" dataDxfId="21" totalsRowDxfId="22">
      <calculatedColumnFormula>IF(INDIRECT("Actual_ShowExpenses["&amp;D$5&amp;"]")="","",INDIRECT("Plan_ShowExpeneses["&amp;D$5&amp;"]")-INDIRECT("Actual_ShowExpenses["&amp;D$5&amp;"]"))</calculatedColumnFormula>
    </tableColumn>
    <tableColumn id="4" xr3:uid="{00000000-0010-0000-0800-000004000000}" name="Spring 2026" dataDxfId="19" totalsRowDxfId="20">
      <calculatedColumnFormula>IF(INDIRECT("Actual_ShowExpenses["&amp;E$5&amp;"]")="","",INDIRECT("Plan_ShowExpeneses["&amp;E$5&amp;"]")-INDIRECT("Actual_ShowExpenses["&amp;E$5&amp;"]"))</calculatedColumnFormula>
    </tableColumn>
    <tableColumn id="5" xr3:uid="{00000000-0010-0000-0800-000005000000}" name="Fall 2026" dataDxfId="17" totalsRowDxfId="18">
      <calculatedColumnFormula>IF(INDIRECT("Actual_ShowExpenses["&amp;F$5&amp;"]")="","",INDIRECT("Plan_ShowExpeneses["&amp;F$5&amp;"]")-INDIRECT("Actual_ShowExpenses["&amp;F$5&amp;"]"))</calculatedColumnFormula>
    </tableColumn>
    <tableColumn id="6" xr3:uid="{00000000-0010-0000-0800-000006000000}" name="Comp 2026" dataDxfId="15" totalsRowDxfId="16">
      <calculatedColumnFormula>IF(INDIRECT("Actual_ShowExpenses["&amp;G$5&amp;"]")="","",INDIRECT("Plan_ShowExpeneses["&amp;G$5&amp;"]")-INDIRECT("Actual_ShowExpenses["&amp;G$5&amp;"]"))</calculatedColumnFormula>
    </tableColumn>
    <tableColumn id="7" xr3:uid="{00000000-0010-0000-0800-000007000000}" name="Spring 2027" dataDxfId="13" totalsRowDxfId="14">
      <calculatedColumnFormula>IF(INDIRECT("Actual_ShowExpenses["&amp;H$5&amp;"]")="","",INDIRECT("Plan_ShowExpeneses["&amp;H$5&amp;"]")-INDIRECT("Actual_ShowExpenses["&amp;H$5&amp;"]"))</calculatedColumnFormula>
    </tableColumn>
    <tableColumn id="8" xr3:uid="{00000000-0010-0000-0800-000008000000}" name="Fall 2027" dataDxfId="11" totalsRowDxfId="12">
      <calculatedColumnFormula>IF(INDIRECT("Actual_ShowExpenses["&amp;I$5&amp;"]")="","",INDIRECT("Plan_ShowExpeneses["&amp;I$5&amp;"]")-INDIRECT("Actual_ShowExpenses["&amp;I$5&amp;"]"))</calculatedColumnFormula>
    </tableColumn>
    <tableColumn id="9" xr3:uid="{00000000-0010-0000-0800-000009000000}" name="Comp 2027" dataDxfId="9" totalsRowDxfId="10">
      <calculatedColumnFormula>IF(INDIRECT("Actual_ShowExpenses["&amp;J$5&amp;"]")="","",INDIRECT("Plan_ShowExpeneses["&amp;J$5&amp;"]")-INDIRECT("Actual_ShowExpenses["&amp;J$5&amp;"]"))</calculatedColumnFormula>
    </tableColumn>
    <tableColumn id="10" xr3:uid="{00000000-0010-0000-0800-00000A000000}" name="Spring 2028" dataDxfId="7" totalsRowDxfId="8">
      <calculatedColumnFormula>IF(INDIRECT("Actual_ShowExpenses["&amp;K$5&amp;"]")="","",INDIRECT("Plan_ShowExpeneses["&amp;K$5&amp;"]")-INDIRECT("Actual_ShowExpenses["&amp;K$5&amp;"]"))</calculatedColumnFormula>
    </tableColumn>
    <tableColumn id="11" xr3:uid="{00000000-0010-0000-0800-00000B000000}" name="Fall 2028" dataDxfId="5" totalsRowDxfId="6">
      <calculatedColumnFormula>IF(INDIRECT("Actual_ShowExpenses["&amp;L$5&amp;"]")="","",INDIRECT("Plan_ShowExpeneses["&amp;L$5&amp;"]")-INDIRECT("Actual_ShowExpenses["&amp;L$5&amp;"]"))</calculatedColumnFormula>
    </tableColumn>
    <tableColumn id="12" xr3:uid="{00000000-0010-0000-0800-00000C000000}" name="Comp 2028" dataDxfId="3" totalsRowDxfId="4">
      <calculatedColumnFormula>IF(INDIRECT("Actual_ShowExpenses["&amp;M$5&amp;"]")="","",INDIRECT("Plan_ShowExpeneses["&amp;M$5&amp;"]")-INDIRECT("Actual_ShowExpenses["&amp;M$5&amp;"]"))</calculatedColumnFormula>
    </tableColumn>
    <tableColumn id="13" xr3:uid="{00000000-0010-0000-0800-00000D000000}" name="Spring 2029" dataDxfId="1" totalsRowDxfId="2">
      <calculatedColumnFormula>IF(INDIRECT("Actual_ShowExpenses["&amp;N$5&amp;"]")="","",INDIRECT("Plan_ShowExpeneses["&amp;N$5&amp;"]")-INDIRECT("Actual_ShowExpenses["&amp;N$5&amp;"]"))</calculatedColumnFormula>
    </tableColumn>
    <tableColumn id="14" xr3:uid="{00000000-0010-0000-0800-00000E000000}" name="TOTAL" dataDxfId="0">
      <calculatedColumnFormula>SUM(Var_ShowExpenses[[#This Row],[Fall 2025]:[Spring 2029]])</calculatedColumnFormula>
    </tableColumn>
  </tableColumns>
  <tableStyleInfo name="Li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8E4AF06-657D-4ED0-A6C3-E35DAC0F2357}" name="Actual_OfficeCosts23" displayName="Actual_OfficeCosts23" ref="B12:O20" totalsRowShown="0" headerRowDxfId="277" dataDxfId="276">
  <autoFilter ref="B12:O20" xr:uid="{00000000-0009-0000-0100-000009000000}"/>
  <tableColumns count="14">
    <tableColumn id="1" xr3:uid="{F70F5625-1290-4732-B9FB-4E7110160197}" name="Competition Expenses" dataDxfId="275"/>
    <tableColumn id="2" xr3:uid="{66C9C983-CE55-40D2-9B07-98691B6C4D11}" name="Fall 2025" dataDxfId="274"/>
    <tableColumn id="3" xr3:uid="{EB0AE32D-26CD-4CEB-AEE5-1ED67CDDA4C3}" name="Comp 2025" dataDxfId="273"/>
    <tableColumn id="4" xr3:uid="{17C7FD00-F7CC-4499-8DA5-A898731ABC9D}" name="Spring 2026" dataDxfId="272"/>
    <tableColumn id="5" xr3:uid="{CBC0CD64-9295-4423-A694-44CE17EE1802}" name="Fall 2026" dataDxfId="271"/>
    <tableColumn id="6" xr3:uid="{F5F02585-BA97-417E-84B2-3360FF4B35FC}" name="Comp 2026" dataDxfId="270"/>
    <tableColumn id="7" xr3:uid="{444DDC47-CFEA-4159-ABBC-E6EEE88BBD46}" name="Spring 2027" dataDxfId="269"/>
    <tableColumn id="8" xr3:uid="{D3B1AD0B-A52C-475B-8F48-93052EE1D433}" name="Fall 2027" dataDxfId="268"/>
    <tableColumn id="9" xr3:uid="{8CC80189-3A83-4FC6-88F2-917ADCDC7468}" name="Comp 2027" dataDxfId="267"/>
    <tableColumn id="10" xr3:uid="{6776E986-ED8F-4C6D-B607-8758F15BE083}" name="Spring 2028" dataDxfId="266"/>
    <tableColumn id="11" xr3:uid="{B1BCE623-9100-4025-95EF-9703236D3618}" name="Fall 2028" dataDxfId="265"/>
    <tableColumn id="12" xr3:uid="{3B1F4E32-88F6-43A0-95A2-D16A86ADD641}" name="Comp 2028" dataDxfId="264"/>
    <tableColumn id="13" xr3:uid="{DC6FB516-28EA-4F22-A46D-7489D2619E54}" name="Spring 2029" dataDxfId="263"/>
    <tableColumn id="14" xr3:uid="{0A2F7E16-4839-4AFD-B19A-2F5D2A5FD77A}" name="TOTAL" dataDxfId="262">
      <calculatedColumnFormula>SUM(Actual_OfficeCosts23[[#This Row],[Fall 2025]:[Spring 2029]])</calculatedColumnFormula>
    </tableColumn>
  </tableColumns>
  <tableStyleInfo name="Li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69715C-913B-468D-BDF3-A63D5CFE59BB}" name="Actual_MarketingCosts24" displayName="Actual_MarketingCosts24" ref="B23:O29" totalsRowShown="0" headerRowDxfId="261" dataDxfId="260">
  <autoFilter ref="B23:O29" xr:uid="{00000000-0009-0000-0100-00000A000000}"/>
  <tableColumns count="14">
    <tableColumn id="1" xr3:uid="{1AA4C6AA-B584-4D7A-9415-69BA34512683}" name="Administration expenses" dataDxfId="259"/>
    <tableColumn id="2" xr3:uid="{083B02AA-4694-4AC6-95AA-B9DF37E5837C}" name="Fall 2025" dataDxfId="258"/>
    <tableColumn id="3" xr3:uid="{A2F31089-F8C3-4862-93DA-CFF76FDBDC3F}" name="Comp 2025" dataDxfId="257"/>
    <tableColumn id="4" xr3:uid="{55F02B40-732D-4202-AEA1-907270184749}" name="Spring 2026" dataDxfId="256"/>
    <tableColumn id="5" xr3:uid="{A52628E1-EB66-4792-9A8F-2A5C7E8D8495}" name="Fall 2026" dataDxfId="255"/>
    <tableColumn id="6" xr3:uid="{61EA1D94-0BDD-479B-B50E-81391B5DFD5C}" name="Comp 2026" dataDxfId="254"/>
    <tableColumn id="7" xr3:uid="{06512B83-0262-4714-B7E3-9464861DDBBE}" name="Spring 2027" dataDxfId="253"/>
    <tableColumn id="8" xr3:uid="{FA295B68-6FE9-4CA5-A1CF-F4AC1205EBF3}" name="Fall 2027" dataDxfId="252"/>
    <tableColumn id="9" xr3:uid="{8C23744B-7485-41E5-851F-000C9BA2A24C}" name="Comp 2027" dataDxfId="251"/>
    <tableColumn id="10" xr3:uid="{8EE67F4F-FC75-4BCF-B2A6-862EC9572AB4}" name="Spring 2028" dataDxfId="250"/>
    <tableColumn id="11" xr3:uid="{20C39824-BBE2-4BD2-ACE1-B6196BA504D9}" name="Fall 2028" dataDxfId="249"/>
    <tableColumn id="12" xr3:uid="{9CDADDEE-0170-43D2-8200-423676892EEE}" name="Comp 2028" dataDxfId="248"/>
    <tableColumn id="13" xr3:uid="{FCC46867-F7EE-4ED4-9B1B-E8C3751DA92D}" name="Spring 2029" dataDxfId="247"/>
    <tableColumn id="14" xr3:uid="{22E29114-BC85-437C-A220-8C4BD31647B1}" name="TOTAL" dataDxfId="246">
      <calculatedColumnFormula>SUM(Actual_MarketingCosts24[[#This Row],[Fall 2025]:[Spring 2029]])</calculatedColumnFormula>
    </tableColumn>
  </tableColumns>
  <tableStyleInfo name="Li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33961A2-66D7-44EE-9C01-AC0503AA5044}" name="Actual_TrainingTravel25" displayName="Actual_TrainingTravel25" ref="B32:O34" totalsRowShown="0" headerRowDxfId="245" dataDxfId="244">
  <autoFilter ref="B32:O34" xr:uid="{00000000-0009-0000-0100-00000B000000}"/>
  <tableColumns count="14">
    <tableColumn id="1" xr3:uid="{DCF258EF-2C13-4D5C-9726-930D635B0FCF}" name="Other Expenses" dataDxfId="243"/>
    <tableColumn id="2" xr3:uid="{BD2D47D5-8548-4CF4-B0B3-86C4026112E5}" name="Fall 2025" dataDxfId="242"/>
    <tableColumn id="3" xr3:uid="{B066C834-FDD2-43B8-9A88-EC24F2B5FCA0}" name="Comp 2025" dataDxfId="241"/>
    <tableColumn id="4" xr3:uid="{63F9936D-52F6-45CD-A8ED-309371595F05}" name="Spring 2026" dataDxfId="240"/>
    <tableColumn id="5" xr3:uid="{70040BA3-071D-4F0A-9F26-B5C0AE8CABBE}" name="Fall 2026" dataDxfId="239"/>
    <tableColumn id="6" xr3:uid="{374F8D8F-65F1-40D4-8FC6-133BBC04694E}" name="Comp 2026" dataDxfId="238"/>
    <tableColumn id="7" xr3:uid="{68CF0F08-D39F-48D0-A352-FAB751E1DC6F}" name="Spring 2027" dataDxfId="237"/>
    <tableColumn id="8" xr3:uid="{74BDF110-2175-464F-A249-F8C3D9C469A1}" name="Fall 2027" dataDxfId="236"/>
    <tableColumn id="9" xr3:uid="{85AA1269-8FA2-4FA5-A7D8-D694BC431B70}" name="Comp 2027" dataDxfId="235"/>
    <tableColumn id="10" xr3:uid="{88AFA001-9D6C-4B44-BB19-4877D72E0233}" name="Spring 2028" dataDxfId="234"/>
    <tableColumn id="11" xr3:uid="{CE09008A-E94C-4BA4-AFF7-A29CC605DE88}" name="Fall 2028" dataDxfId="233"/>
    <tableColumn id="12" xr3:uid="{B7959102-724F-459B-A916-02C124BB05B7}" name="Comp 2028" dataDxfId="232"/>
    <tableColumn id="13" xr3:uid="{34A01A48-9703-43FD-A975-7ECFF25C4282}" name="Spring 2029" dataDxfId="231"/>
    <tableColumn id="14" xr3:uid="{9382B09E-1DC0-4588-AB13-A7D99633EED2}" name="TOTAL" dataDxfId="230">
      <calculatedColumnFormula>SUM(Actual_TrainingTravel25[[#This Row],[Fall 2025]:[Spring 2029]])</calculatedColumnFormula>
    </tableColumn>
  </tableColumns>
  <tableStyleInfo name="Li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5FD568-04F0-4C5E-AF4E-6089F3309543}" name="Plan_TicketIncome" displayName="Plan_TicketIncome" ref="B7:O14" totalsRowShown="0" headerRowDxfId="229" dataDxfId="228">
  <autoFilter ref="B7:O14" xr:uid="{00000000-0009-0000-0100-000001000000}"/>
  <tableColumns count="14">
    <tableColumn id="1" xr3:uid="{D5BBE931-0ACA-4A48-90C4-39B6F5B42697}" name="Ticket Income" dataDxfId="227"/>
    <tableColumn id="2" xr3:uid="{99296299-3FFB-447C-9304-D67768A2040B}" name="Fall Play 2025" dataDxfId="225" totalsRowDxfId="226"/>
    <tableColumn id="3" xr3:uid="{6DA43EBC-E9F1-40DC-8E47-29B95A6A5A4B}" name="Competition 2025" dataDxfId="223" totalsRowDxfId="224"/>
    <tableColumn id="4" xr3:uid="{9190E097-AD1C-4286-9383-1338528AC9E4}" name="Spring musical 2026" dataDxfId="221" totalsRowDxfId="222"/>
    <tableColumn id="5" xr3:uid="{0CBA80EC-24AC-43E1-B3A8-44DCC3FE90D7}" name="Fall play 2026" dataDxfId="219" totalsRowDxfId="220"/>
    <tableColumn id="6" xr3:uid="{F5FA07E5-114F-406F-96A7-A6C95B98144B}" name="Competition 2026" dataDxfId="217" totalsRowDxfId="218"/>
    <tableColumn id="7" xr3:uid="{7276EDAC-A429-4D15-BF5D-5952693A9283}" name="Spring Musical 2027" dataDxfId="215" totalsRowDxfId="216"/>
    <tableColumn id="8" xr3:uid="{51FFB317-89C9-4ABA-BDC3-3D2CE7E31FFA}" name="fall play 2027" dataDxfId="213" totalsRowDxfId="214"/>
    <tableColumn id="9" xr3:uid="{F77348F0-C464-4309-9D05-A215ABA2AB3F}" name="competition 2027" dataDxfId="211" totalsRowDxfId="212"/>
    <tableColumn id="10" xr3:uid="{667CDCFE-D7B0-43BF-A277-5B426BE5570E}" name="Spring Musical 2028" dataDxfId="209" totalsRowDxfId="210"/>
    <tableColumn id="11" xr3:uid="{622FBE83-728A-488E-8609-9D8BE2D45A29}" name="Fall play 2028" dataDxfId="207" totalsRowDxfId="208"/>
    <tableColumn id="12" xr3:uid="{CD12B66F-A161-4441-B8CD-DE0B1E9C637E}" name="competition 2028" dataDxfId="205" totalsRowDxfId="206"/>
    <tableColumn id="13" xr3:uid="{F6FAF616-680E-4243-BF9E-58E65CEF9A7B}" name="spring musical 2029" dataDxfId="203" totalsRowDxfId="204"/>
    <tableColumn id="14" xr3:uid="{E0D6E474-F62A-4F5A-9F67-DE429E284F3A}" name="TOTAL" dataDxfId="202">
      <calculatedColumnFormula>SUM(Plan_TicketIncome[[#This Row],[Fall Play 2025]:[spring musical 2029]])</calculatedColumnFormula>
    </tableColumn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A3CFD0-BD62-418D-9E55-E7CC16DEA5E1}" name="Plan_SponsorIncome" displayName="Plan_SponsorIncome" ref="B16:O32" totalsRowShown="0" headerRowDxfId="201" dataDxfId="200">
  <autoFilter ref="B16:O32" xr:uid="{00000000-0009-0000-0100-000002000000}"/>
  <tableColumns count="14">
    <tableColumn id="1" xr3:uid="{D6DBB174-505E-4E1D-BD17-9FA45B310D68}" name="Sponsor Income" dataDxfId="199"/>
    <tableColumn id="2" xr3:uid="{BCE69A34-471A-4419-8BD1-B6F152F4108B}" name="Fall Play 2025" dataDxfId="198"/>
    <tableColumn id="3" xr3:uid="{B8B5B75D-4C90-4936-8B07-B58C3A0F140D}" name="Competition 2025" dataDxfId="197"/>
    <tableColumn id="4" xr3:uid="{CEBB7296-BCC7-4428-95F4-9BEC5AE6E547}" name="Spring musical 2026" dataDxfId="196"/>
    <tableColumn id="5" xr3:uid="{D0E2B3DF-C0EC-478A-AE47-1970E46E18E3}" name="Fall Play 2026" dataDxfId="195"/>
    <tableColumn id="6" xr3:uid="{45FFB94F-DBEF-404C-A6F9-0FD24FEE8801}" name="Competition 2026" dataDxfId="194"/>
    <tableColumn id="7" xr3:uid="{AF0B7339-A8F8-4043-85A6-2BBC5177FA5F}" name="Spring Musical 2027" dataDxfId="193"/>
    <tableColumn id="8" xr3:uid="{C50400BE-737A-4AEB-B800-473B4B54EA9A}" name="Fall play 2027" dataDxfId="192"/>
    <tableColumn id="9" xr3:uid="{9A8E8A7D-B9EB-419B-9461-059A4EE3EF79}" name="competition 2027" dataDxfId="191"/>
    <tableColumn id="10" xr3:uid="{0F875BB8-1E29-4E7E-A097-26CEE839EF31}" name="Spring musical 2028" dataDxfId="190"/>
    <tableColumn id="11" xr3:uid="{65D400BC-3C0B-403B-B600-FDB4A1B8DAFA}" name="Fall Play 2028" dataDxfId="189"/>
    <tableColumn id="12" xr3:uid="{01F6C3EF-D61F-417F-ADB7-45F16394883D}" name="Competition 2028" dataDxfId="188"/>
    <tableColumn id="13" xr3:uid="{E964426E-6290-4EEA-9F1A-1CDD68512F16}" name="spring musical 2029" dataDxfId="187"/>
    <tableColumn id="14" xr3:uid="{D16F4449-5A9F-494A-8A78-D00D36038846}" name="TOTAL" dataDxfId="186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D01E88-3444-495F-98B7-6B99C199C608}" name="Plan_FundraiserIncome" displayName="Plan_FundraiserIncome" ref="B34:O38" totalsRowShown="0" headerRowDxfId="185" dataDxfId="184">
  <autoFilter ref="B34:O38" xr:uid="{00000000-0009-0000-0100-000003000000}"/>
  <tableColumns count="14">
    <tableColumn id="1" xr3:uid="{67B984BE-5151-4052-8E3E-773B94E860E7}" name="Fundraiser Income" dataDxfId="183"/>
    <tableColumn id="2" xr3:uid="{7C241B57-D6B8-477A-8899-AF473AE8EF25}" name="Fall Play 2025" dataDxfId="182"/>
    <tableColumn id="3" xr3:uid="{D171C546-EB5F-4950-8829-B6E281C363E1}" name="Competition 2025" dataDxfId="181"/>
    <tableColumn id="4" xr3:uid="{70BB8E86-6B25-41F9-95F5-789827C2EAAF}" name="Spring musical 2026" dataDxfId="180"/>
    <tableColumn id="5" xr3:uid="{D16199F9-7080-4F25-8764-F03E8E43DF44}" name="Fall Play 2026" dataDxfId="179"/>
    <tableColumn id="6" xr3:uid="{CD606540-FACF-4CAB-AE46-E9144715EDBF}" name="Competition 2026" dataDxfId="178"/>
    <tableColumn id="7" xr3:uid="{32BCCBB2-C39B-4E31-A870-9E42BE579081}" name="Spring Musical 2027" dataDxfId="177"/>
    <tableColumn id="8" xr3:uid="{C998957E-3EEE-4790-82F8-435FF7063A94}" name="Fall play 2027" dataDxfId="176"/>
    <tableColumn id="9" xr3:uid="{6BC070E0-CE4A-4AF6-BC4C-CF98D3157F9F}" name="competition 2027" dataDxfId="175"/>
    <tableColumn id="10" xr3:uid="{0AF0C05B-2483-4732-82DC-3DDFDBC328E9}" name="Spring musical 2028" dataDxfId="174"/>
    <tableColumn id="11" xr3:uid="{2A8689AD-7E51-4629-8880-9CDD15ADF9FA}" name="Fall Play 2028" dataDxfId="173"/>
    <tableColumn id="12" xr3:uid="{30BB7DDE-C8CD-4984-982F-B9A98A6591DC}" name="Competition 2028" dataDxfId="172"/>
    <tableColumn id="13" xr3:uid="{34EC6BA8-62B9-4980-83EF-90025881C26A}" name="Spring musical 2029" dataDxfId="171"/>
    <tableColumn id="14" xr3:uid="{696D0ACA-994E-4309-8D15-707F1E3B06B0}" name="TOTAL" dataDxfId="170">
      <calculatedColumnFormula>SUM(Plan_FundraiserIncome[[#This Row],[Fall Play 2025]:[Spring musical 2029]])</calculatedColumnFormula>
    </tableColumn>
  </tableColumns>
  <tableStyleInfo name="Li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102211-DC8D-487E-9945-09F8BA59E13F}" name="Plan_OtherIncome" displayName="Plan_OtherIncome" ref="B41:O48" totalsRowShown="0" headerRowDxfId="169" dataDxfId="168">
  <autoFilter ref="B41:O48" xr:uid="{00000000-0009-0000-0100-000006000000}"/>
  <tableColumns count="14">
    <tableColumn id="1" xr3:uid="{1934951F-405F-41BF-AEB9-13B32F82BF3E}" name="Other Income" dataDxfId="167"/>
    <tableColumn id="2" xr3:uid="{006396F6-0585-4399-932C-00992D03C3BE}" name="Fall Play 2025" dataDxfId="166"/>
    <tableColumn id="3" xr3:uid="{F31EF930-206B-4E72-AF75-A308AEE50CAB}" name="Competition 2025" dataDxfId="165"/>
    <tableColumn id="4" xr3:uid="{FA44C887-9ED5-4A9D-B7E1-7A5A34105989}" name="Spring musical 2026" dataDxfId="164"/>
    <tableColumn id="5" xr3:uid="{75BD6569-7B1F-42B9-B888-9B9AC9CC0BB3}" name="Fall Play 2026" dataDxfId="163"/>
    <tableColumn id="6" xr3:uid="{725600D6-15EA-4881-8352-2BCD079D83DB}" name="Competition 2026" dataDxfId="162"/>
    <tableColumn id="7" xr3:uid="{2247D331-1433-4774-8808-4FFF7E002729}" name="Spring Musical 2027" dataDxfId="161"/>
    <tableColumn id="8" xr3:uid="{2690F352-4013-4CB8-A2D7-5D4AD08E0E73}" name="Fall play 2027" dataDxfId="160"/>
    <tableColumn id="9" xr3:uid="{6675D2B0-1BBC-4AF1-9149-B60EAC9D702A}" name="competition 2027" dataDxfId="159"/>
    <tableColumn id="10" xr3:uid="{AE1E0EB5-EE6E-435D-830C-F1A7A5B3EE87}" name="Spring musical 2028" dataDxfId="158"/>
    <tableColumn id="11" xr3:uid="{282513C4-E3B0-4051-B8F1-5BAE19AC582D}" name="Fall Play 2028" dataDxfId="157"/>
    <tableColumn id="12" xr3:uid="{8CDA1EDE-698C-4D74-BC82-054ABA3F2245}" name="Competition 2028" dataDxfId="156"/>
    <tableColumn id="13" xr3:uid="{BE451C9A-0298-478E-A6B6-4E13C2DF2BC7}" name="Spring musical 2029" dataDxfId="155"/>
    <tableColumn id="14" xr3:uid="{D3DC18AF-DD99-48E5-A2DE-D83EF5CBE02E}" name="TOTAL" dataDxfId="154">
      <calculatedColumnFormula>SUM(Plan_OtherIncome[[#This Row],[Fall Play 2025]:[Spring musical 2029]])</calculatedColumnFormula>
    </tableColumn>
  </tableColumns>
  <tableStyleInfo name="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5">
      <a:majorFont>
        <a:latin typeface="Corbel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297F-C432-4B60-B8A8-4FFC5CDAA260}">
  <dimension ref="B2:C96"/>
  <sheetViews>
    <sheetView topLeftCell="A82" workbookViewId="0">
      <selection activeCell="B90" sqref="B90:B96"/>
    </sheetView>
  </sheetViews>
  <sheetFormatPr defaultRowHeight="16.5"/>
  <cols>
    <col min="2" max="2" width="25.75" customWidth="1"/>
    <col min="3" max="3" width="24.875" customWidth="1"/>
    <col min="4" max="4" width="12.375" customWidth="1"/>
    <col min="5" max="5" width="23.5" customWidth="1"/>
    <col min="6" max="6" width="13.625" bestFit="1" customWidth="1"/>
  </cols>
  <sheetData>
    <row r="2" spans="2:3">
      <c r="B2" t="s">
        <v>0</v>
      </c>
      <c r="C2" t="s">
        <v>1</v>
      </c>
    </row>
    <row r="3" spans="2:3">
      <c r="B3" s="109" t="s">
        <v>2</v>
      </c>
      <c r="C3" s="109" t="s">
        <v>3</v>
      </c>
    </row>
    <row r="4" spans="2:3">
      <c r="B4" s="109" t="s">
        <v>2</v>
      </c>
      <c r="C4" s="109" t="s">
        <v>4</v>
      </c>
    </row>
    <row r="5" spans="2:3">
      <c r="B5" s="109" t="s">
        <v>2</v>
      </c>
      <c r="C5" s="109" t="s">
        <v>5</v>
      </c>
    </row>
    <row r="6" spans="2:3">
      <c r="B6" s="109" t="s">
        <v>2</v>
      </c>
      <c r="C6" s="109" t="s">
        <v>6</v>
      </c>
    </row>
    <row r="7" spans="2:3">
      <c r="B7" s="109" t="s">
        <v>2</v>
      </c>
      <c r="C7" s="109" t="s">
        <v>7</v>
      </c>
    </row>
    <row r="8" spans="2:3">
      <c r="B8" s="109" t="s">
        <v>2</v>
      </c>
      <c r="C8" s="109" t="s">
        <v>8</v>
      </c>
    </row>
    <row r="9" spans="2:3">
      <c r="B9" s="109" t="s">
        <v>2</v>
      </c>
      <c r="C9" s="109" t="s">
        <v>9</v>
      </c>
    </row>
    <row r="10" spans="2:3">
      <c r="B10" s="109" t="s">
        <v>10</v>
      </c>
      <c r="C10" s="109" t="s">
        <v>11</v>
      </c>
    </row>
    <row r="11" spans="2:3">
      <c r="B11" s="109" t="s">
        <v>10</v>
      </c>
      <c r="C11" s="109" t="s">
        <v>12</v>
      </c>
    </row>
    <row r="12" spans="2:3">
      <c r="B12" s="109" t="s">
        <v>10</v>
      </c>
      <c r="C12" s="109" t="s">
        <v>13</v>
      </c>
    </row>
    <row r="13" spans="2:3">
      <c r="B13" s="109" t="s">
        <v>10</v>
      </c>
      <c r="C13" s="109" t="s">
        <v>14</v>
      </c>
    </row>
    <row r="14" spans="2:3">
      <c r="B14" s="109" t="s">
        <v>15</v>
      </c>
      <c r="C14" t="s">
        <v>16</v>
      </c>
    </row>
    <row r="15" spans="2:3">
      <c r="B15" s="109" t="s">
        <v>15</v>
      </c>
      <c r="C15" t="s">
        <v>17</v>
      </c>
    </row>
    <row r="16" spans="2:3">
      <c r="B16" s="109" t="s">
        <v>15</v>
      </c>
      <c r="C16" t="s">
        <v>18</v>
      </c>
    </row>
    <row r="17" spans="2:3">
      <c r="B17" s="109" t="s">
        <v>15</v>
      </c>
      <c r="C17" t="s">
        <v>19</v>
      </c>
    </row>
    <row r="18" spans="2:3">
      <c r="B18" s="109" t="s">
        <v>20</v>
      </c>
      <c r="C18" t="s">
        <v>21</v>
      </c>
    </row>
    <row r="19" spans="2:3">
      <c r="B19" s="109" t="s">
        <v>20</v>
      </c>
      <c r="C19" t="s">
        <v>22</v>
      </c>
    </row>
    <row r="20" spans="2:3">
      <c r="B20" s="109" t="s">
        <v>20</v>
      </c>
      <c r="C20" t="s">
        <v>23</v>
      </c>
    </row>
    <row r="21" spans="2:3">
      <c r="B21" s="109" t="s">
        <v>20</v>
      </c>
      <c r="C21" t="s">
        <v>24</v>
      </c>
    </row>
    <row r="22" spans="2:3">
      <c r="B22" s="109" t="s">
        <v>25</v>
      </c>
      <c r="C22" t="s">
        <v>26</v>
      </c>
    </row>
    <row r="23" spans="2:3">
      <c r="B23" s="109" t="s">
        <v>25</v>
      </c>
      <c r="C23" t="s">
        <v>27</v>
      </c>
    </row>
    <row r="24" spans="2:3">
      <c r="B24" s="109" t="s">
        <v>25</v>
      </c>
      <c r="C24" t="s">
        <v>28</v>
      </c>
    </row>
    <row r="25" spans="2:3">
      <c r="B25" s="109" t="s">
        <v>25</v>
      </c>
      <c r="C25" t="s">
        <v>29</v>
      </c>
    </row>
    <row r="26" spans="2:3">
      <c r="B26" s="109" t="s">
        <v>30</v>
      </c>
      <c r="C26" t="s">
        <v>31</v>
      </c>
    </row>
    <row r="27" spans="2:3">
      <c r="B27" s="109" t="s">
        <v>30</v>
      </c>
      <c r="C27" t="s">
        <v>32</v>
      </c>
    </row>
    <row r="28" spans="2:3">
      <c r="B28" s="109" t="s">
        <v>30</v>
      </c>
      <c r="C28" t="s">
        <v>33</v>
      </c>
    </row>
    <row r="29" spans="2:3">
      <c r="B29" s="109" t="s">
        <v>30</v>
      </c>
      <c r="C29" t="s">
        <v>34</v>
      </c>
    </row>
    <row r="30" spans="2:3">
      <c r="B30" s="109" t="s">
        <v>30</v>
      </c>
      <c r="C30" t="s">
        <v>35</v>
      </c>
    </row>
    <row r="31" spans="2:3">
      <c r="B31" s="109" t="s">
        <v>30</v>
      </c>
      <c r="C31" t="s">
        <v>36</v>
      </c>
    </row>
    <row r="32" spans="2:3">
      <c r="B32" s="109" t="s">
        <v>30</v>
      </c>
      <c r="C32" t="s">
        <v>37</v>
      </c>
    </row>
    <row r="33" spans="2:3">
      <c r="B33" t="s">
        <v>38</v>
      </c>
      <c r="C33" t="s">
        <v>39</v>
      </c>
    </row>
    <row r="34" spans="2:3">
      <c r="B34" t="s">
        <v>38</v>
      </c>
      <c r="C34" t="s">
        <v>40</v>
      </c>
    </row>
    <row r="35" spans="2:3">
      <c r="B35" t="s">
        <v>41</v>
      </c>
      <c r="C35" t="s">
        <v>42</v>
      </c>
    </row>
    <row r="36" spans="2:3">
      <c r="B36" t="s">
        <v>41</v>
      </c>
      <c r="C36" t="s">
        <v>43</v>
      </c>
    </row>
    <row r="37" spans="2:3">
      <c r="B37" s="109" t="s">
        <v>2</v>
      </c>
      <c r="C37" s="109" t="s">
        <v>44</v>
      </c>
    </row>
    <row r="38" spans="2:3">
      <c r="B38" s="109" t="s">
        <v>2</v>
      </c>
      <c r="C38" s="109" t="s">
        <v>45</v>
      </c>
    </row>
    <row r="39" spans="2:3">
      <c r="B39" s="109" t="s">
        <v>2</v>
      </c>
      <c r="C39" s="109" t="s">
        <v>46</v>
      </c>
    </row>
    <row r="40" spans="2:3">
      <c r="B40" s="109" t="s">
        <v>2</v>
      </c>
      <c r="C40" s="109" t="s">
        <v>47</v>
      </c>
    </row>
    <row r="41" spans="2:3">
      <c r="B41" s="109" t="s">
        <v>2</v>
      </c>
      <c r="C41" s="109" t="s">
        <v>48</v>
      </c>
    </row>
    <row r="42" spans="2:3">
      <c r="B42" s="109" t="s">
        <v>2</v>
      </c>
      <c r="C42" s="109" t="s">
        <v>49</v>
      </c>
    </row>
    <row r="43" spans="2:3">
      <c r="B43" s="109" t="s">
        <v>2</v>
      </c>
      <c r="C43" s="109" t="s">
        <v>50</v>
      </c>
    </row>
    <row r="44" spans="2:3">
      <c r="B44" s="109" t="s">
        <v>10</v>
      </c>
      <c r="C44" s="109" t="s">
        <v>51</v>
      </c>
    </row>
    <row r="45" spans="2:3">
      <c r="B45" s="109" t="s">
        <v>10</v>
      </c>
      <c r="C45" s="109" t="s">
        <v>52</v>
      </c>
    </row>
    <row r="46" spans="2:3">
      <c r="B46" s="109" t="s">
        <v>10</v>
      </c>
      <c r="C46" s="109" t="s">
        <v>53</v>
      </c>
    </row>
    <row r="47" spans="2:3">
      <c r="B47" s="109" t="s">
        <v>10</v>
      </c>
      <c r="C47" s="109" t="s">
        <v>54</v>
      </c>
    </row>
    <row r="48" spans="2:3">
      <c r="B48" s="109" t="s">
        <v>15</v>
      </c>
      <c r="C48" t="s">
        <v>55</v>
      </c>
    </row>
    <row r="49" spans="2:3">
      <c r="B49" s="109" t="s">
        <v>15</v>
      </c>
      <c r="C49" t="s">
        <v>56</v>
      </c>
    </row>
    <row r="50" spans="2:3">
      <c r="B50" s="109" t="s">
        <v>15</v>
      </c>
      <c r="C50" t="s">
        <v>57</v>
      </c>
    </row>
    <row r="51" spans="2:3">
      <c r="B51" s="109" t="s">
        <v>15</v>
      </c>
      <c r="C51" t="s">
        <v>58</v>
      </c>
    </row>
    <row r="52" spans="2:3">
      <c r="B52" s="109" t="s">
        <v>20</v>
      </c>
      <c r="C52" t="s">
        <v>59</v>
      </c>
    </row>
    <row r="53" spans="2:3">
      <c r="B53" s="109" t="s">
        <v>20</v>
      </c>
      <c r="C53" t="s">
        <v>60</v>
      </c>
    </row>
    <row r="54" spans="2:3">
      <c r="B54" s="109" t="s">
        <v>20</v>
      </c>
      <c r="C54" t="s">
        <v>61</v>
      </c>
    </row>
    <row r="55" spans="2:3">
      <c r="B55" s="109" t="s">
        <v>20</v>
      </c>
      <c r="C55" t="s">
        <v>62</v>
      </c>
    </row>
    <row r="56" spans="2:3">
      <c r="B56" s="109" t="s">
        <v>25</v>
      </c>
      <c r="C56" t="s">
        <v>63</v>
      </c>
    </row>
    <row r="57" spans="2:3">
      <c r="B57" s="109" t="s">
        <v>25</v>
      </c>
      <c r="C57" t="s">
        <v>64</v>
      </c>
    </row>
    <row r="58" spans="2:3">
      <c r="B58" s="109" t="s">
        <v>25</v>
      </c>
      <c r="C58" t="s">
        <v>65</v>
      </c>
    </row>
    <row r="59" spans="2:3">
      <c r="B59" s="109" t="s">
        <v>25</v>
      </c>
      <c r="C59" t="s">
        <v>66</v>
      </c>
    </row>
    <row r="60" spans="2:3">
      <c r="B60" s="109" t="s">
        <v>30</v>
      </c>
      <c r="C60" t="s">
        <v>67</v>
      </c>
    </row>
    <row r="61" spans="2:3">
      <c r="B61" s="109" t="s">
        <v>30</v>
      </c>
      <c r="C61" t="s">
        <v>68</v>
      </c>
    </row>
    <row r="62" spans="2:3">
      <c r="B62" s="109" t="s">
        <v>30</v>
      </c>
      <c r="C62" t="s">
        <v>69</v>
      </c>
    </row>
    <row r="63" spans="2:3">
      <c r="B63" s="109" t="s">
        <v>30</v>
      </c>
      <c r="C63" t="s">
        <v>70</v>
      </c>
    </row>
    <row r="64" spans="2:3">
      <c r="B64" s="109" t="s">
        <v>30</v>
      </c>
      <c r="C64" t="s">
        <v>71</v>
      </c>
    </row>
    <row r="65" spans="2:3">
      <c r="B65" s="109" t="s">
        <v>30</v>
      </c>
      <c r="C65" t="s">
        <v>72</v>
      </c>
    </row>
    <row r="66" spans="2:3">
      <c r="B66" s="109" t="s">
        <v>30</v>
      </c>
      <c r="C66" t="s">
        <v>73</v>
      </c>
    </row>
    <row r="67" spans="2:3">
      <c r="B67" s="109" t="s">
        <v>2</v>
      </c>
      <c r="C67" s="109" t="s">
        <v>74</v>
      </c>
    </row>
    <row r="68" spans="2:3">
      <c r="B68" s="109" t="s">
        <v>2</v>
      </c>
      <c r="C68" s="109" t="s">
        <v>75</v>
      </c>
    </row>
    <row r="69" spans="2:3">
      <c r="B69" s="109" t="s">
        <v>2</v>
      </c>
      <c r="C69" s="109" t="s">
        <v>76</v>
      </c>
    </row>
    <row r="70" spans="2:3">
      <c r="B70" s="109" t="s">
        <v>2</v>
      </c>
      <c r="C70" s="109" t="s">
        <v>77</v>
      </c>
    </row>
    <row r="71" spans="2:3">
      <c r="B71" s="109" t="s">
        <v>2</v>
      </c>
      <c r="C71" s="109" t="s">
        <v>78</v>
      </c>
    </row>
    <row r="72" spans="2:3">
      <c r="B72" s="109" t="s">
        <v>2</v>
      </c>
      <c r="C72" s="109" t="s">
        <v>79</v>
      </c>
    </row>
    <row r="73" spans="2:3">
      <c r="B73" s="109" t="s">
        <v>2</v>
      </c>
      <c r="C73" s="109" t="s">
        <v>80</v>
      </c>
    </row>
    <row r="74" spans="2:3">
      <c r="B74" s="109" t="s">
        <v>10</v>
      </c>
      <c r="C74" s="109" t="s">
        <v>81</v>
      </c>
    </row>
    <row r="75" spans="2:3">
      <c r="B75" s="109" t="s">
        <v>10</v>
      </c>
      <c r="C75" s="109" t="s">
        <v>82</v>
      </c>
    </row>
    <row r="76" spans="2:3">
      <c r="B76" s="109" t="s">
        <v>10</v>
      </c>
      <c r="C76" s="109" t="s">
        <v>83</v>
      </c>
    </row>
    <row r="77" spans="2:3">
      <c r="B77" s="109" t="s">
        <v>10</v>
      </c>
      <c r="C77" s="109" t="s">
        <v>84</v>
      </c>
    </row>
    <row r="78" spans="2:3">
      <c r="B78" s="109" t="s">
        <v>15</v>
      </c>
      <c r="C78" t="s">
        <v>85</v>
      </c>
    </row>
    <row r="79" spans="2:3">
      <c r="B79" s="109" t="s">
        <v>15</v>
      </c>
      <c r="C79" t="s">
        <v>86</v>
      </c>
    </row>
    <row r="80" spans="2:3">
      <c r="B80" s="109" t="s">
        <v>15</v>
      </c>
      <c r="C80" t="s">
        <v>87</v>
      </c>
    </row>
    <row r="81" spans="2:3">
      <c r="B81" s="109" t="s">
        <v>15</v>
      </c>
      <c r="C81" t="s">
        <v>88</v>
      </c>
    </row>
    <row r="82" spans="2:3">
      <c r="B82" s="109" t="s">
        <v>20</v>
      </c>
      <c r="C82" t="s">
        <v>89</v>
      </c>
    </row>
    <row r="83" spans="2:3">
      <c r="B83" s="109" t="s">
        <v>20</v>
      </c>
      <c r="C83" t="s">
        <v>90</v>
      </c>
    </row>
    <row r="84" spans="2:3">
      <c r="B84" s="109" t="s">
        <v>20</v>
      </c>
      <c r="C84" t="s">
        <v>91</v>
      </c>
    </row>
    <row r="85" spans="2:3">
      <c r="B85" s="109" t="s">
        <v>20</v>
      </c>
      <c r="C85" t="s">
        <v>92</v>
      </c>
    </row>
    <row r="86" spans="2:3">
      <c r="B86" s="109" t="s">
        <v>25</v>
      </c>
      <c r="C86" t="s">
        <v>93</v>
      </c>
    </row>
    <row r="87" spans="2:3">
      <c r="B87" s="109" t="s">
        <v>25</v>
      </c>
      <c r="C87" t="s">
        <v>94</v>
      </c>
    </row>
    <row r="88" spans="2:3">
      <c r="B88" s="109" t="s">
        <v>25</v>
      </c>
      <c r="C88" t="s">
        <v>95</v>
      </c>
    </row>
    <row r="89" spans="2:3">
      <c r="B89" s="109" t="s">
        <v>25</v>
      </c>
      <c r="C89" t="s">
        <v>96</v>
      </c>
    </row>
    <row r="90" spans="2:3">
      <c r="B90" s="109" t="s">
        <v>30</v>
      </c>
      <c r="C90" t="s">
        <v>97</v>
      </c>
    </row>
    <row r="91" spans="2:3">
      <c r="B91" s="109" t="s">
        <v>30</v>
      </c>
      <c r="C91" t="s">
        <v>98</v>
      </c>
    </row>
    <row r="92" spans="2:3">
      <c r="B92" s="109" t="s">
        <v>30</v>
      </c>
      <c r="C92" t="s">
        <v>99</v>
      </c>
    </row>
    <row r="93" spans="2:3">
      <c r="B93" s="109" t="s">
        <v>30</v>
      </c>
      <c r="C93" t="s">
        <v>100</v>
      </c>
    </row>
    <row r="94" spans="2:3">
      <c r="B94" s="109" t="s">
        <v>30</v>
      </c>
      <c r="C94" t="s">
        <v>101</v>
      </c>
    </row>
    <row r="95" spans="2:3">
      <c r="B95" s="109" t="s">
        <v>30</v>
      </c>
      <c r="C95" t="s">
        <v>102</v>
      </c>
    </row>
    <row r="96" spans="2:3">
      <c r="B96" s="109" t="s">
        <v>30</v>
      </c>
      <c r="C96" t="s">
        <v>103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7B2A-4153-4DF0-BA6B-9E8641239538}">
  <sheetPr>
    <tabColor rgb="FF00B050"/>
    <pageSetUpPr fitToPage="1"/>
  </sheetPr>
  <dimension ref="A1:P36"/>
  <sheetViews>
    <sheetView showGridLines="0" zoomScaleNormal="100" workbookViewId="0">
      <selection activeCell="B4" sqref="B4"/>
    </sheetView>
  </sheetViews>
  <sheetFormatPr defaultColWidth="16.625" defaultRowHeight="24" customHeight="1"/>
  <cols>
    <col min="1" max="1" width="1.625" style="1" customWidth="1"/>
    <col min="2" max="2" width="28.625" style="18" customWidth="1"/>
    <col min="3" max="15" width="14.375" style="2" customWidth="1"/>
    <col min="16" max="16" width="1.625" style="3" customWidth="1"/>
    <col min="17" max="16384" width="16.625" style="3"/>
  </cols>
  <sheetData>
    <row r="1" spans="1:16" ht="15" customHeight="1">
      <c r="P1" s="16" t="s">
        <v>104</v>
      </c>
    </row>
    <row r="2" spans="1:16" s="4" customFormat="1" ht="28.5" customHeight="1">
      <c r="B2" s="79" t="str">
        <f>'Planned Expenses'!B2</f>
        <v>Western Drama Club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45.75" customHeight="1">
      <c r="B3" s="77" t="s">
        <v>105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95" customHeight="1"/>
    <row r="5" spans="1:16" s="15" customFormat="1" ht="36" customHeight="1">
      <c r="B5" s="44"/>
      <c r="C5" s="85" t="s">
        <v>106</v>
      </c>
      <c r="D5" s="85" t="s">
        <v>107</v>
      </c>
      <c r="E5" s="85" t="s">
        <v>108</v>
      </c>
      <c r="F5" s="85" t="s">
        <v>109</v>
      </c>
      <c r="G5" s="85" t="s">
        <v>110</v>
      </c>
      <c r="H5" s="85" t="s">
        <v>111</v>
      </c>
      <c r="I5" s="85" t="s">
        <v>112</v>
      </c>
      <c r="J5" s="85" t="s">
        <v>113</v>
      </c>
      <c r="K5" s="85" t="s">
        <v>114</v>
      </c>
      <c r="L5" s="85" t="s">
        <v>115</v>
      </c>
      <c r="M5" s="85" t="s">
        <v>116</v>
      </c>
      <c r="N5" s="85" t="s">
        <v>117</v>
      </c>
      <c r="O5" s="86" t="s">
        <v>118</v>
      </c>
    </row>
    <row r="6" spans="1:16" s="9" customFormat="1" ht="24" customHeight="1">
      <c r="A6" s="8"/>
      <c r="B6" s="25" t="s">
        <v>119</v>
      </c>
      <c r="C6" s="26" t="e">
        <f ca="1">SUM(INDIRECT("Actual_EmployeeCosts["&amp;C$5&amp;"]"))</f>
        <v>#REF!</v>
      </c>
      <c r="D6" s="26" t="e">
        <f t="shared" ref="D6:O6" ca="1" si="0">SUM(INDIRECT("Actual_EmployeeCosts["&amp;D$5&amp;"]"))</f>
        <v>#REF!</v>
      </c>
      <c r="E6" s="26" t="e">
        <f t="shared" ca="1" si="0"/>
        <v>#REF!</v>
      </c>
      <c r="F6" s="26" t="e">
        <f t="shared" ca="1" si="0"/>
        <v>#REF!</v>
      </c>
      <c r="G6" s="26" t="e">
        <f t="shared" ca="1" si="0"/>
        <v>#REF!</v>
      </c>
      <c r="H6" s="26" t="e">
        <f t="shared" ca="1" si="0"/>
        <v>#REF!</v>
      </c>
      <c r="I6" s="26" t="e">
        <f t="shared" ca="1" si="0"/>
        <v>#REF!</v>
      </c>
      <c r="J6" s="26" t="e">
        <f t="shared" ca="1" si="0"/>
        <v>#REF!</v>
      </c>
      <c r="K6" s="26" t="e">
        <f t="shared" ca="1" si="0"/>
        <v>#REF!</v>
      </c>
      <c r="L6" s="26" t="e">
        <f t="shared" ca="1" si="0"/>
        <v>#REF!</v>
      </c>
      <c r="M6" s="26" t="e">
        <f t="shared" ca="1" si="0"/>
        <v>#REF!</v>
      </c>
      <c r="N6" s="27" t="e">
        <f t="shared" ca="1" si="0"/>
        <v>#REF!</v>
      </c>
      <c r="O6" s="34" t="e">
        <f t="shared" ca="1" si="0"/>
        <v>#REF!</v>
      </c>
    </row>
    <row r="7" spans="1:16" ht="16.5">
      <c r="B7" s="98" t="s">
        <v>119</v>
      </c>
      <c r="C7" s="96" t="s">
        <v>106</v>
      </c>
      <c r="D7" s="96" t="s">
        <v>107</v>
      </c>
      <c r="E7" s="96" t="s">
        <v>108</v>
      </c>
      <c r="F7" s="96" t="s">
        <v>109</v>
      </c>
      <c r="G7" s="96" t="s">
        <v>110</v>
      </c>
      <c r="H7" s="96" t="s">
        <v>111</v>
      </c>
      <c r="I7" s="96" t="s">
        <v>112</v>
      </c>
      <c r="J7" s="96" t="s">
        <v>113</v>
      </c>
      <c r="K7" s="96" t="s">
        <v>114</v>
      </c>
      <c r="L7" s="96" t="s">
        <v>115</v>
      </c>
      <c r="M7" s="96" t="s">
        <v>116</v>
      </c>
      <c r="N7" s="96" t="s">
        <v>117</v>
      </c>
      <c r="O7" s="2" t="s">
        <v>120</v>
      </c>
    </row>
    <row r="8" spans="1:16" ht="24" customHeight="1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35">
        <f>SUM(Actual_EmployeeCosts22[[#This Row],[Fall 2025]:[Spring 2029]])</f>
        <v>0</v>
      </c>
    </row>
    <row r="9" spans="1:16" ht="24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35">
        <f>SUM(Actual_EmployeeCosts22[[#This Row],[Fall 2025]:[Spring 2029]])</f>
        <v>0</v>
      </c>
    </row>
    <row r="10" spans="1:16" s="9" customFormat="1" ht="24" customHeight="1">
      <c r="A10" s="8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5"/>
    </row>
    <row r="11" spans="1:16" s="9" customFormat="1" ht="17.25">
      <c r="A11" s="8"/>
      <c r="B11" s="25" t="s">
        <v>121</v>
      </c>
      <c r="C11" s="26" t="e">
        <f ca="1">SUM(INDIRECT("Actual_OfficeCosts["&amp;C$5&amp;"]"))</f>
        <v>#REF!</v>
      </c>
      <c r="D11" s="26" t="e">
        <f t="shared" ref="D11:O11" ca="1" si="1">SUM(INDIRECT("Actual_OfficeCosts["&amp;D$5&amp;"]"))</f>
        <v>#REF!</v>
      </c>
      <c r="E11" s="26" t="e">
        <f t="shared" ca="1" si="1"/>
        <v>#REF!</v>
      </c>
      <c r="F11" s="26" t="e">
        <f t="shared" ca="1" si="1"/>
        <v>#REF!</v>
      </c>
      <c r="G11" s="26" t="e">
        <f t="shared" ca="1" si="1"/>
        <v>#REF!</v>
      </c>
      <c r="H11" s="26" t="e">
        <f t="shared" ca="1" si="1"/>
        <v>#REF!</v>
      </c>
      <c r="I11" s="26" t="e">
        <f t="shared" ca="1" si="1"/>
        <v>#REF!</v>
      </c>
      <c r="J11" s="26" t="e">
        <f t="shared" ca="1" si="1"/>
        <v>#REF!</v>
      </c>
      <c r="K11" s="26" t="e">
        <f t="shared" ca="1" si="1"/>
        <v>#REF!</v>
      </c>
      <c r="L11" s="26" t="e">
        <f t="shared" ca="1" si="1"/>
        <v>#REF!</v>
      </c>
      <c r="M11" s="26" t="e">
        <f t="shared" ca="1" si="1"/>
        <v>#REF!</v>
      </c>
      <c r="N11" s="27" t="e">
        <f t="shared" ca="1" si="1"/>
        <v>#REF!</v>
      </c>
      <c r="O11" s="34" t="e">
        <f t="shared" ca="1" si="1"/>
        <v>#REF!</v>
      </c>
    </row>
    <row r="12" spans="1:16" ht="16.5">
      <c r="B12" s="98" t="s">
        <v>121</v>
      </c>
      <c r="C12" s="96" t="s">
        <v>106</v>
      </c>
      <c r="D12" s="96" t="s">
        <v>107</v>
      </c>
      <c r="E12" s="96" t="s">
        <v>108</v>
      </c>
      <c r="F12" s="96" t="s">
        <v>109</v>
      </c>
      <c r="G12" s="96" t="s">
        <v>110</v>
      </c>
      <c r="H12" s="96" t="s">
        <v>111</v>
      </c>
      <c r="I12" s="96" t="s">
        <v>112</v>
      </c>
      <c r="J12" s="96" t="s">
        <v>113</v>
      </c>
      <c r="K12" s="96" t="s">
        <v>114</v>
      </c>
      <c r="L12" s="96" t="s">
        <v>115</v>
      </c>
      <c r="M12" s="96" t="s">
        <v>116</v>
      </c>
      <c r="N12" s="96" t="s">
        <v>117</v>
      </c>
      <c r="O12" s="2" t="s">
        <v>120</v>
      </c>
    </row>
    <row r="13" spans="1:16" ht="24" customHeight="1"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5">
        <f>SUM(Actual_OfficeCosts23[[#This Row],[Fall 2025]:[Spring 2029]])</f>
        <v>0</v>
      </c>
    </row>
    <row r="14" spans="1:16" ht="24" customHeight="1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5">
        <f>SUM(Actual_OfficeCosts23[[#This Row],[Fall 2025]:[Spring 2029]])</f>
        <v>0</v>
      </c>
    </row>
    <row r="15" spans="1:16" ht="24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5">
        <f>SUM(Actual_OfficeCosts23[[#This Row],[Fall 2025]:[Spring 2029]])</f>
        <v>0</v>
      </c>
    </row>
    <row r="16" spans="1:16" ht="24" customHeight="1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35">
        <f>SUM(Actual_OfficeCosts23[[#This Row],[Fall 2025]:[Spring 2029]])</f>
        <v>0</v>
      </c>
    </row>
    <row r="17" spans="1:15" ht="24" customHeight="1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5">
        <f>SUM(Actual_OfficeCosts23[[#This Row],[Fall 2025]:[Spring 2029]])</f>
        <v>0</v>
      </c>
    </row>
    <row r="18" spans="1:15" ht="24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35">
        <f>SUM(Actual_OfficeCosts23[[#This Row],[Fall 2025]:[Spring 2029]])</f>
        <v>0</v>
      </c>
    </row>
    <row r="19" spans="1:15" ht="24" customHeight="1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35">
        <f>SUM(Actual_OfficeCosts23[[#This Row],[Fall 2025]:[Spring 2029]])</f>
        <v>0</v>
      </c>
    </row>
    <row r="20" spans="1:15" s="9" customFormat="1" ht="24" customHeight="1">
      <c r="A20" s="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35">
        <f>SUM(Actual_OfficeCosts23[[#This Row],[Fall 2025]:[Spring 2029]])</f>
        <v>0</v>
      </c>
    </row>
    <row r="21" spans="1:15" ht="24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35"/>
    </row>
    <row r="22" spans="1:15" s="9" customFormat="1" ht="24" customHeight="1">
      <c r="A22" s="8"/>
      <c r="B22" s="25" t="s">
        <v>122</v>
      </c>
      <c r="C22" s="26" t="e">
        <f ca="1">SUM(INDIRECT("Actual_MarketingCosts["&amp;C$5&amp;"]"))</f>
        <v>#REF!</v>
      </c>
      <c r="D22" s="26" t="e">
        <f t="shared" ref="D22:O22" ca="1" si="2">SUM(INDIRECT("Actual_MarketingCosts["&amp;D$5&amp;"]"))</f>
        <v>#REF!</v>
      </c>
      <c r="E22" s="26" t="e">
        <f t="shared" ca="1" si="2"/>
        <v>#REF!</v>
      </c>
      <c r="F22" s="26" t="e">
        <f t="shared" ca="1" si="2"/>
        <v>#REF!</v>
      </c>
      <c r="G22" s="26" t="e">
        <f t="shared" ca="1" si="2"/>
        <v>#REF!</v>
      </c>
      <c r="H22" s="26" t="e">
        <f t="shared" ca="1" si="2"/>
        <v>#REF!</v>
      </c>
      <c r="I22" s="26" t="e">
        <f t="shared" ca="1" si="2"/>
        <v>#REF!</v>
      </c>
      <c r="J22" s="26" t="e">
        <f t="shared" ca="1" si="2"/>
        <v>#REF!</v>
      </c>
      <c r="K22" s="26" t="e">
        <f t="shared" ca="1" si="2"/>
        <v>#REF!</v>
      </c>
      <c r="L22" s="26" t="e">
        <f t="shared" ca="1" si="2"/>
        <v>#REF!</v>
      </c>
      <c r="M22" s="26" t="e">
        <f t="shared" ca="1" si="2"/>
        <v>#REF!</v>
      </c>
      <c r="N22" s="27" t="e">
        <f t="shared" ca="1" si="2"/>
        <v>#REF!</v>
      </c>
      <c r="O22" s="34" t="e">
        <f t="shared" ca="1" si="2"/>
        <v>#REF!</v>
      </c>
    </row>
    <row r="23" spans="1:15" ht="16.5">
      <c r="B23" s="98" t="s">
        <v>122</v>
      </c>
      <c r="C23" s="96" t="s">
        <v>106</v>
      </c>
      <c r="D23" s="96" t="s">
        <v>107</v>
      </c>
      <c r="E23" s="96" t="s">
        <v>108</v>
      </c>
      <c r="F23" s="96" t="s">
        <v>109</v>
      </c>
      <c r="G23" s="96" t="s">
        <v>110</v>
      </c>
      <c r="H23" s="96" t="s">
        <v>111</v>
      </c>
      <c r="I23" s="96" t="s">
        <v>112</v>
      </c>
      <c r="J23" s="96" t="s">
        <v>113</v>
      </c>
      <c r="K23" s="96" t="s">
        <v>114</v>
      </c>
      <c r="L23" s="96" t="s">
        <v>115</v>
      </c>
      <c r="M23" s="96" t="s">
        <v>116</v>
      </c>
      <c r="N23" s="96" t="s">
        <v>117</v>
      </c>
      <c r="O23" s="2" t="s">
        <v>120</v>
      </c>
    </row>
    <row r="24" spans="1:15" ht="24" customHeight="1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>
        <v>5</v>
      </c>
      <c r="O24" s="35">
        <f>SUM(Actual_MarketingCosts24[[#This Row],[Fall 2025]:[Spring 2029]])</f>
        <v>5</v>
      </c>
    </row>
    <row r="25" spans="1:15" ht="24" customHeight="1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35">
        <f>SUM(Actual_MarketingCosts24[[#This Row],[Fall 2025]:[Spring 2029]])</f>
        <v>0</v>
      </c>
    </row>
    <row r="26" spans="1:15" ht="24" customHeight="1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35">
        <f>SUM(Actual_MarketingCosts24[[#This Row],[Fall 2025]:[Spring 2029]])</f>
        <v>0</v>
      </c>
    </row>
    <row r="27" spans="1:15" ht="24" customHeight="1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5">
        <f>SUM(Actual_MarketingCosts24[[#This Row],[Fall 2025]:[Spring 2029]])</f>
        <v>0</v>
      </c>
    </row>
    <row r="28" spans="1:15" ht="24" customHeight="1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35">
        <f>SUM(Actual_MarketingCosts24[[#This Row],[Fall 2025]:[Spring 2029]])</f>
        <v>0</v>
      </c>
    </row>
    <row r="29" spans="1:15" ht="24" customHeigh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35">
        <f>SUM(Actual_MarketingCosts24[[#This Row],[Fall 2025]:[Spring 2029]])</f>
        <v>0</v>
      </c>
    </row>
    <row r="30" spans="1:15" ht="24" customHeigh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35"/>
    </row>
    <row r="31" spans="1:15" s="9" customFormat="1" ht="24" customHeight="1">
      <c r="A31" s="8"/>
      <c r="B31" s="25" t="s">
        <v>123</v>
      </c>
      <c r="C31" s="26" t="e">
        <f ca="1">SUM(INDIRECT("Actual_TrainingTravel["&amp;C$5&amp;"]"))</f>
        <v>#REF!</v>
      </c>
      <c r="D31" s="26" t="e">
        <f t="shared" ref="D31:O31" ca="1" si="3">SUM(INDIRECT("Actual_TrainingTravel["&amp;D$5&amp;"]"))</f>
        <v>#REF!</v>
      </c>
      <c r="E31" s="26" t="e">
        <f t="shared" ca="1" si="3"/>
        <v>#REF!</v>
      </c>
      <c r="F31" s="26" t="e">
        <f t="shared" ca="1" si="3"/>
        <v>#REF!</v>
      </c>
      <c r="G31" s="26" t="e">
        <f t="shared" ca="1" si="3"/>
        <v>#REF!</v>
      </c>
      <c r="H31" s="26" t="e">
        <f t="shared" ca="1" si="3"/>
        <v>#REF!</v>
      </c>
      <c r="I31" s="26" t="e">
        <f t="shared" ca="1" si="3"/>
        <v>#REF!</v>
      </c>
      <c r="J31" s="26" t="e">
        <f t="shared" ca="1" si="3"/>
        <v>#REF!</v>
      </c>
      <c r="K31" s="26" t="e">
        <f t="shared" ca="1" si="3"/>
        <v>#REF!</v>
      </c>
      <c r="L31" s="26" t="e">
        <f t="shared" ca="1" si="3"/>
        <v>#REF!</v>
      </c>
      <c r="M31" s="26" t="e">
        <f t="shared" ca="1" si="3"/>
        <v>#REF!</v>
      </c>
      <c r="N31" s="27" t="e">
        <f t="shared" ca="1" si="3"/>
        <v>#REF!</v>
      </c>
      <c r="O31" s="34" t="e">
        <f t="shared" ca="1" si="3"/>
        <v>#REF!</v>
      </c>
    </row>
    <row r="32" spans="1:15" ht="16.5">
      <c r="B32" s="98" t="s">
        <v>123</v>
      </c>
      <c r="C32" s="96" t="s">
        <v>106</v>
      </c>
      <c r="D32" s="96" t="s">
        <v>107</v>
      </c>
      <c r="E32" s="96" t="s">
        <v>108</v>
      </c>
      <c r="F32" s="96" t="s">
        <v>109</v>
      </c>
      <c r="G32" s="96" t="s">
        <v>110</v>
      </c>
      <c r="H32" s="96" t="s">
        <v>111</v>
      </c>
      <c r="I32" s="96" t="s">
        <v>112</v>
      </c>
      <c r="J32" s="96" t="s">
        <v>113</v>
      </c>
      <c r="K32" s="96" t="s">
        <v>114</v>
      </c>
      <c r="L32" s="96" t="s">
        <v>115</v>
      </c>
      <c r="M32" s="96" t="s">
        <v>116</v>
      </c>
      <c r="N32" s="96" t="s">
        <v>117</v>
      </c>
      <c r="O32" s="2" t="s">
        <v>120</v>
      </c>
    </row>
    <row r="33" spans="2:15" ht="24" customHeight="1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35">
        <f>SUM(Actual_TrainingTravel25[[#This Row],[Fall 2025]:[Spring 2029]])</f>
        <v>0</v>
      </c>
    </row>
    <row r="34" spans="2:15" ht="24" customHeight="1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5">
        <f>SUM(Actual_TrainingTravel25[[#This Row],[Fall 2025]:[Spring 2029]])</f>
        <v>0</v>
      </c>
    </row>
    <row r="35" spans="2:15" ht="24" customHeight="1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35"/>
    </row>
    <row r="36" spans="2:15" ht="36" customHeight="1">
      <c r="B36" s="87" t="s">
        <v>124</v>
      </c>
      <c r="C36" s="88" t="e">
        <f t="shared" ref="C36:O36" ca="1" si="4">C6+C11+C22+C31</f>
        <v>#REF!</v>
      </c>
      <c r="D36" s="88" t="e">
        <f t="shared" ca="1" si="4"/>
        <v>#REF!</v>
      </c>
      <c r="E36" s="88" t="e">
        <f t="shared" ca="1" si="4"/>
        <v>#REF!</v>
      </c>
      <c r="F36" s="88" t="e">
        <f t="shared" ca="1" si="4"/>
        <v>#REF!</v>
      </c>
      <c r="G36" s="88" t="e">
        <f t="shared" ca="1" si="4"/>
        <v>#REF!</v>
      </c>
      <c r="H36" s="88" t="e">
        <f t="shared" ca="1" si="4"/>
        <v>#REF!</v>
      </c>
      <c r="I36" s="88" t="e">
        <f t="shared" ca="1" si="4"/>
        <v>#REF!</v>
      </c>
      <c r="J36" s="88" t="e">
        <f t="shared" ca="1" si="4"/>
        <v>#REF!</v>
      </c>
      <c r="K36" s="88" t="e">
        <f t="shared" ca="1" si="4"/>
        <v>#REF!</v>
      </c>
      <c r="L36" s="88" t="e">
        <f t="shared" ca="1" si="4"/>
        <v>#REF!</v>
      </c>
      <c r="M36" s="88" t="e">
        <f t="shared" ca="1" si="4"/>
        <v>#REF!</v>
      </c>
      <c r="N36" s="88" t="e">
        <f t="shared" ca="1" si="4"/>
        <v>#REF!</v>
      </c>
      <c r="O36" s="89" t="e">
        <f t="shared" ca="1" si="4"/>
        <v>#REF!</v>
      </c>
    </row>
  </sheetData>
  <dataValidations count="1">
    <dataValidation allowBlank="1" showInputMessage="1" showErrorMessage="1" prompt="Enter your Actual Expenses to the tables below._x000a__x000a_When adding or editing line items, make sure you apply the changes in all four data tabs." sqref="A1" xr:uid="{6C38D002-7F5D-447A-8181-0B1FE497C095}"/>
  </dataValidations>
  <printOptions horizontalCentered="1"/>
  <pageMargins left="0.3" right="0.3" top="0.5" bottom="0.5" header="0.3" footer="0.3"/>
  <pageSetup scale="61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51AC-E11F-4D36-AA52-C10A810A9953}">
  <sheetPr>
    <tabColor theme="9"/>
    <pageSetUpPr fitToPage="1"/>
  </sheetPr>
  <dimension ref="A1:P49"/>
  <sheetViews>
    <sheetView showGridLines="0" zoomScaleNormal="100" workbookViewId="0">
      <selection activeCell="Q4" sqref="Q4"/>
    </sheetView>
  </sheetViews>
  <sheetFormatPr defaultColWidth="16.625" defaultRowHeight="24" customHeight="1"/>
  <cols>
    <col min="1" max="1" width="1.625" style="1" customWidth="1"/>
    <col min="2" max="2" width="28.625" style="18" customWidth="1"/>
    <col min="3" max="15" width="14.375" style="2" customWidth="1"/>
    <col min="16" max="16" width="1.625" style="3" customWidth="1"/>
    <col min="17" max="16384" width="16.625" style="3"/>
  </cols>
  <sheetData>
    <row r="1" spans="1:16" ht="15" customHeight="1">
      <c r="P1" s="16" t="s">
        <v>104</v>
      </c>
    </row>
    <row r="2" spans="1:16" s="4" customFormat="1" ht="28.5" customHeight="1">
      <c r="B2" s="79" t="s">
        <v>125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45.75" customHeight="1">
      <c r="B3" s="76" t="s">
        <v>126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95" customHeight="1"/>
    <row r="5" spans="1:16" s="15" customFormat="1" ht="36" customHeight="1">
      <c r="B5" s="23"/>
      <c r="C5" s="80" t="s">
        <v>127</v>
      </c>
      <c r="D5" s="97" t="s">
        <v>128</v>
      </c>
      <c r="E5" s="97" t="s">
        <v>129</v>
      </c>
      <c r="F5" s="80" t="s">
        <v>130</v>
      </c>
      <c r="G5" s="97" t="s">
        <v>131</v>
      </c>
      <c r="H5" s="97" t="s">
        <v>132</v>
      </c>
      <c r="I5" s="80" t="s">
        <v>133</v>
      </c>
      <c r="J5" s="97" t="s">
        <v>134</v>
      </c>
      <c r="K5" s="97" t="s">
        <v>135</v>
      </c>
      <c r="L5" s="80" t="s">
        <v>136</v>
      </c>
      <c r="M5" s="97" t="s">
        <v>137</v>
      </c>
      <c r="N5" s="97" t="s">
        <v>138</v>
      </c>
      <c r="O5" s="81" t="s">
        <v>118</v>
      </c>
    </row>
    <row r="6" spans="1:16" s="9" customFormat="1" ht="27.75" customHeight="1">
      <c r="A6" s="8"/>
      <c r="B6" s="19" t="s">
        <v>139</v>
      </c>
      <c r="C6" s="17">
        <f ca="1">SUM(INDIRECT("Plan_TicketIncome["&amp;C$5&amp;"]"))</f>
        <v>0</v>
      </c>
      <c r="D6" s="17">
        <f t="shared" ref="D6:O6" ca="1" si="0">SUM(INDIRECT("Plan_TicketIncome["&amp;D$5&amp;"]"))</f>
        <v>0</v>
      </c>
      <c r="E6" s="17">
        <f t="shared" ca="1" si="0"/>
        <v>0</v>
      </c>
      <c r="F6" s="17">
        <f t="shared" ca="1" si="0"/>
        <v>0</v>
      </c>
      <c r="G6" s="17">
        <f t="shared" ca="1" si="0"/>
        <v>0</v>
      </c>
      <c r="H6" s="17">
        <f t="shared" ca="1" si="0"/>
        <v>0</v>
      </c>
      <c r="I6" s="17">
        <f t="shared" ca="1" si="0"/>
        <v>0</v>
      </c>
      <c r="J6" s="17">
        <f t="shared" ca="1" si="0"/>
        <v>0</v>
      </c>
      <c r="K6" s="17">
        <f t="shared" ca="1" si="0"/>
        <v>0</v>
      </c>
      <c r="L6" s="17">
        <f t="shared" ca="1" si="0"/>
        <v>0</v>
      </c>
      <c r="M6" s="17">
        <f t="shared" ca="1" si="0"/>
        <v>0</v>
      </c>
      <c r="N6" s="17">
        <f t="shared" ca="1" si="0"/>
        <v>0</v>
      </c>
      <c r="O6" s="17">
        <f t="shared" ca="1" si="0"/>
        <v>0</v>
      </c>
    </row>
    <row r="7" spans="1:16" ht="16.5">
      <c r="B7" s="98" t="s">
        <v>139</v>
      </c>
      <c r="C7" s="96" t="s">
        <v>127</v>
      </c>
      <c r="D7" s="96" t="s">
        <v>128</v>
      </c>
      <c r="E7" s="96" t="s">
        <v>129</v>
      </c>
      <c r="F7" s="96" t="s">
        <v>140</v>
      </c>
      <c r="G7" s="96" t="s">
        <v>131</v>
      </c>
      <c r="H7" s="96" t="s">
        <v>132</v>
      </c>
      <c r="I7" s="96" t="s">
        <v>141</v>
      </c>
      <c r="J7" s="96" t="s">
        <v>134</v>
      </c>
      <c r="K7" s="96" t="s">
        <v>142</v>
      </c>
      <c r="L7" s="96" t="s">
        <v>143</v>
      </c>
      <c r="M7" s="96" t="s">
        <v>144</v>
      </c>
      <c r="N7" s="96" t="s">
        <v>145</v>
      </c>
      <c r="O7" s="2" t="s">
        <v>120</v>
      </c>
    </row>
    <row r="8" spans="1:16" ht="24" customHeight="1">
      <c r="B8" s="2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2"/>
      <c r="O8" s="32">
        <f>SUM(Plan_TicketIncome[[#This Row],[Fall Play 2025]:[spring musical 2029]])</f>
        <v>0</v>
      </c>
    </row>
    <row r="9" spans="1:16" ht="24" customHeight="1">
      <c r="B9" s="2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2"/>
      <c r="O9" s="32">
        <f>SUM(Plan_TicketIncome[[#This Row],[Fall Play 2025]:[spring musical 2029]])</f>
        <v>0</v>
      </c>
    </row>
    <row r="10" spans="1:16" s="9" customFormat="1" ht="24" customHeight="1">
      <c r="A10" s="8"/>
      <c r="B10" s="103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2">
        <f>SUM(Plan_TicketIncome[[#This Row],[Fall Play 2025]:[spring musical 2029]])</f>
        <v>0</v>
      </c>
    </row>
    <row r="11" spans="1:16" s="9" customFormat="1" ht="24" customHeight="1">
      <c r="A11" s="8"/>
      <c r="B11" s="103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2">
        <f>SUM(Plan_TicketIncome[[#This Row],[Fall Play 2025]:[spring musical 2029]])</f>
        <v>0</v>
      </c>
    </row>
    <row r="12" spans="1:16" ht="16.5">
      <c r="B12" s="103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2">
        <f>SUM(Plan_TicketIncome[[#This Row],[Fall Play 2025]:[spring musical 2029]])</f>
        <v>0</v>
      </c>
    </row>
    <row r="13" spans="1:16" ht="24" customHeight="1">
      <c r="B13" s="103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2">
        <f>SUM(Plan_TicketIncome[[#This Row],[Fall Play 2025]:[spring musical 2029]])</f>
        <v>0</v>
      </c>
    </row>
    <row r="14" spans="1:16" ht="24" customHeight="1">
      <c r="B14" s="10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2">
        <f>SUM(Plan_TicketIncome[[#This Row],[Fall Play 2025]:[spring musical 2029]])</f>
        <v>0</v>
      </c>
    </row>
    <row r="15" spans="1:16" ht="24" customHeight="1">
      <c r="B15" s="19" t="s">
        <v>146</v>
      </c>
      <c r="C15" s="17">
        <f ca="1">SUM(INDIRECT("Plan_SponsorIncome["&amp;C$5&amp;"]"))</f>
        <v>0</v>
      </c>
      <c r="D15" s="17">
        <f t="shared" ref="D15:P15" ca="1" si="1">SUM(INDIRECT("Plan_SponsorIncome["&amp;D$5&amp;"]"))</f>
        <v>0</v>
      </c>
      <c r="E15" s="17">
        <f t="shared" ca="1" si="1"/>
        <v>0</v>
      </c>
      <c r="F15" s="17">
        <f t="shared" ca="1" si="1"/>
        <v>0</v>
      </c>
      <c r="G15" s="17">
        <f t="shared" ca="1" si="1"/>
        <v>0</v>
      </c>
      <c r="H15" s="17">
        <f t="shared" ca="1" si="1"/>
        <v>0</v>
      </c>
      <c r="I15" s="17">
        <f t="shared" ca="1" si="1"/>
        <v>0</v>
      </c>
      <c r="J15" s="17">
        <f t="shared" ca="1" si="1"/>
        <v>0</v>
      </c>
      <c r="K15" s="17">
        <f t="shared" ca="1" si="1"/>
        <v>0</v>
      </c>
      <c r="L15" s="17">
        <f t="shared" ca="1" si="1"/>
        <v>0</v>
      </c>
      <c r="M15" s="17">
        <f t="shared" ca="1" si="1"/>
        <v>0</v>
      </c>
      <c r="N15" s="17">
        <f t="shared" ca="1" si="1"/>
        <v>0</v>
      </c>
      <c r="O15" s="17">
        <f t="shared" ca="1" si="1"/>
        <v>0</v>
      </c>
      <c r="P15" s="17">
        <f t="shared" ca="1" si="1"/>
        <v>0</v>
      </c>
    </row>
    <row r="16" spans="1:16" ht="24" customHeight="1">
      <c r="B16" s="104" t="s">
        <v>146</v>
      </c>
      <c r="C16" s="80" t="s">
        <v>127</v>
      </c>
      <c r="D16" s="97" t="s">
        <v>128</v>
      </c>
      <c r="E16" s="97" t="s">
        <v>129</v>
      </c>
      <c r="F16" s="80" t="s">
        <v>130</v>
      </c>
      <c r="G16" s="97" t="s">
        <v>131</v>
      </c>
      <c r="H16" s="97" t="s">
        <v>132</v>
      </c>
      <c r="I16" s="80" t="s">
        <v>133</v>
      </c>
      <c r="J16" s="97" t="s">
        <v>134</v>
      </c>
      <c r="K16" s="97" t="s">
        <v>135</v>
      </c>
      <c r="L16" s="80" t="s">
        <v>136</v>
      </c>
      <c r="M16" s="97" t="s">
        <v>137</v>
      </c>
      <c r="N16" s="80" t="s">
        <v>145</v>
      </c>
      <c r="O16" s="2" t="s">
        <v>120</v>
      </c>
    </row>
    <row r="17" spans="1:15" ht="24" customHeight="1">
      <c r="B17" s="2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2"/>
      <c r="O17" s="32">
        <f>SUM(Plan_SponsorIncome[[#This Row],[Fall Play 2025]:[spring musical 2029]])</f>
        <v>0</v>
      </c>
    </row>
    <row r="18" spans="1:15" ht="24" customHeight="1">
      <c r="B18" s="2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2"/>
      <c r="O18" s="32">
        <f>SUM(Plan_SponsorIncome[[#This Row],[Fall Play 2025]:[spring musical 2029]])</f>
        <v>0</v>
      </c>
    </row>
    <row r="19" spans="1:15" ht="24" customHeight="1">
      <c r="B19" s="2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2"/>
      <c r="O19" s="32">
        <f>SUM(Plan_SponsorIncome[[#This Row],[Fall Play 2025]:[spring musical 2029]])</f>
        <v>0</v>
      </c>
    </row>
    <row r="20" spans="1:15" s="9" customFormat="1" ht="24" customHeight="1">
      <c r="A20" s="8"/>
      <c r="B20" s="2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2"/>
      <c r="O20" s="32">
        <f>SUM(Plan_SponsorIncome[[#This Row],[Fall Play 2025]:[spring musical 2029]])</f>
        <v>0</v>
      </c>
    </row>
    <row r="21" spans="1:15" ht="24" customHeight="1"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2"/>
      <c r="O21" s="32">
        <f>SUM(Plan_SponsorIncome[[#This Row],[Fall Play 2025]:[spring musical 2029]])</f>
        <v>0</v>
      </c>
    </row>
    <row r="22" spans="1:15" ht="24" customHeight="1"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2"/>
      <c r="O22" s="32">
        <f>SUM(Plan_SponsorIncome[[#This Row],[Fall Play 2025]:[spring musical 2029]])</f>
        <v>0</v>
      </c>
    </row>
    <row r="23" spans="1:15" ht="16.5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2"/>
      <c r="O23" s="32">
        <f>SUM(Plan_SponsorIncome[[#This Row],[Fall Play 2025]:[spring musical 2029]])</f>
        <v>0</v>
      </c>
    </row>
    <row r="24" spans="1:15" ht="24" customHeight="1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2"/>
      <c r="O24" s="32">
        <f>SUM(Plan_SponsorIncome[[#This Row],[Fall Play 2025]:[spring musical 2029]])</f>
        <v>0</v>
      </c>
    </row>
    <row r="25" spans="1:15" ht="24" customHeight="1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2"/>
      <c r="O25" s="32">
        <f>SUM(Plan_SponsorIncome[[#This Row],[Fall Play 2025]:[spring musical 2029]])</f>
        <v>0</v>
      </c>
    </row>
    <row r="26" spans="1:15" ht="24" customHeight="1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2"/>
      <c r="O26" s="32">
        <f>SUM(Plan_SponsorIncome[[#This Row],[Fall Play 2025]:[spring musical 2029]])</f>
        <v>0</v>
      </c>
    </row>
    <row r="27" spans="1:15" ht="24" customHeight="1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2"/>
      <c r="O27" s="32">
        <f>SUM(Plan_SponsorIncome[[#This Row],[Fall Play 2025]:[spring musical 2029]])</f>
        <v>0</v>
      </c>
    </row>
    <row r="28" spans="1:15" ht="24" customHeight="1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2"/>
      <c r="O28" s="32">
        <f>SUM(Plan_SponsorIncome[[#This Row],[Fall Play 2025]:[spring musical 2029]])</f>
        <v>0</v>
      </c>
    </row>
    <row r="29" spans="1:15" ht="24" customHeight="1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2"/>
      <c r="O29" s="32">
        <f>SUM(Plan_SponsorIncome[[#This Row],[Fall Play 2025]:[spring musical 2029]])</f>
        <v>0</v>
      </c>
    </row>
    <row r="30" spans="1:15" ht="24" customHeight="1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2"/>
      <c r="O30" s="32">
        <f>SUM(Plan_SponsorIncome[[#This Row],[Fall Play 2025]:[spring musical 2029]])</f>
        <v>0</v>
      </c>
    </row>
    <row r="31" spans="1:15" ht="24" customHeight="1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2"/>
      <c r="O31" s="32">
        <f>SUM(Plan_SponsorIncome[[#This Row],[Fall Play 2025]:[spring musical 2029]])</f>
        <v>0</v>
      </c>
    </row>
    <row r="32" spans="1:15" ht="16.5"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102"/>
    </row>
    <row r="33" spans="2:15" ht="24" customHeight="1">
      <c r="B33" s="20" t="s">
        <v>147</v>
      </c>
      <c r="C33" s="14">
        <f ca="1">SUM(INDIRECT("Plan_FundraiserIncome["&amp;C$5&amp;"]"))</f>
        <v>0</v>
      </c>
      <c r="D33" s="14">
        <f t="shared" ref="D33:O33" ca="1" si="2">SUM(INDIRECT("Plan_FundraiserIncome["&amp;D$5&amp;"]"))</f>
        <v>0</v>
      </c>
      <c r="E33" s="14">
        <f t="shared" ca="1" si="2"/>
        <v>0</v>
      </c>
      <c r="F33" s="14">
        <f t="shared" ca="1" si="2"/>
        <v>0</v>
      </c>
      <c r="G33" s="14">
        <f t="shared" ca="1" si="2"/>
        <v>0</v>
      </c>
      <c r="H33" s="14">
        <f t="shared" ca="1" si="2"/>
        <v>0</v>
      </c>
      <c r="I33" s="14">
        <f t="shared" ca="1" si="2"/>
        <v>0</v>
      </c>
      <c r="J33" s="14">
        <f t="shared" ca="1" si="2"/>
        <v>0</v>
      </c>
      <c r="K33" s="14">
        <f t="shared" ca="1" si="2"/>
        <v>0</v>
      </c>
      <c r="L33" s="14">
        <f t="shared" ca="1" si="2"/>
        <v>0</v>
      </c>
      <c r="M33" s="14">
        <f t="shared" ca="1" si="2"/>
        <v>0</v>
      </c>
      <c r="N33" s="14">
        <f t="shared" ca="1" si="2"/>
        <v>0</v>
      </c>
      <c r="O33" s="14">
        <f t="shared" ca="1" si="2"/>
        <v>0</v>
      </c>
    </row>
    <row r="34" spans="2:15" ht="24" customHeight="1">
      <c r="B34" s="98" t="s">
        <v>147</v>
      </c>
      <c r="C34" s="80" t="s">
        <v>127</v>
      </c>
      <c r="D34" s="97" t="s">
        <v>128</v>
      </c>
      <c r="E34" s="97" t="s">
        <v>129</v>
      </c>
      <c r="F34" s="80" t="s">
        <v>130</v>
      </c>
      <c r="G34" s="97" t="s">
        <v>131</v>
      </c>
      <c r="H34" s="97" t="s">
        <v>132</v>
      </c>
      <c r="I34" s="80" t="s">
        <v>133</v>
      </c>
      <c r="J34" s="97" t="s">
        <v>134</v>
      </c>
      <c r="K34" s="97" t="s">
        <v>135</v>
      </c>
      <c r="L34" s="80" t="s">
        <v>136</v>
      </c>
      <c r="M34" s="97" t="s">
        <v>137</v>
      </c>
      <c r="N34" s="97" t="s">
        <v>138</v>
      </c>
      <c r="O34" s="2" t="s">
        <v>120</v>
      </c>
    </row>
    <row r="35" spans="2:15" ht="24" customHeight="1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2"/>
      <c r="O35" s="32">
        <f>SUM(Plan_FundraiserIncome[[#This Row],[Fall Play 2025]:[Spring musical 2029]])</f>
        <v>0</v>
      </c>
    </row>
    <row r="36" spans="2:15" ht="36" customHeight="1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22"/>
      <c r="O36" s="32">
        <f>SUM(Plan_FundraiserIncome[[#This Row],[Fall Play 2025]:[Spring musical 2029]])</f>
        <v>0</v>
      </c>
    </row>
    <row r="37" spans="2:15" ht="24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2"/>
      <c r="O37" s="32">
        <f>SUM(Plan_FundraiserIncome[[#This Row],[Fall Play 2025]:[Spring musical 2029]])</f>
        <v>0</v>
      </c>
    </row>
    <row r="38" spans="2:15" ht="24" customHeight="1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2"/>
      <c r="O38" s="32">
        <f>SUM(Plan_FundraiserIncome[[#This Row],[Fall Play 2025]:[Spring musical 2029]])</f>
        <v>0</v>
      </c>
    </row>
    <row r="39" spans="2:15" ht="24" customHeight="1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2"/>
      <c r="O39" s="32"/>
    </row>
    <row r="40" spans="2:15" ht="24" customHeight="1">
      <c r="B40" s="20" t="s">
        <v>148</v>
      </c>
      <c r="C40" s="14">
        <f ca="1">SUM(INDIRECT("Plan_OtherIncome["&amp;C$5&amp;"]"))</f>
        <v>0</v>
      </c>
      <c r="D40" s="14">
        <f t="shared" ref="D40:O40" ca="1" si="3">SUM(INDIRECT("Plan_OtherIncome["&amp;D$5&amp;"]"))</f>
        <v>0</v>
      </c>
      <c r="E40" s="14">
        <f t="shared" ca="1" si="3"/>
        <v>0</v>
      </c>
      <c r="F40" s="14">
        <f t="shared" ca="1" si="3"/>
        <v>0</v>
      </c>
      <c r="G40" s="14">
        <f t="shared" ca="1" si="3"/>
        <v>0</v>
      </c>
      <c r="H40" s="14">
        <f t="shared" ca="1" si="3"/>
        <v>0</v>
      </c>
      <c r="I40" s="14">
        <f t="shared" ca="1" si="3"/>
        <v>0</v>
      </c>
      <c r="J40" s="14">
        <f t="shared" ca="1" si="3"/>
        <v>0</v>
      </c>
      <c r="K40" s="14">
        <f t="shared" ca="1" si="3"/>
        <v>0</v>
      </c>
      <c r="L40" s="14">
        <f t="shared" ca="1" si="3"/>
        <v>0</v>
      </c>
      <c r="M40" s="14">
        <f t="shared" ca="1" si="3"/>
        <v>0</v>
      </c>
      <c r="N40" s="14">
        <f t="shared" ca="1" si="3"/>
        <v>0</v>
      </c>
      <c r="O40" s="14">
        <f t="shared" ca="1" si="3"/>
        <v>0</v>
      </c>
    </row>
    <row r="41" spans="2:15" ht="24" customHeight="1">
      <c r="B41" s="98" t="s">
        <v>148</v>
      </c>
      <c r="C41" s="80" t="s">
        <v>127</v>
      </c>
      <c r="D41" s="97" t="s">
        <v>128</v>
      </c>
      <c r="E41" s="97" t="s">
        <v>129</v>
      </c>
      <c r="F41" s="80" t="s">
        <v>130</v>
      </c>
      <c r="G41" s="97" t="s">
        <v>131</v>
      </c>
      <c r="H41" s="97" t="s">
        <v>132</v>
      </c>
      <c r="I41" s="80" t="s">
        <v>133</v>
      </c>
      <c r="J41" s="97" t="s">
        <v>134</v>
      </c>
      <c r="K41" s="97" t="s">
        <v>135</v>
      </c>
      <c r="L41" s="80" t="s">
        <v>136</v>
      </c>
      <c r="M41" s="97" t="s">
        <v>137</v>
      </c>
      <c r="N41" s="97" t="s">
        <v>138</v>
      </c>
      <c r="O41" s="2" t="s">
        <v>120</v>
      </c>
    </row>
    <row r="42" spans="2:15" ht="24" customHeight="1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2"/>
      <c r="O42" s="32">
        <f>SUM(Plan_OtherIncome[[#This Row],[Fall Play 2025]:[Spring musical 2029]])</f>
        <v>0</v>
      </c>
    </row>
    <row r="43" spans="2:15" ht="24" customHeight="1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2"/>
      <c r="O43" s="32">
        <f>SUM(Plan_OtherIncome[[#This Row],[Fall Play 2025]:[Spring musical 2029]])</f>
        <v>0</v>
      </c>
    </row>
    <row r="44" spans="2:15" ht="24" customHeight="1">
      <c r="B44" s="103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102">
        <f>SUM(Plan_OtherIncome[[#This Row],[Fall Play 2025]:[Spring musical 2029]])</f>
        <v>0</v>
      </c>
    </row>
    <row r="45" spans="2:15" ht="24" customHeight="1">
      <c r="B45" s="107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>
        <f>SUM(Plan_OtherIncome[[#This Row],[Fall Play 2025]:[Spring musical 2029]])</f>
        <v>0</v>
      </c>
    </row>
    <row r="46" spans="2:15" ht="24" customHeight="1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>
        <f>SUM(Plan_OtherIncome[[#This Row],[Fall Play 2025]:[Spring musical 2029]])</f>
        <v>0</v>
      </c>
    </row>
    <row r="47" spans="2:15" ht="24" customHeight="1">
      <c r="B47" s="107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>
        <f>SUM(Plan_OtherIncome[[#This Row],[Fall Play 2025]:[Spring musical 2029]])</f>
        <v>0</v>
      </c>
    </row>
    <row r="48" spans="2:15" ht="24" customHeight="1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>
        <f>SUM(Plan_OtherIncome[[#This Row],[Fall Play 2025]:[Spring musical 2029]])</f>
        <v>0</v>
      </c>
    </row>
    <row r="49" spans="2:15" ht="24" customHeight="1">
      <c r="B49" s="82" t="s">
        <v>124</v>
      </c>
      <c r="C49" s="83">
        <f ca="1">C6+C15+C33+C40</f>
        <v>0</v>
      </c>
      <c r="D49" s="83">
        <f t="shared" ref="D49:O49" ca="1" si="4">D6+D15+D33+D40</f>
        <v>0</v>
      </c>
      <c r="E49" s="83">
        <f t="shared" ca="1" si="4"/>
        <v>0</v>
      </c>
      <c r="F49" s="83">
        <f t="shared" ca="1" si="4"/>
        <v>0</v>
      </c>
      <c r="G49" s="83">
        <f t="shared" ca="1" si="4"/>
        <v>0</v>
      </c>
      <c r="H49" s="83">
        <f t="shared" ca="1" si="4"/>
        <v>0</v>
      </c>
      <c r="I49" s="83">
        <f t="shared" ca="1" si="4"/>
        <v>0</v>
      </c>
      <c r="J49" s="83">
        <f t="shared" ca="1" si="4"/>
        <v>0</v>
      </c>
      <c r="K49" s="83">
        <f t="shared" ca="1" si="4"/>
        <v>0</v>
      </c>
      <c r="L49" s="83">
        <f t="shared" ca="1" si="4"/>
        <v>0</v>
      </c>
      <c r="M49" s="83">
        <f t="shared" ca="1" si="4"/>
        <v>0</v>
      </c>
      <c r="N49" s="83">
        <f t="shared" ca="1" si="4"/>
        <v>0</v>
      </c>
      <c r="O49" s="84">
        <f t="shared" ca="1" si="4"/>
        <v>0</v>
      </c>
    </row>
  </sheetData>
  <dataValidations count="2">
    <dataValidation allowBlank="1" showInputMessage="1" showErrorMessage="1" promptTitle="Expense Budget Template" prompt="Enter your Company Name in cell B2._x000a__x000a_Enter your Planned Expenses and Actual Expenses on the next two tabs. Variance and Analysis tabs are auto calculated._x000a__x000a_When adding or editing line items, make sure you apply the changes in all four data tabs._x000a__x000a_" sqref="A1" xr:uid="{50F872EE-1879-481B-901F-60BFBE800947}"/>
    <dataValidation allowBlank="1" showInputMessage="1" showErrorMessage="1" prompt="Enter your Company Name in this cell" sqref="B2" xr:uid="{884F3F28-87D7-4ED5-8D42-8A6CA1F58CFD}"/>
  </dataValidations>
  <printOptions horizontalCentered="1"/>
  <pageMargins left="0.3" right="0.3" top="0.5" bottom="0.5" header="0.3" footer="0.3"/>
  <pageSetup scale="61" orientation="landscape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38"/>
  <sheetViews>
    <sheetView showGridLines="0" tabSelected="1" topLeftCell="A3" zoomScaleNormal="100" workbookViewId="0">
      <selection activeCell="C14" sqref="C14"/>
    </sheetView>
  </sheetViews>
  <sheetFormatPr defaultColWidth="16.625" defaultRowHeight="24" customHeight="1"/>
  <cols>
    <col min="1" max="1" width="1.625" style="1" customWidth="1"/>
    <col min="2" max="2" width="28.625" style="18" customWidth="1"/>
    <col min="3" max="15" width="14.375" style="2" customWidth="1"/>
    <col min="16" max="16" width="1.625" style="3" customWidth="1"/>
    <col min="17" max="16384" width="16.625" style="3"/>
  </cols>
  <sheetData>
    <row r="1" spans="1:16" ht="15" customHeight="1">
      <c r="P1" s="16" t="s">
        <v>104</v>
      </c>
    </row>
    <row r="2" spans="1:16" s="4" customFormat="1" ht="28.5" customHeight="1">
      <c r="B2" s="79" t="str">
        <f>'Planned Expenses'!B2</f>
        <v>Western Drama Club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45.75" customHeight="1">
      <c r="B3" s="77" t="s">
        <v>105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95" customHeight="1"/>
    <row r="5" spans="1:16" s="15" customFormat="1" ht="36" customHeight="1">
      <c r="B5" s="44"/>
      <c r="C5" s="85" t="s">
        <v>106</v>
      </c>
      <c r="D5" s="85" t="s">
        <v>107</v>
      </c>
      <c r="E5" s="85" t="s">
        <v>108</v>
      </c>
      <c r="F5" s="85" t="s">
        <v>109</v>
      </c>
      <c r="G5" s="85" t="s">
        <v>110</v>
      </c>
      <c r="H5" s="85" t="s">
        <v>111</v>
      </c>
      <c r="I5" s="85" t="s">
        <v>112</v>
      </c>
      <c r="J5" s="85" t="s">
        <v>113</v>
      </c>
      <c r="K5" s="85" t="s">
        <v>114</v>
      </c>
      <c r="L5" s="85" t="s">
        <v>115</v>
      </c>
      <c r="M5" s="85" t="s">
        <v>116</v>
      </c>
      <c r="N5" s="85" t="s">
        <v>117</v>
      </c>
      <c r="O5" s="86" t="s">
        <v>118</v>
      </c>
    </row>
    <row r="6" spans="1:16" s="9" customFormat="1" ht="24" customHeight="1">
      <c r="A6" s="8"/>
      <c r="B6" s="25" t="s">
        <v>119</v>
      </c>
      <c r="C6" s="26">
        <f>SUM(Actual_ShowExpenses[Fall 2025])</f>
        <v>274.5</v>
      </c>
      <c r="D6" s="26">
        <f>SUM(Actual_ShowExpenses[Comp 2025])</f>
        <v>0</v>
      </c>
      <c r="E6" s="26">
        <f>SUM(Actual_ShowExpenses[Spring 2026])</f>
        <v>0</v>
      </c>
      <c r="F6" s="26">
        <f>SUM(Actual_ShowExpenses[Fall 2026])</f>
        <v>0</v>
      </c>
      <c r="G6" s="26">
        <f>SUM(Actual_ShowExpenses[Comp 2026])</f>
        <v>0</v>
      </c>
      <c r="H6" s="26">
        <f>SUM(Actual_ShowExpenses[Spring 2027])</f>
        <v>0</v>
      </c>
      <c r="I6" s="26">
        <f>SUM(Actual_ShowExpenses[Fall 2027])</f>
        <v>0</v>
      </c>
      <c r="J6" s="26">
        <f>SUM(Actual_ShowExpenses[Comp 2027])</f>
        <v>0</v>
      </c>
      <c r="K6" s="26">
        <f>SUM(Actual_ShowExpenses[Spring 2028])</f>
        <v>0</v>
      </c>
      <c r="L6" s="26">
        <f>SUM(Actual_ShowExpenses[Fall 2028])</f>
        <v>0</v>
      </c>
      <c r="M6" s="26">
        <f>SUM(Actual_ShowExpenses[Comp 2028])</f>
        <v>0</v>
      </c>
      <c r="N6" s="26">
        <f>SUM(Actual_ShowExpenses[Spring 2029])</f>
        <v>0</v>
      </c>
      <c r="O6" s="26">
        <f t="shared" ref="D6:O6" ca="1" si="0">SUM(INDIRECT("Actual_ShowExpenses["&amp;O$5&amp;"]"))</f>
        <v>274.5</v>
      </c>
    </row>
    <row r="7" spans="1:16" ht="16.5">
      <c r="B7" s="98" t="s">
        <v>119</v>
      </c>
      <c r="C7" s="96" t="s">
        <v>106</v>
      </c>
      <c r="D7" s="96" t="s">
        <v>107</v>
      </c>
      <c r="E7" s="96" t="s">
        <v>108</v>
      </c>
      <c r="F7" s="96" t="s">
        <v>109</v>
      </c>
      <c r="G7" s="96" t="s">
        <v>110</v>
      </c>
      <c r="H7" s="96" t="s">
        <v>111</v>
      </c>
      <c r="I7" s="96" t="s">
        <v>112</v>
      </c>
      <c r="J7" s="96" t="s">
        <v>113</v>
      </c>
      <c r="K7" s="96" t="s">
        <v>114</v>
      </c>
      <c r="L7" s="96" t="s">
        <v>115</v>
      </c>
      <c r="M7" s="96" t="s">
        <v>116</v>
      </c>
      <c r="N7" s="96" t="s">
        <v>117</v>
      </c>
      <c r="O7" s="2" t="s">
        <v>120</v>
      </c>
    </row>
    <row r="8" spans="1:16" ht="24" customHeight="1">
      <c r="B8" s="28" t="s">
        <v>2</v>
      </c>
      <c r="C8" s="29">
        <f>SUMIF(F25trans[Category],Actual_ShowExpenses[[#This Row],[Show Expenses]],F25trans[Amount])</f>
        <v>239.5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35">
        <f>SUM(Actual_ShowExpenses[[#This Row],[Fall 2025]:[Spring 2029]])</f>
        <v>239.5</v>
      </c>
    </row>
    <row r="9" spans="1:16" ht="24" customHeight="1">
      <c r="B9" s="28" t="s">
        <v>10</v>
      </c>
      <c r="C9" s="29">
        <f>SUMIF(F25trans[Category],Actual_ShowExpenses[[#This Row],[Show Expenses]],F25trans[Amount])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35">
        <f>SUM(Actual_ShowExpenses[[#This Row],[Fall 2025]:[Spring 2029]])</f>
        <v>0</v>
      </c>
    </row>
    <row r="10" spans="1:16" s="9" customFormat="1" ht="24" customHeight="1">
      <c r="A10" s="8"/>
      <c r="B10" s="110" t="s">
        <v>15</v>
      </c>
      <c r="C10" s="111">
        <f>SUMIF(F25trans[Category],Actual_ShowExpenses[[#This Row],[Show Expenses]],F25trans[Amount])</f>
        <v>0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35">
        <f>SUM(Actual_ShowExpenses[[#This Row],[Fall 2025]:[Spring 2029]])</f>
        <v>0</v>
      </c>
    </row>
    <row r="11" spans="1:16" s="9" customFormat="1" ht="24" customHeight="1">
      <c r="A11" s="8"/>
      <c r="B11" s="110" t="s">
        <v>20</v>
      </c>
      <c r="C11" s="111">
        <f>SUMIF(F25trans[Category],Actual_ShowExpenses[[#This Row],[Show Expenses]],F25trans[Amount])</f>
        <v>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35">
        <f>SUM(Actual_ShowExpenses[[#This Row],[Fall 2025]:[Spring 2029]])</f>
        <v>0</v>
      </c>
    </row>
    <row r="12" spans="1:16" s="9" customFormat="1" ht="24" customHeight="1">
      <c r="A12" s="8"/>
      <c r="B12" s="110" t="s">
        <v>25</v>
      </c>
      <c r="C12" s="111">
        <f>SUMIF(F25trans[Category],Actual_ShowExpenses[[#This Row],[Show Expenses]],F25trans[Amount])</f>
        <v>0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35">
        <f>SUM(Actual_ShowExpenses[[#This Row],[Fall 2025]:[Spring 2029]])</f>
        <v>0</v>
      </c>
    </row>
    <row r="13" spans="1:16" s="9" customFormat="1" ht="24" customHeight="1">
      <c r="A13" s="8"/>
      <c r="B13" s="110" t="s">
        <v>30</v>
      </c>
      <c r="C13" s="111">
        <f>SUMIF(F25trans[Category],Actual_ShowExpenses[[#This Row],[Show Expenses]],F25trans[Amount])</f>
        <v>35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2"/>
      <c r="O13" s="35">
        <f>SUM(Actual_ShowExpenses[[#This Row],[Fall 2025]:[Spring 2029]])</f>
        <v>35</v>
      </c>
    </row>
    <row r="14" spans="1:16" s="9" customFormat="1" ht="24" customHeight="1">
      <c r="A14" s="8"/>
      <c r="B14" s="110" t="s">
        <v>149</v>
      </c>
      <c r="C14" s="111">
        <f>SUMIF(F25trans[Category],Actual_ShowExpenses[[#This Row],[Show Expenses]],F25trans[Amount])</f>
        <v>0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113"/>
    </row>
    <row r="15" spans="1:16" s="9" customFormat="1" ht="24" customHeight="1">
      <c r="A15" s="8"/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106"/>
    </row>
    <row r="16" spans="1:16" ht="36" customHeight="1">
      <c r="B16" s="87" t="s">
        <v>124</v>
      </c>
      <c r="C16" s="88">
        <f>SUM(C8:C15)</f>
        <v>274.5</v>
      </c>
      <c r="D16" s="88">
        <f t="shared" ref="D16:N16" si="1">SUM(D8:D15)</f>
        <v>0</v>
      </c>
      <c r="E16" s="88">
        <f t="shared" si="1"/>
        <v>0</v>
      </c>
      <c r="F16" s="88">
        <f t="shared" si="1"/>
        <v>0</v>
      </c>
      <c r="G16" s="88">
        <f t="shared" si="1"/>
        <v>0</v>
      </c>
      <c r="H16" s="88">
        <f t="shared" si="1"/>
        <v>0</v>
      </c>
      <c r="I16" s="88">
        <f t="shared" si="1"/>
        <v>0</v>
      </c>
      <c r="J16" s="88">
        <f t="shared" si="1"/>
        <v>0</v>
      </c>
      <c r="K16" s="88">
        <f t="shared" si="1"/>
        <v>0</v>
      </c>
      <c r="L16" s="88">
        <f t="shared" si="1"/>
        <v>0</v>
      </c>
      <c r="M16" s="88">
        <f t="shared" si="1"/>
        <v>0</v>
      </c>
      <c r="N16" s="88">
        <f t="shared" si="1"/>
        <v>0</v>
      </c>
      <c r="O16" s="89" t="e">
        <f ca="1">O6+O17+#REF!+#REF!</f>
        <v>#REF!</v>
      </c>
    </row>
    <row r="17" spans="1:15" s="9" customFormat="1" ht="17.25">
      <c r="A17" s="8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6.5">
      <c r="B18" s="9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5" ht="24" customHeight="1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35"/>
    </row>
    <row r="20" spans="1:15" ht="24" customHeight="1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35"/>
    </row>
    <row r="21" spans="1:15" ht="24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35"/>
    </row>
    <row r="22" spans="1:15" ht="24" customHeight="1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35"/>
    </row>
    <row r="23" spans="1:15" ht="24" customHeight="1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35"/>
    </row>
    <row r="24" spans="1:15" ht="24" customHeight="1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35"/>
    </row>
    <row r="25" spans="1:15" ht="24" customHeight="1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35"/>
    </row>
    <row r="26" spans="1:15" s="9" customFormat="1" ht="24" customHeight="1">
      <c r="A26" s="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35"/>
    </row>
    <row r="27" spans="1:15" ht="24" customHeight="1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5"/>
    </row>
    <row r="28" spans="1:15" ht="16.5">
      <c r="B28" s="98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5" ht="24" customHeigh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35"/>
    </row>
    <row r="30" spans="1:15" ht="24" customHeight="1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35"/>
    </row>
    <row r="31" spans="1:15" ht="24" customHeight="1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35"/>
    </row>
    <row r="32" spans="1:15" ht="24" customHeight="1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35"/>
    </row>
    <row r="33" spans="2:15" ht="24" customHeight="1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35"/>
    </row>
    <row r="34" spans="2:15" ht="24" customHeight="1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5"/>
    </row>
    <row r="35" spans="2:15" ht="24" customHeight="1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35"/>
    </row>
    <row r="36" spans="2:15" ht="16.5">
      <c r="B36" s="98" t="s">
        <v>150</v>
      </c>
      <c r="C36" s="96" t="s">
        <v>151</v>
      </c>
      <c r="D36" s="96" t="s">
        <v>152</v>
      </c>
      <c r="E36" s="96" t="s">
        <v>153</v>
      </c>
      <c r="F36" s="96" t="s">
        <v>154</v>
      </c>
      <c r="G36" s="96" t="s">
        <v>155</v>
      </c>
      <c r="H36" s="96" t="s">
        <v>156</v>
      </c>
      <c r="I36" s="96" t="s">
        <v>157</v>
      </c>
      <c r="J36" s="96" t="s">
        <v>158</v>
      </c>
      <c r="K36" s="96" t="s">
        <v>159</v>
      </c>
      <c r="L36" s="96" t="s">
        <v>160</v>
      </c>
      <c r="M36" s="96" t="s">
        <v>161</v>
      </c>
      <c r="N36" s="96" t="s">
        <v>162</v>
      </c>
      <c r="O36" s="2" t="s">
        <v>163</v>
      </c>
    </row>
    <row r="37" spans="2:15" ht="24" customHeight="1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35">
        <f>SUM(Actual_OtherExpenses[[#This Row],[Column2]:[Column13]])</f>
        <v>0</v>
      </c>
    </row>
    <row r="38" spans="2:15" ht="24" customHeight="1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35"/>
    </row>
  </sheetData>
  <dataValidations disablePrompts="1" count="1">
    <dataValidation allowBlank="1" showInputMessage="1" showErrorMessage="1" prompt="Enter your Actual Expenses to the tables below._x000a__x000a_When adding or editing line items, make sure you apply the changes in all four data tabs." sqref="A1" xr:uid="{00000000-0002-0000-0100-000000000000}"/>
  </dataValidations>
  <printOptions horizontalCentered="1"/>
  <pageMargins left="0.3" right="0.3" top="0.5" bottom="0.5" header="0.3" footer="0.3"/>
  <pageSetup scale="61" orientation="landscape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49"/>
  <sheetViews>
    <sheetView showGridLines="0" topLeftCell="A5" zoomScaleNormal="100" workbookViewId="0">
      <selection activeCell="C14" sqref="C14"/>
    </sheetView>
  </sheetViews>
  <sheetFormatPr defaultColWidth="16.625" defaultRowHeight="24" customHeight="1"/>
  <cols>
    <col min="1" max="1" width="1.625" style="1" customWidth="1"/>
    <col min="2" max="2" width="28.625" style="18" customWidth="1"/>
    <col min="3" max="15" width="14.375" style="2" customWidth="1"/>
    <col min="16" max="16" width="1.625" style="3" customWidth="1"/>
    <col min="17" max="16384" width="16.625" style="3"/>
  </cols>
  <sheetData>
    <row r="1" spans="1:16" ht="15" customHeight="1">
      <c r="P1" s="16" t="s">
        <v>104</v>
      </c>
    </row>
    <row r="2" spans="1:16" s="4" customFormat="1" ht="28.5" customHeight="1">
      <c r="B2" s="79" t="s">
        <v>125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45.75" customHeight="1">
      <c r="B3" s="76" t="s">
        <v>164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95" customHeight="1"/>
    <row r="5" spans="1:16" s="15" customFormat="1" ht="36" customHeight="1">
      <c r="B5" s="23"/>
      <c r="C5" s="80" t="s">
        <v>127</v>
      </c>
      <c r="D5" s="97" t="s">
        <v>128</v>
      </c>
      <c r="E5" s="97" t="s">
        <v>129</v>
      </c>
      <c r="F5" s="80" t="s">
        <v>130</v>
      </c>
      <c r="G5" s="97" t="s">
        <v>131</v>
      </c>
      <c r="H5" s="97" t="s">
        <v>132</v>
      </c>
      <c r="I5" s="80" t="s">
        <v>133</v>
      </c>
      <c r="J5" s="97" t="s">
        <v>134</v>
      </c>
      <c r="K5" s="97" t="s">
        <v>135</v>
      </c>
      <c r="L5" s="80" t="s">
        <v>136</v>
      </c>
      <c r="M5" s="97" t="s">
        <v>137</v>
      </c>
      <c r="N5" s="97" t="s">
        <v>138</v>
      </c>
      <c r="O5" s="81" t="s">
        <v>118</v>
      </c>
    </row>
    <row r="6" spans="1:16" s="9" customFormat="1" ht="27.75" customHeight="1">
      <c r="A6" s="8"/>
      <c r="B6" s="19" t="s">
        <v>119</v>
      </c>
      <c r="C6" s="17">
        <f ca="1">SUM(INDIRECT("Plan_ShowExpenses["&amp;C$5&amp;"]"))</f>
        <v>3150</v>
      </c>
      <c r="D6" s="17">
        <f t="shared" ref="D6:N6" ca="1" si="0">SUM(INDIRECT("Plan_ShowExpenses["&amp;D$5&amp;"]"))</f>
        <v>0</v>
      </c>
      <c r="E6" s="17">
        <f t="shared" ca="1" si="0"/>
        <v>0</v>
      </c>
      <c r="F6" s="17">
        <f t="shared" ca="1" si="0"/>
        <v>0</v>
      </c>
      <c r="G6" s="17">
        <f t="shared" ca="1" si="0"/>
        <v>0</v>
      </c>
      <c r="H6" s="17">
        <f t="shared" ca="1" si="0"/>
        <v>0</v>
      </c>
      <c r="I6" s="17">
        <f t="shared" ca="1" si="0"/>
        <v>0</v>
      </c>
      <c r="J6" s="17">
        <f t="shared" ca="1" si="0"/>
        <v>0</v>
      </c>
      <c r="K6" s="17">
        <f t="shared" ca="1" si="0"/>
        <v>0</v>
      </c>
      <c r="L6" s="17">
        <f t="shared" ca="1" si="0"/>
        <v>0</v>
      </c>
      <c r="M6" s="17">
        <f t="shared" ca="1" si="0"/>
        <v>0</v>
      </c>
      <c r="N6" s="17">
        <f t="shared" ca="1" si="0"/>
        <v>0</v>
      </c>
      <c r="O6" s="31">
        <f ca="1">SUM(INDIRECT("Plan_ShowExpenses["&amp;O$5&amp;"]"))</f>
        <v>3150</v>
      </c>
    </row>
    <row r="7" spans="1:16" ht="16.5" hidden="1">
      <c r="B7" s="98" t="s">
        <v>119</v>
      </c>
      <c r="C7" s="96" t="s">
        <v>127</v>
      </c>
      <c r="D7" s="96" t="s">
        <v>128</v>
      </c>
      <c r="E7" s="96" t="s">
        <v>129</v>
      </c>
      <c r="F7" s="96" t="s">
        <v>140</v>
      </c>
      <c r="G7" s="96" t="s">
        <v>131</v>
      </c>
      <c r="H7" s="96" t="s">
        <v>132</v>
      </c>
      <c r="I7" s="96" t="s">
        <v>141</v>
      </c>
      <c r="J7" s="96" t="s">
        <v>134</v>
      </c>
      <c r="K7" s="96" t="s">
        <v>142</v>
      </c>
      <c r="L7" s="96" t="s">
        <v>143</v>
      </c>
      <c r="M7" s="96" t="s">
        <v>144</v>
      </c>
      <c r="N7" s="96" t="s">
        <v>145</v>
      </c>
      <c r="O7" s="2" t="s">
        <v>120</v>
      </c>
    </row>
    <row r="8" spans="1:16" ht="24" customHeight="1">
      <c r="B8" s="24" t="s">
        <v>2</v>
      </c>
      <c r="C8" s="108">
        <f>_pe25[[#Totals],[Expected expense]]</f>
        <v>1050</v>
      </c>
      <c r="D8" s="7">
        <v>0</v>
      </c>
      <c r="E8" s="7"/>
      <c r="F8" s="7"/>
      <c r="G8" s="7"/>
      <c r="H8" s="7"/>
      <c r="I8" s="7"/>
      <c r="J8" s="7"/>
      <c r="K8" s="7"/>
      <c r="L8" s="7"/>
      <c r="M8" s="7"/>
      <c r="N8" s="22"/>
      <c r="O8" s="32">
        <f>SUM(Plan_ShowExpenses[[#This Row],[Fall Play 2025]:[spring musical 2029]])</f>
        <v>1050</v>
      </c>
    </row>
    <row r="9" spans="1:16" ht="24" customHeight="1">
      <c r="B9" s="24" t="s">
        <v>10</v>
      </c>
      <c r="C9" s="108">
        <f>_se25[[#Totals],[Expected Expense]]</f>
        <v>100</v>
      </c>
      <c r="D9" s="7">
        <v>0</v>
      </c>
      <c r="E9" s="7"/>
      <c r="F9" s="7"/>
      <c r="G9" s="7"/>
      <c r="H9" s="7"/>
      <c r="I9" s="7"/>
      <c r="J9" s="7"/>
      <c r="K9" s="7"/>
      <c r="L9" s="7"/>
      <c r="M9" s="7"/>
      <c r="N9" s="22"/>
      <c r="O9" s="32">
        <f>SUM(Plan_ShowExpenses[[#This Row],[Fall Play 2025]:[spring musical 2029]])</f>
        <v>100</v>
      </c>
    </row>
    <row r="10" spans="1:16" s="9" customFormat="1" ht="24" customHeight="1">
      <c r="A10" s="8"/>
      <c r="B10" s="103" t="s">
        <v>15</v>
      </c>
      <c r="C10" s="108">
        <f>_le25[[#Totals],[Expected Expense]]</f>
        <v>0</v>
      </c>
      <c r="D10" s="100">
        <v>0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02">
        <f>SUM(Plan_ShowExpenses[[#This Row],[Fall Play 2025]:[spring musical 2029]])</f>
        <v>0</v>
      </c>
    </row>
    <row r="11" spans="1:16" s="9" customFormat="1" ht="24" customHeight="1">
      <c r="A11" s="8"/>
      <c r="B11" s="103" t="s">
        <v>165</v>
      </c>
      <c r="C11" s="108">
        <f>_set25[[#Totals],[Expected Expense]]</f>
        <v>375</v>
      </c>
      <c r="D11" s="100">
        <v>0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02">
        <f>SUM(Plan_ShowExpenses[[#This Row],[Fall Play 2025]:[spring musical 2029]])</f>
        <v>375</v>
      </c>
    </row>
    <row r="12" spans="1:16" ht="35.25" customHeight="1">
      <c r="B12" s="103" t="s">
        <v>25</v>
      </c>
      <c r="C12" s="108">
        <f>_appe25[[#Totals],[Expected Expense]]</f>
        <v>600</v>
      </c>
      <c r="D12" s="100">
        <v>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02">
        <f>SUM(Plan_ShowExpenses[[#This Row],[Fall Play 2025]:[spring musical 2029]])</f>
        <v>600</v>
      </c>
    </row>
    <row r="13" spans="1:16" ht="24" customHeight="1">
      <c r="B13" s="103" t="s">
        <v>30</v>
      </c>
      <c r="C13" s="108">
        <f>_me25[[#Totals],[Expected Expense]]</f>
        <v>1025</v>
      </c>
      <c r="D13" s="100">
        <v>0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02">
        <f>SUM(Plan_ShowExpenses[[#This Row],[Fall Play 2025]:[spring musical 2029]])</f>
        <v>1025</v>
      </c>
    </row>
    <row r="14" spans="1:16" ht="24" customHeight="1">
      <c r="B14" s="103" t="s">
        <v>41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02">
        <f>SUM(Plan_ShowExpenses[[#This Row],[Fall Play 2025]:[spring musical 2029]])</f>
        <v>0</v>
      </c>
    </row>
    <row r="15" spans="1:16" ht="24" customHeight="1">
      <c r="B15" s="19" t="s">
        <v>166</v>
      </c>
      <c r="C15" s="17">
        <f ca="1">SUM(INDIRECT("Plan_CompetitionExpenses["&amp;C$5&amp;"]"))</f>
        <v>0</v>
      </c>
      <c r="D15" s="17">
        <f t="shared" ref="D15:N15" ca="1" si="1">SUM(INDIRECT("Plan_CompetitionExpenses["&amp;D$5&amp;"]"))</f>
        <v>0</v>
      </c>
      <c r="E15" s="17">
        <f t="shared" ca="1" si="1"/>
        <v>0</v>
      </c>
      <c r="F15" s="17">
        <f t="shared" ca="1" si="1"/>
        <v>0</v>
      </c>
      <c r="G15" s="17">
        <f t="shared" ca="1" si="1"/>
        <v>0</v>
      </c>
      <c r="H15" s="17">
        <f t="shared" ca="1" si="1"/>
        <v>0</v>
      </c>
      <c r="I15" s="17">
        <f t="shared" ca="1" si="1"/>
        <v>0</v>
      </c>
      <c r="J15" s="17">
        <f t="shared" ca="1" si="1"/>
        <v>0</v>
      </c>
      <c r="K15" s="17">
        <f t="shared" ca="1" si="1"/>
        <v>0</v>
      </c>
      <c r="L15" s="17">
        <f t="shared" ca="1" si="1"/>
        <v>0</v>
      </c>
      <c r="M15" s="17">
        <f t="shared" ca="1" si="1"/>
        <v>0</v>
      </c>
      <c r="N15" s="17">
        <f t="shared" ca="1" si="1"/>
        <v>0</v>
      </c>
      <c r="O15" s="31">
        <f ca="1">SUM(INDIRECT("Plan_CompetitionExpenses["&amp;O$5&amp;"]"))</f>
        <v>0</v>
      </c>
    </row>
    <row r="16" spans="1:16" ht="24" customHeight="1">
      <c r="B16" s="104" t="s">
        <v>166</v>
      </c>
      <c r="C16" s="80" t="s">
        <v>127</v>
      </c>
      <c r="D16" s="97" t="s">
        <v>128</v>
      </c>
      <c r="E16" s="97" t="s">
        <v>129</v>
      </c>
      <c r="F16" s="80" t="s">
        <v>130</v>
      </c>
      <c r="G16" s="97" t="s">
        <v>131</v>
      </c>
      <c r="H16" s="97" t="s">
        <v>132</v>
      </c>
      <c r="I16" s="80" t="s">
        <v>133</v>
      </c>
      <c r="J16" s="97" t="s">
        <v>134</v>
      </c>
      <c r="K16" s="97" t="s">
        <v>135</v>
      </c>
      <c r="L16" s="80" t="s">
        <v>136</v>
      </c>
      <c r="M16" s="97" t="s">
        <v>137</v>
      </c>
      <c r="N16" s="80" t="s">
        <v>145</v>
      </c>
      <c r="O16" s="2" t="s">
        <v>120</v>
      </c>
    </row>
    <row r="17" spans="1:15" ht="24" customHeight="1">
      <c r="B17" s="2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2"/>
      <c r="O17" s="32">
        <f>SUM(Plan_CompetitionExpenses[[#This Row],[Fall Play 2025]:[spring musical 2029]])</f>
        <v>0</v>
      </c>
    </row>
    <row r="18" spans="1:15" ht="24" customHeight="1">
      <c r="B18" s="2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2"/>
      <c r="O18" s="32">
        <f>SUM(Plan_CompetitionExpenses[[#This Row],[Fall Play 2025]:[spring musical 2029]])</f>
        <v>0</v>
      </c>
    </row>
    <row r="19" spans="1:15" ht="24" customHeight="1">
      <c r="B19" s="2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2"/>
      <c r="O19" s="32">
        <f>SUM(Plan_CompetitionExpenses[[#This Row],[Fall Play 2025]:[spring musical 2029]])</f>
        <v>0</v>
      </c>
    </row>
    <row r="20" spans="1:15" s="9" customFormat="1" ht="24" customHeight="1">
      <c r="A20" s="8"/>
      <c r="B20" s="2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2"/>
      <c r="O20" s="32">
        <f>SUM(Plan_CompetitionExpenses[[#This Row],[Fall Play 2025]:[spring musical 2029]])</f>
        <v>0</v>
      </c>
    </row>
    <row r="21" spans="1:15" ht="24" customHeight="1"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2"/>
      <c r="O21" s="32">
        <f>SUM(Plan_CompetitionExpenses[[#This Row],[Fall Play 2025]:[spring musical 2029]])</f>
        <v>0</v>
      </c>
    </row>
    <row r="22" spans="1:15" ht="24" customHeight="1"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2"/>
      <c r="O22" s="32">
        <f>SUM(Plan_CompetitionExpenses[[#This Row],[Fall Play 2025]:[spring musical 2029]])</f>
        <v>0</v>
      </c>
    </row>
    <row r="23" spans="1:15" ht="16.5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2"/>
      <c r="O23" s="32">
        <f>SUM(Plan_CompetitionExpenses[[#This Row],[Fall Play 2025]:[spring musical 2029]])</f>
        <v>0</v>
      </c>
    </row>
    <row r="24" spans="1:15" ht="24" customHeight="1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2"/>
      <c r="O24" s="32">
        <f>SUM(Plan_CompetitionExpenses[[#This Row],[Fall Play 2025]:[spring musical 2029]])</f>
        <v>0</v>
      </c>
    </row>
    <row r="25" spans="1:15" ht="24" customHeight="1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2"/>
      <c r="O25" s="32">
        <f>SUM(Plan_CompetitionExpenses[[#This Row],[Fall Play 2025]:[spring musical 2029]])</f>
        <v>0</v>
      </c>
    </row>
    <row r="26" spans="1:15" ht="24" customHeight="1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2"/>
      <c r="O26" s="32">
        <f>SUM(Plan_CompetitionExpenses[[#This Row],[Fall Play 2025]:[spring musical 2029]])</f>
        <v>0</v>
      </c>
    </row>
    <row r="27" spans="1:15" ht="24" customHeight="1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2"/>
      <c r="O27" s="32">
        <f>SUM(Plan_CompetitionExpenses[[#This Row],[Fall Play 2025]:[spring musical 2029]])</f>
        <v>0</v>
      </c>
    </row>
    <row r="28" spans="1:15" ht="24" customHeight="1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2"/>
      <c r="O28" s="32">
        <f>SUM(Plan_CompetitionExpenses[[#This Row],[Fall Play 2025]:[spring musical 2029]])</f>
        <v>0</v>
      </c>
    </row>
    <row r="29" spans="1:15" ht="24" customHeight="1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2"/>
      <c r="O29" s="32">
        <f>SUM(Plan_CompetitionExpenses[[#This Row],[Fall Play 2025]:[spring musical 2029]])</f>
        <v>0</v>
      </c>
    </row>
    <row r="30" spans="1:15" ht="24" customHeight="1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2"/>
      <c r="O30" s="32">
        <f>SUM(Plan_CompetitionExpenses[[#This Row],[Fall Play 2025]:[spring musical 2029]])</f>
        <v>0</v>
      </c>
    </row>
    <row r="31" spans="1:15" ht="24" customHeight="1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2"/>
      <c r="O31" s="32">
        <f>SUM(Plan_CompetitionExpenses[[#This Row],[Fall Play 2025]:[spring musical 2029]])</f>
        <v>0</v>
      </c>
    </row>
    <row r="32" spans="1:15" ht="16.5"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102"/>
    </row>
    <row r="33" spans="2:15" ht="27.75" customHeight="1">
      <c r="B33" s="20" t="s">
        <v>122</v>
      </c>
      <c r="C33" s="14">
        <f ca="1">SUM(INDIRECT("Plan_AdminExpenses["&amp;C$5&amp;"]"))</f>
        <v>550</v>
      </c>
      <c r="D33" s="14">
        <f t="shared" ref="D33:N33" ca="1" si="2">SUM(INDIRECT("Plan_AdminExpenses["&amp;D$5&amp;"]"))</f>
        <v>0</v>
      </c>
      <c r="E33" s="14">
        <f t="shared" ca="1" si="2"/>
        <v>0</v>
      </c>
      <c r="F33" s="14">
        <f t="shared" ca="1" si="2"/>
        <v>0</v>
      </c>
      <c r="G33" s="14">
        <f t="shared" ca="1" si="2"/>
        <v>0</v>
      </c>
      <c r="H33" s="14">
        <f t="shared" ca="1" si="2"/>
        <v>0</v>
      </c>
      <c r="I33" s="14">
        <f t="shared" ca="1" si="2"/>
        <v>0</v>
      </c>
      <c r="J33" s="14">
        <f t="shared" ca="1" si="2"/>
        <v>0</v>
      </c>
      <c r="K33" s="14">
        <f t="shared" ca="1" si="2"/>
        <v>0</v>
      </c>
      <c r="L33" s="14">
        <f t="shared" ca="1" si="2"/>
        <v>0</v>
      </c>
      <c r="M33" s="14">
        <f t="shared" ca="1" si="2"/>
        <v>0</v>
      </c>
      <c r="N33" s="14">
        <f t="shared" ca="1" si="2"/>
        <v>0</v>
      </c>
      <c r="O33" s="33">
        <f ca="1">SUM(INDIRECT("Plan_AdminExpenses["&amp;O$5&amp;"]"))</f>
        <v>550</v>
      </c>
    </row>
    <row r="34" spans="2:15" ht="31.5">
      <c r="B34" s="98" t="s">
        <v>122</v>
      </c>
      <c r="C34" s="80" t="s">
        <v>127</v>
      </c>
      <c r="D34" s="97" t="s">
        <v>128</v>
      </c>
      <c r="E34" s="97" t="s">
        <v>129</v>
      </c>
      <c r="F34" s="80" t="s">
        <v>130</v>
      </c>
      <c r="G34" s="97" t="s">
        <v>131</v>
      </c>
      <c r="H34" s="97" t="s">
        <v>132</v>
      </c>
      <c r="I34" s="80" t="s">
        <v>133</v>
      </c>
      <c r="J34" s="97" t="s">
        <v>134</v>
      </c>
      <c r="K34" s="97" t="s">
        <v>135</v>
      </c>
      <c r="L34" s="80" t="s">
        <v>136</v>
      </c>
      <c r="M34" s="97" t="s">
        <v>137</v>
      </c>
      <c r="N34" s="97" t="s">
        <v>138</v>
      </c>
      <c r="O34" s="2" t="s">
        <v>120</v>
      </c>
    </row>
    <row r="35" spans="2:15" ht="24" customHeight="1">
      <c r="B35" s="24" t="s">
        <v>42</v>
      </c>
      <c r="C35" s="7">
        <v>50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22"/>
      <c r="O35" s="32">
        <f>SUM(Plan_AdminExpenses[[#This Row],[Fall Play 2025]:[Spring musical 2029]])</f>
        <v>50</v>
      </c>
    </row>
    <row r="36" spans="2:15" ht="36" customHeight="1">
      <c r="B36" s="24" t="s">
        <v>38</v>
      </c>
      <c r="C36" s="7">
        <v>500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22"/>
      <c r="O36" s="32">
        <f>SUM(Plan_AdminExpenses[[#This Row],[Fall Play 2025]:[Spring musical 2029]])</f>
        <v>500</v>
      </c>
    </row>
    <row r="37" spans="2:15" ht="24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2"/>
      <c r="O37" s="32">
        <f>SUM(Plan_AdminExpenses[[#This Row],[Fall Play 2025]:[Spring musical 2029]])</f>
        <v>0</v>
      </c>
    </row>
    <row r="38" spans="2:15" ht="24" customHeight="1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2"/>
      <c r="O38" s="32">
        <f>SUM(Plan_AdminExpenses[[#This Row],[Fall Play 2025]:[Spring musical 2029]])</f>
        <v>0</v>
      </c>
    </row>
    <row r="39" spans="2:15" ht="24" customHeight="1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2"/>
      <c r="O39" s="32"/>
    </row>
    <row r="40" spans="2:15" ht="24" customHeight="1">
      <c r="B40" s="20" t="s">
        <v>123</v>
      </c>
      <c r="C40" s="14">
        <f ca="1">SUM(INDIRECT("Plan_OtherExpenses["&amp;C$5&amp;"]"))</f>
        <v>0</v>
      </c>
      <c r="D40" s="14">
        <f t="shared" ref="D40:N40" ca="1" si="3">SUM(INDIRECT("Plan_OtherExpenses["&amp;D$5&amp;"]"))</f>
        <v>0</v>
      </c>
      <c r="E40" s="14">
        <f t="shared" ca="1" si="3"/>
        <v>0</v>
      </c>
      <c r="F40" s="14">
        <f t="shared" ca="1" si="3"/>
        <v>0</v>
      </c>
      <c r="G40" s="14">
        <f t="shared" ca="1" si="3"/>
        <v>0</v>
      </c>
      <c r="H40" s="14">
        <f t="shared" ca="1" si="3"/>
        <v>0</v>
      </c>
      <c r="I40" s="14">
        <f t="shared" ca="1" si="3"/>
        <v>0</v>
      </c>
      <c r="J40" s="14">
        <f t="shared" ca="1" si="3"/>
        <v>0</v>
      </c>
      <c r="K40" s="14">
        <f t="shared" ca="1" si="3"/>
        <v>0</v>
      </c>
      <c r="L40" s="14">
        <f t="shared" ca="1" si="3"/>
        <v>0</v>
      </c>
      <c r="M40" s="14">
        <f t="shared" ca="1" si="3"/>
        <v>0</v>
      </c>
      <c r="N40" s="14">
        <f t="shared" ca="1" si="3"/>
        <v>0</v>
      </c>
      <c r="O40" s="33">
        <f ca="1">SUM(INDIRECT("Plan_OtherExpenses["&amp;O$5&amp;"]"))</f>
        <v>0</v>
      </c>
    </row>
    <row r="41" spans="2:15" ht="24" customHeight="1">
      <c r="B41" s="98" t="s">
        <v>167</v>
      </c>
      <c r="C41" s="80" t="s">
        <v>127</v>
      </c>
      <c r="D41" s="97" t="s">
        <v>128</v>
      </c>
      <c r="E41" s="97" t="s">
        <v>129</v>
      </c>
      <c r="F41" s="80" t="s">
        <v>130</v>
      </c>
      <c r="G41" s="97" t="s">
        <v>131</v>
      </c>
      <c r="H41" s="97" t="s">
        <v>132</v>
      </c>
      <c r="I41" s="80" t="s">
        <v>133</v>
      </c>
      <c r="J41" s="97" t="s">
        <v>134</v>
      </c>
      <c r="K41" s="97" t="s">
        <v>135</v>
      </c>
      <c r="L41" s="80" t="s">
        <v>136</v>
      </c>
      <c r="M41" s="97" t="s">
        <v>137</v>
      </c>
      <c r="N41" s="97" t="s">
        <v>138</v>
      </c>
      <c r="O41" s="2" t="s">
        <v>120</v>
      </c>
    </row>
    <row r="42" spans="2:15" ht="24" customHeight="1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2"/>
      <c r="O42" s="32">
        <f>SUM(Plan_OtherExpenses[[#This Row],[Fall Play 2025]:[Spring musical 2029]])</f>
        <v>0</v>
      </c>
    </row>
    <row r="43" spans="2:15" ht="24" customHeight="1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2"/>
      <c r="O43" s="32">
        <f>SUM(Plan_OtherExpenses[[#This Row],[Fall Play 2025]:[Spring musical 2029]])</f>
        <v>0</v>
      </c>
    </row>
    <row r="44" spans="2:15" ht="24" customHeight="1">
      <c r="B44" s="103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102">
        <f>SUM(Plan_OtherExpenses[[#This Row],[Fall Play 2025]:[Spring musical 2029]])</f>
        <v>0</v>
      </c>
    </row>
    <row r="45" spans="2:15" ht="24" customHeight="1">
      <c r="B45" s="107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>
        <f>SUM(Plan_OtherExpenses[[#This Row],[Fall Play 2025]:[Spring musical 2029]])</f>
        <v>0</v>
      </c>
    </row>
    <row r="46" spans="2:15" ht="24" customHeight="1"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>
        <f>SUM(Plan_OtherExpenses[[#This Row],[Fall Play 2025]:[Spring musical 2029]])</f>
        <v>0</v>
      </c>
    </row>
    <row r="47" spans="2:15" ht="24" customHeight="1">
      <c r="B47" s="107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>
        <f>SUM(Plan_OtherExpenses[[#This Row],[Fall Play 2025]:[Spring musical 2029]])</f>
        <v>0</v>
      </c>
    </row>
    <row r="48" spans="2:15" ht="24" customHeight="1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>
        <f>SUM(Plan_OtherExpenses[[#This Row],[Fall Play 2025]:[Spring musical 2029]])</f>
        <v>0</v>
      </c>
    </row>
    <row r="49" spans="2:15" ht="24" customHeight="1">
      <c r="B49" s="82" t="s">
        <v>124</v>
      </c>
      <c r="C49" s="83">
        <f t="shared" ref="C49:O49" ca="1" si="4">C6+C15+C33+C40</f>
        <v>3700</v>
      </c>
      <c r="D49" s="83">
        <f t="shared" ca="1" si="4"/>
        <v>0</v>
      </c>
      <c r="E49" s="83">
        <f t="shared" ca="1" si="4"/>
        <v>0</v>
      </c>
      <c r="F49" s="83">
        <f t="shared" ca="1" si="4"/>
        <v>0</v>
      </c>
      <c r="G49" s="83">
        <f t="shared" ca="1" si="4"/>
        <v>0</v>
      </c>
      <c r="H49" s="83">
        <f t="shared" ca="1" si="4"/>
        <v>0</v>
      </c>
      <c r="I49" s="83">
        <f t="shared" ca="1" si="4"/>
        <v>0</v>
      </c>
      <c r="J49" s="83">
        <f t="shared" ca="1" si="4"/>
        <v>0</v>
      </c>
      <c r="K49" s="83">
        <f t="shared" ca="1" si="4"/>
        <v>0</v>
      </c>
      <c r="L49" s="83">
        <f t="shared" ca="1" si="4"/>
        <v>0</v>
      </c>
      <c r="M49" s="83">
        <f t="shared" ca="1" si="4"/>
        <v>0</v>
      </c>
      <c r="N49" s="83">
        <f t="shared" ca="1" si="4"/>
        <v>0</v>
      </c>
      <c r="O49" s="84">
        <f t="shared" ca="1" si="4"/>
        <v>3700</v>
      </c>
    </row>
  </sheetData>
  <dataValidations disablePrompts="1" count="2">
    <dataValidation allowBlank="1" showInputMessage="1" showErrorMessage="1" prompt="Enter your Company Name in this cell" sqref="B2" xr:uid="{00000000-0002-0000-0000-000000000000}"/>
    <dataValidation allowBlank="1" showInputMessage="1" showErrorMessage="1" promptTitle="Expense Budget Template" prompt="Enter your Company Name in cell B2._x000a__x000a_Enter your Planned Expenses and Actual Expenses on the next two tabs. Variance and Analysis tabs are auto calculated._x000a__x000a_When adding or editing line items, make sure you apply the changes in all four data tabs._x000a__x000a_" sqref="A1" xr:uid="{00000000-0002-0000-0000-000001000000}"/>
  </dataValidations>
  <printOptions horizontalCentered="1"/>
  <pageMargins left="0.3" right="0.3" top="0.5" bottom="0.5" header="0.3" footer="0.3"/>
  <pageSetup scale="61" orientation="landscape" r:id="rId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14FA0-5AED-419F-8360-32208FD94DE3}">
  <dimension ref="B3:R17"/>
  <sheetViews>
    <sheetView workbookViewId="0">
      <selection activeCell="C17" sqref="C17"/>
    </sheetView>
  </sheetViews>
  <sheetFormatPr defaultRowHeight="16.5"/>
  <cols>
    <col min="2" max="2" width="21.25" customWidth="1"/>
    <col min="3" max="3" width="17.75" customWidth="1"/>
    <col min="5" max="5" width="23.875" customWidth="1"/>
    <col min="6" max="6" width="17.75" customWidth="1"/>
    <col min="8" max="8" width="19.625" customWidth="1"/>
    <col min="9" max="9" width="17.75" customWidth="1"/>
    <col min="11" max="11" width="27.375" customWidth="1"/>
    <col min="12" max="12" width="26.75" customWidth="1"/>
    <col min="14" max="14" width="30" customWidth="1"/>
    <col min="15" max="15" width="24.75" customWidth="1"/>
    <col min="17" max="17" width="20.625" customWidth="1"/>
    <col min="18" max="18" width="18.25" bestFit="1" customWidth="1"/>
  </cols>
  <sheetData>
    <row r="3" spans="2:18">
      <c r="B3" t="s">
        <v>168</v>
      </c>
      <c r="C3" t="s">
        <v>169</v>
      </c>
      <c r="E3" t="s">
        <v>170</v>
      </c>
      <c r="F3" t="s">
        <v>171</v>
      </c>
      <c r="H3" t="s">
        <v>172</v>
      </c>
      <c r="I3" t="s">
        <v>171</v>
      </c>
      <c r="K3" t="s">
        <v>173</v>
      </c>
      <c r="L3" t="s">
        <v>171</v>
      </c>
      <c r="N3" t="s">
        <v>174</v>
      </c>
      <c r="O3" t="s">
        <v>171</v>
      </c>
      <c r="Q3" t="s">
        <v>175</v>
      </c>
      <c r="R3" t="s">
        <v>171</v>
      </c>
    </row>
    <row r="4" spans="2:18">
      <c r="B4" t="s">
        <v>176</v>
      </c>
      <c r="C4">
        <v>150</v>
      </c>
      <c r="E4" t="s">
        <v>177</v>
      </c>
      <c r="F4">
        <v>50</v>
      </c>
      <c r="H4" t="s">
        <v>178</v>
      </c>
      <c r="K4" t="s">
        <v>179</v>
      </c>
      <c r="L4">
        <f>SUBTOTAL(109,C13:C22)</f>
        <v>0</v>
      </c>
      <c r="N4" t="s">
        <v>180</v>
      </c>
      <c r="O4">
        <v>300</v>
      </c>
      <c r="Q4" t="s">
        <v>181</v>
      </c>
      <c r="R4">
        <v>75</v>
      </c>
    </row>
    <row r="5" spans="2:18">
      <c r="B5" t="s">
        <v>182</v>
      </c>
      <c r="C5">
        <v>200</v>
      </c>
      <c r="E5" t="s">
        <v>183</v>
      </c>
      <c r="H5" t="s">
        <v>184</v>
      </c>
      <c r="K5" t="s">
        <v>184</v>
      </c>
      <c r="L5">
        <f>SUBTOTAL(109,C14:C23)</f>
        <v>0</v>
      </c>
      <c r="N5" t="s">
        <v>185</v>
      </c>
      <c r="O5">
        <v>100</v>
      </c>
      <c r="Q5" t="s">
        <v>186</v>
      </c>
      <c r="R5">
        <v>200</v>
      </c>
    </row>
    <row r="6" spans="2:18">
      <c r="B6" t="s">
        <v>184</v>
      </c>
      <c r="E6" t="s">
        <v>187</v>
      </c>
      <c r="H6" t="s">
        <v>188</v>
      </c>
      <c r="K6" t="s">
        <v>189</v>
      </c>
      <c r="L6">
        <v>375</v>
      </c>
      <c r="N6" t="s">
        <v>190</v>
      </c>
      <c r="O6">
        <v>100</v>
      </c>
      <c r="Q6" t="s">
        <v>191</v>
      </c>
      <c r="R6">
        <v>400</v>
      </c>
    </row>
    <row r="7" spans="2:18">
      <c r="B7" t="s">
        <v>192</v>
      </c>
      <c r="C7">
        <v>400</v>
      </c>
      <c r="E7" t="s">
        <v>189</v>
      </c>
      <c r="F7">
        <v>50</v>
      </c>
      <c r="H7" t="s">
        <v>193</v>
      </c>
      <c r="K7" t="s">
        <v>194</v>
      </c>
      <c r="L7">
        <f>SUBTOTAL(109,C16:C25)</f>
        <v>0</v>
      </c>
      <c r="N7" t="s">
        <v>195</v>
      </c>
      <c r="O7">
        <v>100</v>
      </c>
      <c r="Q7" t="s">
        <v>189</v>
      </c>
      <c r="R7">
        <v>100</v>
      </c>
    </row>
    <row r="8" spans="2:18">
      <c r="B8" t="s">
        <v>196</v>
      </c>
      <c r="O8">
        <f>SUBTOTAL(109,F17:F26)</f>
        <v>0</v>
      </c>
      <c r="Q8" t="s">
        <v>197</v>
      </c>
      <c r="R8">
        <f>SUBTOTAL(109,I17:I26)</f>
        <v>0</v>
      </c>
    </row>
    <row r="9" spans="2:18">
      <c r="B9" t="s">
        <v>198</v>
      </c>
      <c r="C9">
        <v>200</v>
      </c>
      <c r="E9" t="s">
        <v>118</v>
      </c>
      <c r="F9">
        <f>SUBTOTAL(109,_se25[Expected Expense])</f>
        <v>100</v>
      </c>
      <c r="H9" t="s">
        <v>118</v>
      </c>
      <c r="I9">
        <f>SUBTOTAL(109,_le25[Expected Expense])</f>
        <v>0</v>
      </c>
      <c r="O9">
        <f>SUBTOTAL(109,F18:F27)</f>
        <v>0</v>
      </c>
      <c r="Q9" t="s">
        <v>199</v>
      </c>
      <c r="R9">
        <v>200</v>
      </c>
    </row>
    <row r="10" spans="2:18">
      <c r="B10" t="s">
        <v>200</v>
      </c>
      <c r="C10">
        <v>100</v>
      </c>
      <c r="L10">
        <f>SUBTOTAL(109,C19:C28)</f>
        <v>0</v>
      </c>
      <c r="O10">
        <f>SUBTOTAL(109,F19:F28)</f>
        <v>0</v>
      </c>
      <c r="Q10" t="s">
        <v>201</v>
      </c>
      <c r="R10">
        <v>50</v>
      </c>
    </row>
    <row r="11" spans="2:18">
      <c r="L11">
        <f>SUBTOTAL(109,C20:C29)</f>
        <v>0</v>
      </c>
      <c r="O11">
        <f>SUBTOTAL(109,F20:F29)</f>
        <v>0</v>
      </c>
      <c r="R11">
        <f>SUBTOTAL(109,I20:I29)</f>
        <v>0</v>
      </c>
    </row>
    <row r="12" spans="2:18">
      <c r="L12">
        <f>SUBTOTAL(109,C21:C30)</f>
        <v>0</v>
      </c>
      <c r="O12">
        <f>SUBTOTAL(109,F21:F30)</f>
        <v>0</v>
      </c>
      <c r="R12">
        <f>SUBTOTAL(109,I21:I30)</f>
        <v>0</v>
      </c>
    </row>
    <row r="13" spans="2:18">
      <c r="L13">
        <f>SUBTOTAL(109,L3:L12)</f>
        <v>375</v>
      </c>
      <c r="O13">
        <f>SUBTOTAL(109,O3:O12)</f>
        <v>600</v>
      </c>
      <c r="R13">
        <f>SUBTOTAL(109,R3:R12)</f>
        <v>1025</v>
      </c>
    </row>
    <row r="14" spans="2:18">
      <c r="K14" t="s">
        <v>118</v>
      </c>
      <c r="L14">
        <f>SUBTOTAL(109,_set25[Expected Expense])</f>
        <v>375</v>
      </c>
      <c r="N14" t="s">
        <v>118</v>
      </c>
      <c r="O14">
        <f>SUBTOTAL(109,_appe25[Expected Expense])</f>
        <v>600</v>
      </c>
      <c r="Q14" t="s">
        <v>118</v>
      </c>
      <c r="R14">
        <f>SUBTOTAL(109,_me25[Expected Expense])</f>
        <v>1025</v>
      </c>
    </row>
    <row r="17" spans="2:3">
      <c r="B17" t="s">
        <v>118</v>
      </c>
      <c r="C17">
        <f>SUBTOTAL(109,_pe25[Expected expense])</f>
        <v>1050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B4BE-0D1C-47E2-8514-4AE6C08C2A64}">
  <dimension ref="B2:E62"/>
  <sheetViews>
    <sheetView workbookViewId="0">
      <selection activeCell="C13" sqref="C13"/>
    </sheetView>
  </sheetViews>
  <sheetFormatPr defaultRowHeight="16.5"/>
  <cols>
    <col min="2" max="2" width="20.875" customWidth="1"/>
    <col min="3" max="3" width="19.5" customWidth="1"/>
    <col min="4" max="4" width="32" customWidth="1"/>
    <col min="5" max="5" width="27.25" customWidth="1"/>
    <col min="7" max="7" width="11.625" customWidth="1"/>
    <col min="8" max="8" width="14.5" bestFit="1" customWidth="1"/>
    <col min="9" max="9" width="14.875" bestFit="1" customWidth="1"/>
    <col min="10" max="10" width="11.5" bestFit="1" customWidth="1"/>
  </cols>
  <sheetData>
    <row r="2" spans="2:5">
      <c r="B2" t="s">
        <v>0</v>
      </c>
      <c r="C2" t="s">
        <v>1</v>
      </c>
      <c r="D2" t="s">
        <v>202</v>
      </c>
      <c r="E2" t="s">
        <v>203</v>
      </c>
    </row>
    <row r="3" spans="2:5" hidden="1">
      <c r="B3" t="str">
        <f>_xlfn.XLOOKUP(F25trans[[#This Row],[Subcategory]],categories[Subcategory],categories[Category],"")</f>
        <v/>
      </c>
      <c r="C3" t="s">
        <v>182</v>
      </c>
      <c r="E3">
        <v>0</v>
      </c>
    </row>
    <row r="4" spans="2:5" hidden="1">
      <c r="B4" t="str">
        <f>_xlfn.XLOOKUP(F25trans[[#This Row],[Subcategory]],categories[Subcategory],categories[Category],"")</f>
        <v/>
      </c>
      <c r="C4" t="s">
        <v>197</v>
      </c>
      <c r="E4">
        <v>0</v>
      </c>
    </row>
    <row r="5" spans="2:5" hidden="1">
      <c r="B5" t="str">
        <f>_xlfn.XLOOKUP(F25trans[[#This Row],[Subcategory]],categories[Subcategory],categories[Category],"")</f>
        <v/>
      </c>
      <c r="C5" t="s">
        <v>204</v>
      </c>
      <c r="E5">
        <v>0</v>
      </c>
    </row>
    <row r="6" spans="2:5" hidden="1">
      <c r="B6" t="str">
        <f>_xlfn.XLOOKUP(F25trans[[#This Row],[Subcategory]],categories[Subcategory],categories[Category],"")</f>
        <v/>
      </c>
      <c r="C6" t="s">
        <v>205</v>
      </c>
      <c r="E6">
        <v>0</v>
      </c>
    </row>
    <row r="7" spans="2:5" hidden="1">
      <c r="B7" t="str">
        <f>_xlfn.XLOOKUP(F25trans[[#This Row],[Subcategory]],categories[Subcategory],categories[Category],"")</f>
        <v/>
      </c>
      <c r="C7" t="s">
        <v>206</v>
      </c>
      <c r="E7">
        <v>0</v>
      </c>
    </row>
    <row r="8" spans="2:5" hidden="1">
      <c r="B8" t="str">
        <f>_xlfn.XLOOKUP(F25trans[[#This Row],[Subcategory]],categories[Subcategory],categories[Category],"")</f>
        <v/>
      </c>
      <c r="C8" t="s">
        <v>207</v>
      </c>
      <c r="E8">
        <v>0</v>
      </c>
    </row>
    <row r="9" spans="2:5">
      <c r="B9" t="str">
        <f>_xlfn.XLOOKUP(F25trans[[#This Row],[Subcategory]],categories[Subcategory],categories[Category],"")</f>
        <v>Performance</v>
      </c>
      <c r="C9" t="s">
        <v>3</v>
      </c>
      <c r="D9" t="s">
        <v>208</v>
      </c>
      <c r="E9">
        <v>72</v>
      </c>
    </row>
    <row r="10" spans="2:5">
      <c r="B10" t="str">
        <f>_xlfn.XLOOKUP(F25trans[[#This Row],[Subcategory]],categories[Subcategory],categories[Category],"")</f>
        <v>Performance</v>
      </c>
      <c r="C10" t="s">
        <v>3</v>
      </c>
      <c r="D10" t="s">
        <v>209</v>
      </c>
      <c r="E10">
        <v>27.5</v>
      </c>
    </row>
    <row r="11" spans="2:5">
      <c r="B11" t="str">
        <f>_xlfn.XLOOKUP(F25trans[[#This Row],[Subcategory]],categories[Subcategory],categories[Category],"")</f>
        <v>Performance</v>
      </c>
      <c r="C11" t="s">
        <v>4</v>
      </c>
      <c r="D11" t="s">
        <v>210</v>
      </c>
      <c r="E11">
        <v>140</v>
      </c>
    </row>
    <row r="12" spans="2:5">
      <c r="B12" t="str">
        <f>_xlfn.XLOOKUP(F25trans[[#This Row],[Subcategory]],categories[Subcategory],categories[Category],"")</f>
        <v>Marketing</v>
      </c>
      <c r="C12" t="s">
        <v>36</v>
      </c>
      <c r="D12" t="s">
        <v>211</v>
      </c>
      <c r="E12">
        <v>35</v>
      </c>
    </row>
    <row r="13" spans="2:5">
      <c r="B13" t="str">
        <f>_xlfn.XLOOKUP(F25trans[[#This Row],[Subcategory]],categories[Subcategory],categories[Category],"")</f>
        <v>Admin</v>
      </c>
      <c r="C13" t="s">
        <v>43</v>
      </c>
      <c r="D13" t="s">
        <v>212</v>
      </c>
      <c r="E13">
        <v>12</v>
      </c>
    </row>
    <row r="14" spans="2:5">
      <c r="B14" t="str">
        <f>_xlfn.XLOOKUP(F25trans[[#This Row],[Subcategory]],categories[Subcategory],categories[Category],"")</f>
        <v/>
      </c>
    </row>
    <row r="15" spans="2:5">
      <c r="B15" t="str">
        <f>_xlfn.XLOOKUP(F25trans[[#This Row],[Subcategory]],categories[Subcategory],categories[Category],"")</f>
        <v/>
      </c>
    </row>
    <row r="16" spans="2:5">
      <c r="B16" t="str">
        <f>_xlfn.XLOOKUP(F25trans[[#This Row],[Subcategory]],categories[Subcategory],categories[Category],"")</f>
        <v/>
      </c>
    </row>
    <row r="17" spans="2:2">
      <c r="B17" t="str">
        <f>_xlfn.XLOOKUP(F25trans[[#This Row],[Subcategory]],categories[Subcategory],categories[Category],"")</f>
        <v/>
      </c>
    </row>
    <row r="18" spans="2:2">
      <c r="B18" t="str">
        <f>_xlfn.XLOOKUP(F25trans[[#This Row],[Subcategory]],categories[Subcategory],categories[Category],"")</f>
        <v/>
      </c>
    </row>
    <row r="19" spans="2:2">
      <c r="B19" t="str">
        <f>_xlfn.XLOOKUP(F25trans[[#This Row],[Subcategory]],categories[Subcategory],categories[Category],"")</f>
        <v/>
      </c>
    </row>
    <row r="20" spans="2:2">
      <c r="B20" t="str">
        <f>_xlfn.XLOOKUP(F25trans[[#This Row],[Subcategory]],categories[Subcategory],categories[Category],"")</f>
        <v/>
      </c>
    </row>
    <row r="21" spans="2:2">
      <c r="B21" t="str">
        <f>_xlfn.XLOOKUP(F25trans[[#This Row],[Subcategory]],categories[Subcategory],categories[Category],"")</f>
        <v/>
      </c>
    </row>
    <row r="22" spans="2:2">
      <c r="B22" t="str">
        <f>_xlfn.XLOOKUP(F25trans[[#This Row],[Subcategory]],categories[Subcategory],categories[Category],"")</f>
        <v/>
      </c>
    </row>
    <row r="23" spans="2:2">
      <c r="B23" t="str">
        <f>_xlfn.XLOOKUP(F25trans[[#This Row],[Subcategory]],categories[Subcategory],categories[Category],"")</f>
        <v/>
      </c>
    </row>
    <row r="24" spans="2:2">
      <c r="B24" t="str">
        <f>_xlfn.XLOOKUP(F25trans[[#This Row],[Subcategory]],categories[Subcategory],categories[Category],"")</f>
        <v/>
      </c>
    </row>
    <row r="25" spans="2:2">
      <c r="B25" t="str">
        <f>_xlfn.XLOOKUP(F25trans[[#This Row],[Subcategory]],categories[Subcategory],categories[Category],"")</f>
        <v/>
      </c>
    </row>
    <row r="26" spans="2:2">
      <c r="B26" t="str">
        <f>_xlfn.XLOOKUP(F25trans[[#This Row],[Subcategory]],categories[Subcategory],categories[Category],"")</f>
        <v/>
      </c>
    </row>
    <row r="27" spans="2:2">
      <c r="B27" t="str">
        <f>_xlfn.XLOOKUP(F25trans[[#This Row],[Subcategory]],categories[Subcategory],categories[Category],"")</f>
        <v/>
      </c>
    </row>
    <row r="28" spans="2:2">
      <c r="B28" t="str">
        <f>_xlfn.XLOOKUP(F25trans[[#This Row],[Subcategory]],categories[Subcategory],categories[Category],"")</f>
        <v/>
      </c>
    </row>
    <row r="29" spans="2:2">
      <c r="B29" t="str">
        <f>_xlfn.XLOOKUP(F25trans[[#This Row],[Subcategory]],categories[Subcategory],categories[Category],"")</f>
        <v/>
      </c>
    </row>
    <row r="30" spans="2:2">
      <c r="B30" t="str">
        <f>_xlfn.XLOOKUP(F25trans[[#This Row],[Subcategory]],categories[Subcategory],categories[Category],"")</f>
        <v/>
      </c>
    </row>
    <row r="31" spans="2:2">
      <c r="B31" t="str">
        <f>_xlfn.XLOOKUP(F25trans[[#This Row],[Subcategory]],categories[Subcategory],categories[Category],"")</f>
        <v/>
      </c>
    </row>
    <row r="32" spans="2:2">
      <c r="B32" t="str">
        <f>_xlfn.XLOOKUP(F25trans[[#This Row],[Subcategory]],categories[Subcategory],categories[Category],"")</f>
        <v/>
      </c>
    </row>
    <row r="33" spans="2:2">
      <c r="B33" t="str">
        <f>_xlfn.XLOOKUP(F25trans[[#This Row],[Subcategory]],categories[Subcategory],categories[Category],"")</f>
        <v/>
      </c>
    </row>
    <row r="34" spans="2:2">
      <c r="B34" t="str">
        <f>_xlfn.XLOOKUP(F25trans[[#This Row],[Subcategory]],categories[Subcategory],categories[Category],"")</f>
        <v/>
      </c>
    </row>
    <row r="35" spans="2:2">
      <c r="B35" t="str">
        <f>_xlfn.XLOOKUP(F25trans[[#This Row],[Subcategory]],categories[Subcategory],categories[Category],"")</f>
        <v/>
      </c>
    </row>
    <row r="36" spans="2:2">
      <c r="B36" t="str">
        <f>_xlfn.XLOOKUP(F25trans[[#This Row],[Subcategory]],categories[Subcategory],categories[Category],"")</f>
        <v/>
      </c>
    </row>
    <row r="37" spans="2:2">
      <c r="B37" t="str">
        <f>_xlfn.XLOOKUP(F25trans[[#This Row],[Subcategory]],categories[Subcategory],categories[Category],"")</f>
        <v/>
      </c>
    </row>
    <row r="38" spans="2:2">
      <c r="B38" t="str">
        <f>_xlfn.XLOOKUP(F25trans[[#This Row],[Subcategory]],categories[Subcategory],categories[Category],"")</f>
        <v/>
      </c>
    </row>
    <row r="39" spans="2:2">
      <c r="B39" t="str">
        <f>_xlfn.XLOOKUP(F25trans[[#This Row],[Subcategory]],categories[Subcategory],categories[Category],"")</f>
        <v/>
      </c>
    </row>
    <row r="40" spans="2:2">
      <c r="B40" t="str">
        <f>_xlfn.XLOOKUP(F25trans[[#This Row],[Subcategory]],categories[Subcategory],categories[Category],"")</f>
        <v/>
      </c>
    </row>
    <row r="41" spans="2:2">
      <c r="B41" t="str">
        <f>_xlfn.XLOOKUP(F25trans[[#This Row],[Subcategory]],categories[Subcategory],categories[Category],"")</f>
        <v/>
      </c>
    </row>
    <row r="42" spans="2:2">
      <c r="B42" t="str">
        <f>_xlfn.XLOOKUP(F25trans[[#This Row],[Subcategory]],categories[Subcategory],categories[Category],"")</f>
        <v/>
      </c>
    </row>
    <row r="43" spans="2:2">
      <c r="B43" t="str">
        <f>_xlfn.XLOOKUP(F25trans[[#This Row],[Subcategory]],categories[Subcategory],categories[Category],"")</f>
        <v/>
      </c>
    </row>
    <row r="44" spans="2:2">
      <c r="B44" t="str">
        <f>_xlfn.XLOOKUP(F25trans[[#This Row],[Subcategory]],categories[Subcategory],categories[Category],"")</f>
        <v/>
      </c>
    </row>
    <row r="45" spans="2:2">
      <c r="B45" t="str">
        <f>_xlfn.XLOOKUP(F25trans[[#This Row],[Subcategory]],categories[Subcategory],categories[Category],"")</f>
        <v/>
      </c>
    </row>
    <row r="46" spans="2:2">
      <c r="B46" t="str">
        <f>_xlfn.XLOOKUP(F25trans[[#This Row],[Subcategory]],categories[Subcategory],categories[Category],"")</f>
        <v/>
      </c>
    </row>
    <row r="47" spans="2:2">
      <c r="B47" t="str">
        <f>_xlfn.XLOOKUP(F25trans[[#This Row],[Subcategory]],categories[Subcategory],categories[Category],"")</f>
        <v/>
      </c>
    </row>
    <row r="48" spans="2:2">
      <c r="B48" t="str">
        <f>_xlfn.XLOOKUP(F25trans[[#This Row],[Subcategory]],categories[Subcategory],categories[Category],"")</f>
        <v/>
      </c>
    </row>
    <row r="49" spans="2:2">
      <c r="B49" t="str">
        <f>_xlfn.XLOOKUP(F25trans[[#This Row],[Subcategory]],categories[Subcategory],categories[Category],"")</f>
        <v/>
      </c>
    </row>
    <row r="50" spans="2:2">
      <c r="B50" t="str">
        <f>_xlfn.XLOOKUP(F25trans[[#This Row],[Subcategory]],categories[Subcategory],categories[Category],"")</f>
        <v/>
      </c>
    </row>
    <row r="51" spans="2:2">
      <c r="B51" t="str">
        <f>_xlfn.XLOOKUP(F25trans[[#This Row],[Subcategory]],categories[Subcategory],categories[Category],"")</f>
        <v/>
      </c>
    </row>
    <row r="52" spans="2:2">
      <c r="B52" t="str">
        <f>_xlfn.XLOOKUP(F25trans[[#This Row],[Subcategory]],categories[Subcategory],categories[Category],"")</f>
        <v/>
      </c>
    </row>
    <row r="53" spans="2:2">
      <c r="B53" t="str">
        <f>_xlfn.XLOOKUP(F25trans[[#This Row],[Subcategory]],categories[Subcategory],categories[Category],"")</f>
        <v/>
      </c>
    </row>
    <row r="54" spans="2:2">
      <c r="B54" t="str">
        <f>_xlfn.XLOOKUP(F25trans[[#This Row],[Subcategory]],categories[Subcategory],categories[Category],"")</f>
        <v/>
      </c>
    </row>
    <row r="55" spans="2:2">
      <c r="B55" t="str">
        <f>_xlfn.XLOOKUP(F25trans[[#This Row],[Subcategory]],categories[Subcategory],categories[Category],"")</f>
        <v/>
      </c>
    </row>
    <row r="56" spans="2:2">
      <c r="B56" t="str">
        <f>_xlfn.XLOOKUP(F25trans[[#This Row],[Subcategory]],categories[Subcategory],categories[Category],"")</f>
        <v/>
      </c>
    </row>
    <row r="57" spans="2:2">
      <c r="B57" t="str">
        <f>_xlfn.XLOOKUP(F25trans[[#This Row],[Subcategory]],categories[Subcategory],categories[Category],"")</f>
        <v/>
      </c>
    </row>
    <row r="58" spans="2:2">
      <c r="B58" t="str">
        <f>_xlfn.XLOOKUP(F25trans[[#This Row],[Subcategory]],categories[Subcategory],categories[Category],"")</f>
        <v/>
      </c>
    </row>
    <row r="59" spans="2:2">
      <c r="B59" t="str">
        <f>_xlfn.XLOOKUP(F25trans[[#This Row],[Subcategory]],categories[Subcategory],categories[Category],"")</f>
        <v/>
      </c>
    </row>
    <row r="60" spans="2:2">
      <c r="B60" t="str">
        <f>_xlfn.XLOOKUP(F25trans[[#This Row],[Subcategory]],categories[Subcategory],categories[Category],"")</f>
        <v/>
      </c>
    </row>
    <row r="61" spans="2:2">
      <c r="B61" t="str">
        <f>_xlfn.XLOOKUP(F25trans[[#This Row],[Subcategory]],categories[Subcategory],categories[Category],"")</f>
        <v/>
      </c>
    </row>
    <row r="62" spans="2:2">
      <c r="B62" t="str">
        <f>_xlfn.XLOOKUP(F25trans[[#This Row],[Subcategory]],categories[Subcategory],categories[Category],"")</f>
        <v/>
      </c>
    </row>
  </sheetData>
  <dataValidations count="1">
    <dataValidation type="list" allowBlank="1" showInputMessage="1" showErrorMessage="1" sqref="C3:C62" xr:uid="{EB805A3C-D5DA-4E7D-980A-3B3D43DADB67}">
      <formula1>subcategories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opLeftCell="A3" zoomScaleNormal="100" workbookViewId="0">
      <selection activeCell="B8" sqref="B8:B14"/>
    </sheetView>
  </sheetViews>
  <sheetFormatPr defaultColWidth="16.625" defaultRowHeight="24" customHeight="1"/>
  <cols>
    <col min="1" max="1" width="1.625" style="1" customWidth="1"/>
    <col min="2" max="2" width="28.625" style="18" customWidth="1"/>
    <col min="3" max="15" width="14.375" style="2" customWidth="1"/>
    <col min="16" max="16" width="1.625" style="3" customWidth="1"/>
    <col min="17" max="16384" width="16.625" style="3"/>
  </cols>
  <sheetData>
    <row r="1" spans="1:16" ht="15" customHeight="1">
      <c r="P1" s="16" t="s">
        <v>104</v>
      </c>
    </row>
    <row r="2" spans="1:16" s="4" customFormat="1" ht="28.5" customHeight="1">
      <c r="B2" s="79" t="str">
        <f>'Planned Expenses'!B2</f>
        <v>Western Drama Club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45.75" customHeight="1">
      <c r="B3" s="78" t="s">
        <v>213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95" customHeight="1">
      <c r="B4" s="42" t="s">
        <v>214</v>
      </c>
    </row>
    <row r="5" spans="1:16" s="15" customFormat="1" ht="36" customHeight="1">
      <c r="B5" s="43"/>
      <c r="C5" s="90" t="s">
        <v>106</v>
      </c>
      <c r="D5" s="90" t="s">
        <v>107</v>
      </c>
      <c r="E5" s="90" t="s">
        <v>108</v>
      </c>
      <c r="F5" s="90" t="s">
        <v>109</v>
      </c>
      <c r="G5" s="90" t="s">
        <v>110</v>
      </c>
      <c r="H5" s="90" t="s">
        <v>111</v>
      </c>
      <c r="I5" s="90" t="s">
        <v>112</v>
      </c>
      <c r="J5" s="90" t="s">
        <v>113</v>
      </c>
      <c r="K5" s="90" t="s">
        <v>114</v>
      </c>
      <c r="L5" s="90" t="s">
        <v>115</v>
      </c>
      <c r="M5" s="90" t="s">
        <v>116</v>
      </c>
      <c r="N5" s="90" t="s">
        <v>117</v>
      </c>
      <c r="O5" s="91" t="s">
        <v>118</v>
      </c>
    </row>
    <row r="6" spans="1:16" s="9" customFormat="1" ht="24" customHeight="1">
      <c r="A6" s="8"/>
      <c r="B6" s="40" t="s">
        <v>215</v>
      </c>
      <c r="C6" s="41" t="e">
        <f ca="1">SUM(INDIRECT("Var_ShowExpenses["&amp;C$5&amp;"]"))</f>
        <v>#REF!</v>
      </c>
      <c r="D6" s="41">
        <f t="shared" ref="D6:O6" ca="1" si="0">SUM(INDIRECT("Var_ShowExpenses["&amp;D$5&amp;"]"))</f>
        <v>0</v>
      </c>
      <c r="E6" s="41">
        <f t="shared" ca="1" si="0"/>
        <v>0</v>
      </c>
      <c r="F6" s="41">
        <f t="shared" ca="1" si="0"/>
        <v>0</v>
      </c>
      <c r="G6" s="41">
        <f t="shared" ca="1" si="0"/>
        <v>0</v>
      </c>
      <c r="H6" s="41">
        <f t="shared" ca="1" si="0"/>
        <v>0</v>
      </c>
      <c r="I6" s="41">
        <f t="shared" ca="1" si="0"/>
        <v>0</v>
      </c>
      <c r="J6" s="41">
        <f t="shared" ca="1" si="0"/>
        <v>0</v>
      </c>
      <c r="K6" s="41">
        <f t="shared" ca="1" si="0"/>
        <v>0</v>
      </c>
      <c r="L6" s="41">
        <f t="shared" ca="1" si="0"/>
        <v>0</v>
      </c>
      <c r="M6" s="41">
        <f t="shared" ca="1" si="0"/>
        <v>0</v>
      </c>
      <c r="N6" s="41">
        <f t="shared" ca="1" si="0"/>
        <v>0</v>
      </c>
      <c r="O6" s="41" t="e">
        <f t="shared" ca="1" si="0"/>
        <v>#REF!</v>
      </c>
    </row>
    <row r="7" spans="1:16" ht="16.5">
      <c r="B7" s="98" t="s">
        <v>215</v>
      </c>
      <c r="C7" s="96" t="s">
        <v>106</v>
      </c>
      <c r="D7" s="96" t="s">
        <v>107</v>
      </c>
      <c r="E7" s="96" t="s">
        <v>108</v>
      </c>
      <c r="F7" s="96" t="s">
        <v>109</v>
      </c>
      <c r="G7" s="96" t="s">
        <v>110</v>
      </c>
      <c r="H7" s="96" t="s">
        <v>111</v>
      </c>
      <c r="I7" s="96" t="s">
        <v>112</v>
      </c>
      <c r="J7" s="96" t="s">
        <v>113</v>
      </c>
      <c r="K7" s="96" t="s">
        <v>114</v>
      </c>
      <c r="L7" s="96" t="s">
        <v>115</v>
      </c>
      <c r="M7" s="96" t="s">
        <v>116</v>
      </c>
      <c r="N7" s="96" t="s">
        <v>117</v>
      </c>
      <c r="O7" s="2" t="s">
        <v>120</v>
      </c>
    </row>
    <row r="8" spans="1:16" ht="24" customHeight="1">
      <c r="B8" s="28" t="s">
        <v>2</v>
      </c>
      <c r="C8" s="37" t="e">
        <f t="shared" ref="C8:N9" ca="1" si="1">IF(INDIRECT("Actual_ShowExpenses["&amp;C$5&amp;"]")="","",INDIRECT("Plan_ShowExpeneses["&amp;C$5&amp;"]")-INDIRECT("Actual_ShowExpenses["&amp;C$5&amp;"]"))</f>
        <v>#REF!</v>
      </c>
      <c r="D8" s="37" t="str">
        <f t="shared" ca="1" si="1"/>
        <v/>
      </c>
      <c r="E8" s="37" t="str">
        <f t="shared" ca="1" si="1"/>
        <v/>
      </c>
      <c r="F8" s="37" t="str">
        <f t="shared" ca="1" si="1"/>
        <v/>
      </c>
      <c r="G8" s="37" t="str">
        <f t="shared" ca="1" si="1"/>
        <v/>
      </c>
      <c r="H8" s="37" t="str">
        <f t="shared" ca="1" si="1"/>
        <v/>
      </c>
      <c r="I8" s="37" t="str">
        <f t="shared" ca="1" si="1"/>
        <v/>
      </c>
      <c r="J8" s="37"/>
      <c r="K8" s="37" t="str">
        <f t="shared" ca="1" si="1"/>
        <v/>
      </c>
      <c r="L8" s="37" t="str">
        <f t="shared" ca="1" si="1"/>
        <v/>
      </c>
      <c r="M8" s="37" t="str">
        <f t="shared" ca="1" si="1"/>
        <v/>
      </c>
      <c r="N8" s="37" t="str">
        <f t="shared" ca="1" si="1"/>
        <v/>
      </c>
      <c r="O8" s="39" t="e">
        <f ca="1">SUM(Var_ShowExpenses[[#This Row],[Fall 2025]:[Spring 2029]])</f>
        <v>#REF!</v>
      </c>
    </row>
    <row r="9" spans="1:16" ht="24" customHeight="1">
      <c r="B9" s="28" t="s">
        <v>10</v>
      </c>
      <c r="C9" s="37" t="e">
        <f t="shared" ca="1" si="1"/>
        <v>#REF!</v>
      </c>
      <c r="D9" s="37" t="str">
        <f t="shared" ca="1" si="1"/>
        <v/>
      </c>
      <c r="E9" s="37" t="str">
        <f t="shared" ca="1" si="1"/>
        <v/>
      </c>
      <c r="F9" s="37" t="str">
        <f t="shared" ca="1" si="1"/>
        <v/>
      </c>
      <c r="G9" s="37" t="str">
        <f t="shared" ca="1" si="1"/>
        <v/>
      </c>
      <c r="H9" s="37" t="str">
        <f t="shared" ca="1" si="1"/>
        <v/>
      </c>
      <c r="I9" s="37" t="str">
        <f t="shared" ca="1" si="1"/>
        <v/>
      </c>
      <c r="J9" s="37" t="str">
        <f t="shared" ca="1" si="1"/>
        <v/>
      </c>
      <c r="K9" s="37" t="str">
        <f t="shared" ca="1" si="1"/>
        <v/>
      </c>
      <c r="L9" s="37" t="str">
        <f t="shared" ca="1" si="1"/>
        <v/>
      </c>
      <c r="M9" s="37" t="str">
        <f t="shared" ca="1" si="1"/>
        <v/>
      </c>
      <c r="N9" s="37" t="str">
        <f t="shared" ca="1" si="1"/>
        <v/>
      </c>
      <c r="O9" s="37" t="e">
        <f ca="1">SUM(Var_ShowExpenses[[#This Row],[Fall 2025]:[Spring 2029]])</f>
        <v>#REF!</v>
      </c>
    </row>
    <row r="10" spans="1:16" s="9" customFormat="1" ht="24" customHeight="1">
      <c r="A10" s="8"/>
      <c r="B10" s="110" t="s">
        <v>15</v>
      </c>
      <c r="C10" s="114" t="e">
        <f t="shared" ref="C10:C14" ca="1" si="2">IF(INDIRECT("Actual_ShowExpenses["&amp;C$5&amp;"]")="","",INDIRECT("Plan_ShowExpeneses["&amp;C$5&amp;"]")-INDIRECT("Actual_ShowExpenses["&amp;C$5&amp;"]"))</f>
        <v>#REF!</v>
      </c>
      <c r="D10" s="114" t="str">
        <f t="shared" ref="D10:D14" ca="1" si="3">IF(INDIRECT("Actual_ShowExpenses["&amp;D$5&amp;"]")="","",INDIRECT("Plan_ShowExpeneses["&amp;D$5&amp;"]")-INDIRECT("Actual_ShowExpenses["&amp;D$5&amp;"]"))</f>
        <v/>
      </c>
      <c r="E10" s="114" t="str">
        <f t="shared" ref="E10:E14" ca="1" si="4">IF(INDIRECT("Actual_ShowExpenses["&amp;E$5&amp;"]")="","",INDIRECT("Plan_ShowExpeneses["&amp;E$5&amp;"]")-INDIRECT("Actual_ShowExpenses["&amp;E$5&amp;"]"))</f>
        <v/>
      </c>
      <c r="F10" s="114" t="str">
        <f t="shared" ref="F10:F14" ca="1" si="5">IF(INDIRECT("Actual_ShowExpenses["&amp;F$5&amp;"]")="","",INDIRECT("Plan_ShowExpeneses["&amp;F$5&amp;"]")-INDIRECT("Actual_ShowExpenses["&amp;F$5&amp;"]"))</f>
        <v/>
      </c>
      <c r="G10" s="114" t="str">
        <f t="shared" ref="G10:G14" ca="1" si="6">IF(INDIRECT("Actual_ShowExpenses["&amp;G$5&amp;"]")="","",INDIRECT("Plan_ShowExpeneses["&amp;G$5&amp;"]")-INDIRECT("Actual_ShowExpenses["&amp;G$5&amp;"]"))</f>
        <v/>
      </c>
      <c r="H10" s="114" t="str">
        <f t="shared" ref="H10:H14" ca="1" si="7">IF(INDIRECT("Actual_ShowExpenses["&amp;H$5&amp;"]")="","",INDIRECT("Plan_ShowExpeneses["&amp;H$5&amp;"]")-INDIRECT("Actual_ShowExpenses["&amp;H$5&amp;"]"))</f>
        <v/>
      </c>
      <c r="I10" s="114" t="str">
        <f t="shared" ref="I10:I14" ca="1" si="8">IF(INDIRECT("Actual_ShowExpenses["&amp;I$5&amp;"]")="","",INDIRECT("Plan_ShowExpeneses["&amp;I$5&amp;"]")-INDIRECT("Actual_ShowExpenses["&amp;I$5&amp;"]"))</f>
        <v/>
      </c>
      <c r="J10" s="114" t="str">
        <f t="shared" ref="J10:J14" ca="1" si="9">IF(INDIRECT("Actual_ShowExpenses["&amp;J$5&amp;"]")="","",INDIRECT("Plan_ShowExpeneses["&amp;J$5&amp;"]")-INDIRECT("Actual_ShowExpenses["&amp;J$5&amp;"]"))</f>
        <v/>
      </c>
      <c r="K10" s="114" t="str">
        <f t="shared" ref="K10:K14" ca="1" si="10">IF(INDIRECT("Actual_ShowExpenses["&amp;K$5&amp;"]")="","",INDIRECT("Plan_ShowExpeneses["&amp;K$5&amp;"]")-INDIRECT("Actual_ShowExpenses["&amp;K$5&amp;"]"))</f>
        <v/>
      </c>
      <c r="L10" s="114" t="str">
        <f t="shared" ref="L10:L14" ca="1" si="11">IF(INDIRECT("Actual_ShowExpenses["&amp;L$5&amp;"]")="","",INDIRECT("Plan_ShowExpeneses["&amp;L$5&amp;"]")-INDIRECT("Actual_ShowExpenses["&amp;L$5&amp;"]"))</f>
        <v/>
      </c>
      <c r="M10" s="114" t="str">
        <f t="shared" ref="M10:M14" ca="1" si="12">IF(INDIRECT("Actual_ShowExpenses["&amp;M$5&amp;"]")="","",INDIRECT("Plan_ShowExpeneses["&amp;M$5&amp;"]")-INDIRECT("Actual_ShowExpenses["&amp;M$5&amp;"]"))</f>
        <v/>
      </c>
      <c r="N10" s="115" t="str">
        <f t="shared" ref="N10:N14" ca="1" si="13">IF(INDIRECT("Actual_ShowExpenses["&amp;N$5&amp;"]")="","",INDIRECT("Plan_ShowExpeneses["&amp;N$5&amp;"]")-INDIRECT("Actual_ShowExpenses["&amp;N$5&amp;"]"))</f>
        <v/>
      </c>
      <c r="O10" s="116" t="e">
        <f ca="1">SUM(Var_ShowExpenses[[#This Row],[Fall 2025]:[Spring 2029]])</f>
        <v>#REF!</v>
      </c>
    </row>
    <row r="11" spans="1:16" s="9" customFormat="1" ht="24" customHeight="1">
      <c r="A11" s="8"/>
      <c r="B11" s="110" t="s">
        <v>20</v>
      </c>
      <c r="C11" s="114" t="e">
        <f t="shared" ca="1" si="2"/>
        <v>#REF!</v>
      </c>
      <c r="D11" s="114" t="str">
        <f t="shared" ca="1" si="3"/>
        <v/>
      </c>
      <c r="E11" s="114" t="str">
        <f t="shared" ca="1" si="4"/>
        <v/>
      </c>
      <c r="F11" s="114" t="str">
        <f t="shared" ca="1" si="5"/>
        <v/>
      </c>
      <c r="G11" s="114" t="str">
        <f t="shared" ca="1" si="6"/>
        <v/>
      </c>
      <c r="H11" s="114" t="str">
        <f t="shared" ca="1" si="7"/>
        <v/>
      </c>
      <c r="I11" s="114" t="str">
        <f t="shared" ca="1" si="8"/>
        <v/>
      </c>
      <c r="J11" s="114" t="str">
        <f t="shared" ca="1" si="9"/>
        <v/>
      </c>
      <c r="K11" s="114" t="str">
        <f t="shared" ca="1" si="10"/>
        <v/>
      </c>
      <c r="L11" s="114" t="str">
        <f t="shared" ca="1" si="11"/>
        <v/>
      </c>
      <c r="M11" s="114" t="str">
        <f t="shared" ca="1" si="12"/>
        <v/>
      </c>
      <c r="N11" s="115" t="str">
        <f t="shared" ca="1" si="13"/>
        <v/>
      </c>
      <c r="O11" s="116" t="e">
        <f ca="1">SUM(Var_ShowExpenses[[#This Row],[Fall 2025]:[Spring 2029]])</f>
        <v>#REF!</v>
      </c>
    </row>
    <row r="12" spans="1:16" ht="16.5">
      <c r="B12" s="110" t="s">
        <v>25</v>
      </c>
      <c r="C12" s="114" t="e">
        <f t="shared" ca="1" si="2"/>
        <v>#REF!</v>
      </c>
      <c r="D12" s="114" t="str">
        <f t="shared" ca="1" si="3"/>
        <v/>
      </c>
      <c r="E12" s="114" t="str">
        <f t="shared" ca="1" si="4"/>
        <v/>
      </c>
      <c r="F12" s="114" t="str">
        <f t="shared" ca="1" si="5"/>
        <v/>
      </c>
      <c r="G12" s="114" t="str">
        <f t="shared" ca="1" si="6"/>
        <v/>
      </c>
      <c r="H12" s="114" t="str">
        <f t="shared" ca="1" si="7"/>
        <v/>
      </c>
      <c r="I12" s="114" t="str">
        <f t="shared" ca="1" si="8"/>
        <v/>
      </c>
      <c r="J12" s="114" t="str">
        <f t="shared" ca="1" si="9"/>
        <v/>
      </c>
      <c r="K12" s="114" t="str">
        <f t="shared" ca="1" si="10"/>
        <v/>
      </c>
      <c r="L12" s="114" t="str">
        <f t="shared" ca="1" si="11"/>
        <v/>
      </c>
      <c r="M12" s="114" t="str">
        <f t="shared" ca="1" si="12"/>
        <v/>
      </c>
      <c r="N12" s="115" t="str">
        <f t="shared" ca="1" si="13"/>
        <v/>
      </c>
      <c r="O12" s="116" t="e">
        <f ca="1">SUM(Var_ShowExpenses[[#This Row],[Fall 2025]:[Spring 2029]])</f>
        <v>#REF!</v>
      </c>
    </row>
    <row r="13" spans="1:16" ht="24" customHeight="1">
      <c r="B13" s="110" t="s">
        <v>30</v>
      </c>
      <c r="C13" s="114" t="e">
        <f t="shared" ca="1" si="2"/>
        <v>#REF!</v>
      </c>
      <c r="D13" s="114" t="str">
        <f t="shared" ca="1" si="3"/>
        <v/>
      </c>
      <c r="E13" s="114" t="str">
        <f t="shared" ca="1" si="4"/>
        <v/>
      </c>
      <c r="F13" s="114" t="str">
        <f t="shared" ca="1" si="5"/>
        <v/>
      </c>
      <c r="G13" s="114" t="str">
        <f t="shared" ca="1" si="6"/>
        <v/>
      </c>
      <c r="H13" s="114" t="str">
        <f t="shared" ca="1" si="7"/>
        <v/>
      </c>
      <c r="I13" s="114" t="str">
        <f t="shared" ca="1" si="8"/>
        <v/>
      </c>
      <c r="J13" s="114" t="str">
        <f t="shared" ca="1" si="9"/>
        <v/>
      </c>
      <c r="K13" s="114" t="str">
        <f t="shared" ca="1" si="10"/>
        <v/>
      </c>
      <c r="L13" s="114" t="str">
        <f t="shared" ca="1" si="11"/>
        <v/>
      </c>
      <c r="M13" s="114" t="str">
        <f t="shared" ca="1" si="12"/>
        <v/>
      </c>
      <c r="N13" s="115" t="str">
        <f t="shared" ca="1" si="13"/>
        <v/>
      </c>
      <c r="O13" s="116" t="e">
        <f ca="1">SUM(Var_ShowExpenses[[#This Row],[Fall 2025]:[Spring 2029]])</f>
        <v>#REF!</v>
      </c>
    </row>
    <row r="14" spans="1:16" ht="24" customHeight="1">
      <c r="B14" s="110" t="s">
        <v>149</v>
      </c>
      <c r="C14" s="114" t="e">
        <f t="shared" ca="1" si="2"/>
        <v>#REF!</v>
      </c>
      <c r="D14" s="114" t="str">
        <f t="shared" ca="1" si="3"/>
        <v/>
      </c>
      <c r="E14" s="114" t="str">
        <f t="shared" ca="1" si="4"/>
        <v/>
      </c>
      <c r="F14" s="114" t="str">
        <f t="shared" ca="1" si="5"/>
        <v/>
      </c>
      <c r="G14" s="114" t="str">
        <f t="shared" ca="1" si="6"/>
        <v/>
      </c>
      <c r="H14" s="114" t="str">
        <f t="shared" ca="1" si="7"/>
        <v/>
      </c>
      <c r="I14" s="114" t="str">
        <f t="shared" ca="1" si="8"/>
        <v/>
      </c>
      <c r="J14" s="114" t="str">
        <f t="shared" ca="1" si="9"/>
        <v/>
      </c>
      <c r="K14" s="114" t="str">
        <f t="shared" ca="1" si="10"/>
        <v/>
      </c>
      <c r="L14" s="114" t="str">
        <f t="shared" ca="1" si="11"/>
        <v/>
      </c>
      <c r="M14" s="114" t="str">
        <f t="shared" ca="1" si="12"/>
        <v/>
      </c>
      <c r="N14" s="115" t="str">
        <f t="shared" ca="1" si="13"/>
        <v/>
      </c>
      <c r="O14" s="116" t="e">
        <f ca="1">SUM(Var_ShowExpenses[[#This Row],[Fall 2025]:[Spring 2029]])</f>
        <v>#REF!</v>
      </c>
    </row>
    <row r="15" spans="1:16" ht="24" customHeight="1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9"/>
    </row>
    <row r="16" spans="1:16" ht="24" customHeight="1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24" customHeight="1">
      <c r="B17" s="98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5" ht="24" customHeight="1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9"/>
    </row>
    <row r="19" spans="1:15" ht="24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9"/>
    </row>
    <row r="20" spans="1:15" s="9" customFormat="1" ht="24" customHeight="1">
      <c r="A20" s="8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9"/>
    </row>
    <row r="21" spans="1:15" ht="24" customHeight="1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9"/>
    </row>
    <row r="22" spans="1:15" s="9" customFormat="1" ht="24" customHeight="1">
      <c r="A22" s="8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9"/>
    </row>
    <row r="23" spans="1:15" ht="16.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9"/>
    </row>
    <row r="24" spans="1:15" ht="24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9"/>
    </row>
    <row r="25" spans="1:15" ht="24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9"/>
    </row>
    <row r="26" spans="1:15" ht="24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9"/>
    </row>
    <row r="27" spans="1:15" ht="24" customHeight="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24" customHeight="1">
      <c r="B28" s="98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5" ht="24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9"/>
    </row>
    <row r="30" spans="1:15" ht="24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9"/>
    </row>
    <row r="31" spans="1:15" s="9" customFormat="1" ht="16.5">
      <c r="A31" s="8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9"/>
    </row>
    <row r="32" spans="1:15" ht="16.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9"/>
    </row>
    <row r="33" spans="2:15" ht="24" customHeight="1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9"/>
    </row>
    <row r="34" spans="2:15" ht="24" customHeight="1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9"/>
    </row>
    <row r="35" spans="2:15" ht="24" customHeight="1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39"/>
    </row>
    <row r="36" spans="2:15" ht="36" customHeight="1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15" ht="24" customHeight="1">
      <c r="B37" s="98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</row>
    <row r="38" spans="2:15" ht="24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9"/>
    </row>
    <row r="39" spans="2:15" ht="2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9"/>
    </row>
    <row r="40" spans="2:15" ht="2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9"/>
    </row>
    <row r="41" spans="2:15" ht="24" customHeight="1">
      <c r="B41" s="92" t="s">
        <v>216</v>
      </c>
      <c r="C41" s="93" t="e">
        <f ca="1">C6+C16+C27+C36</f>
        <v>#REF!</v>
      </c>
      <c r="D41" s="93">
        <f ca="1">D6+D16+D27+D36</f>
        <v>0</v>
      </c>
      <c r="E41" s="93">
        <f ca="1">E6+E16+E27+E36</f>
        <v>0</v>
      </c>
      <c r="F41" s="93">
        <f ca="1">F6+F16+F27+F36</f>
        <v>0</v>
      </c>
      <c r="G41" s="93">
        <f ca="1">G6+G16+G27+G36</f>
        <v>0</v>
      </c>
      <c r="H41" s="93">
        <f ca="1">H6+H16+H27+H36</f>
        <v>0</v>
      </c>
      <c r="I41" s="93">
        <f ca="1">I6+I16+I27+I36</f>
        <v>0</v>
      </c>
      <c r="J41" s="93">
        <f ca="1">J6+J16+J27+J36</f>
        <v>0</v>
      </c>
      <c r="K41" s="93">
        <f ca="1">K6+K16+K27+K36</f>
        <v>0</v>
      </c>
      <c r="L41" s="93">
        <f ca="1">L6+L16+L27+L36</f>
        <v>0</v>
      </c>
      <c r="M41" s="93">
        <f ca="1">M6+M16+M27+M36</f>
        <v>0</v>
      </c>
      <c r="N41" s="93">
        <f ca="1">N6+N16+N27+N36</f>
        <v>0</v>
      </c>
      <c r="O41" s="94" t="e">
        <f ca="1">O6+O16+O27+O36</f>
        <v>#REF!</v>
      </c>
    </row>
  </sheetData>
  <conditionalFormatting sqref="B6:O6 B18:O27 B29:O36 B38:O40 B8:O16">
    <cfRule type="cellIs" dxfId="32" priority="5" operator="lessThan">
      <formula>0</formula>
    </cfRule>
  </conditionalFormatting>
  <conditionalFormatting sqref="B41:O41">
    <cfRule type="cellIs" dxfId="31" priority="1" operator="lessThan">
      <formula>0</formula>
    </cfRule>
  </conditionalFormatting>
  <conditionalFormatting sqref="C16:O16">
    <cfRule type="cellIs" dxfId="30" priority="4" operator="lessThan">
      <formula>0</formula>
    </cfRule>
  </conditionalFormatting>
  <conditionalFormatting sqref="C27:O27">
    <cfRule type="cellIs" dxfId="29" priority="3" operator="lessThan">
      <formula>0</formula>
    </cfRule>
  </conditionalFormatting>
  <conditionalFormatting sqref="C36:O36">
    <cfRule type="cellIs" dxfId="28" priority="2" operator="lessThan">
      <formula>0</formula>
    </cfRule>
  </conditionalFormatting>
  <dataValidations count="1">
    <dataValidation allowBlank="1" showInputMessage="1" showErrorMessage="1" prompt="Data for this tab is auto calculated from the Planned Expenses tab and Actual Expenses tab._x000a__x000a_When adding or editing line items, make sure you apply the changes in all four data tabs." sqref="A1" xr:uid="{00000000-0002-0000-0200-000000000000}"/>
  </dataValidations>
  <printOptions horizontalCentered="1"/>
  <pageMargins left="0.3" right="0.3" top="0.5" bottom="0.5" header="0.3" footer="0.3"/>
  <pageSetup scale="61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showGridLines="0" topLeftCell="A10" zoomScaleNormal="100" workbookViewId="0">
      <selection activeCell="C14" sqref="C14"/>
    </sheetView>
  </sheetViews>
  <sheetFormatPr defaultColWidth="11.625" defaultRowHeight="24" customHeight="1"/>
  <cols>
    <col min="1" max="1" width="1.625" style="11" customWidth="1"/>
    <col min="2" max="2" width="20.5" style="63" customWidth="1"/>
    <col min="3" max="5" width="12.75" style="64" customWidth="1"/>
    <col min="6" max="6" width="12.75" style="65" customWidth="1"/>
    <col min="7" max="8" width="2.625" style="12" customWidth="1"/>
    <col min="9" max="9" width="19.125" style="13" customWidth="1"/>
    <col min="10" max="11" width="11.625" style="13"/>
    <col min="12" max="12" width="11.625" style="12"/>
    <col min="13" max="13" width="1.625" style="13" customWidth="1"/>
    <col min="14" max="16384" width="11.625" style="13"/>
  </cols>
  <sheetData>
    <row r="1" spans="1:13" s="3" customFormat="1" ht="15" customHeight="1">
      <c r="A1" s="1"/>
      <c r="B1" s="18"/>
      <c r="C1" s="51"/>
      <c r="D1" s="51"/>
      <c r="E1" s="51"/>
      <c r="F1" s="49"/>
      <c r="G1" s="2"/>
      <c r="H1" s="2"/>
      <c r="M1" s="95" t="s">
        <v>217</v>
      </c>
    </row>
    <row r="2" spans="1:13" s="4" customFormat="1" ht="28.5" customHeight="1">
      <c r="B2" s="6" t="str">
        <f>'Planned Expenses'!B2</f>
        <v>Western Drama Club</v>
      </c>
      <c r="C2" s="52"/>
      <c r="D2" s="52"/>
      <c r="E2" s="52"/>
      <c r="F2" s="50"/>
      <c r="G2" s="5"/>
      <c r="H2" s="5"/>
      <c r="L2" s="5"/>
      <c r="M2" s="10"/>
    </row>
    <row r="3" spans="1:13" s="4" customFormat="1" ht="45.75" customHeight="1">
      <c r="B3" s="76" t="s">
        <v>218</v>
      </c>
      <c r="C3" s="52"/>
      <c r="D3" s="52"/>
      <c r="E3" s="52"/>
      <c r="F3" s="50"/>
      <c r="G3" s="5"/>
      <c r="H3" s="5"/>
      <c r="L3" s="5"/>
    </row>
    <row r="4" spans="1:13" s="47" customFormat="1" ht="24.95" customHeight="1">
      <c r="A4" s="45"/>
      <c r="B4" s="47" t="str">
        <f>"  Analysis of data from Fall 2025 to " &amp; PROPER(INDEX('Actual Expenses'!C5:N5,1,MonthsWithActual))</f>
        <v xml:space="preserve">  Analysis of data from Fall 2025 to Fall 2025</v>
      </c>
      <c r="C4" s="53"/>
      <c r="D4" s="53"/>
      <c r="E4" s="53"/>
      <c r="F4" s="48"/>
      <c r="G4" s="46"/>
      <c r="H4" s="46"/>
      <c r="L4" s="46"/>
    </row>
    <row r="5" spans="1:13" s="3" customFormat="1" ht="24.95" customHeight="1">
      <c r="A5" s="1"/>
      <c r="B5" s="18"/>
      <c r="C5" s="51"/>
      <c r="D5" s="51"/>
      <c r="E5" s="51"/>
      <c r="F5" s="49"/>
      <c r="G5" s="2"/>
      <c r="H5" s="21"/>
      <c r="L5" s="2"/>
    </row>
    <row r="6" spans="1:13" s="67" customFormat="1" ht="24.95" customHeight="1">
      <c r="A6" s="66"/>
      <c r="B6" s="67" t="s">
        <v>219</v>
      </c>
      <c r="C6" s="68"/>
      <c r="D6" s="68"/>
      <c r="E6" s="68"/>
      <c r="F6" s="69"/>
      <c r="G6" s="70"/>
      <c r="H6" s="71"/>
      <c r="I6" s="67" t="s">
        <v>220</v>
      </c>
      <c r="L6" s="70"/>
    </row>
    <row r="7" spans="1:13" s="56" customFormat="1" ht="39.950000000000003" customHeight="1">
      <c r="A7" s="54"/>
      <c r="G7" s="55"/>
      <c r="H7" s="72"/>
    </row>
    <row r="8" spans="1:13" ht="39.950000000000003" customHeight="1">
      <c r="B8" s="13"/>
      <c r="C8" s="13"/>
      <c r="D8" s="13"/>
      <c r="E8" s="13"/>
      <c r="F8" s="13"/>
      <c r="H8" s="73"/>
    </row>
    <row r="9" spans="1:13" ht="39.950000000000003" customHeight="1">
      <c r="B9" s="13"/>
      <c r="C9" s="13"/>
      <c r="D9" s="13"/>
      <c r="E9" s="13"/>
      <c r="F9" s="13"/>
      <c r="H9" s="73"/>
    </row>
    <row r="10" spans="1:13" ht="39.950000000000003" customHeight="1">
      <c r="B10" s="13"/>
      <c r="C10" s="13"/>
      <c r="D10" s="13"/>
      <c r="E10" s="13"/>
      <c r="F10" s="13"/>
      <c r="H10" s="73"/>
    </row>
    <row r="11" spans="1:13" ht="39.950000000000003" customHeight="1">
      <c r="B11" s="13"/>
      <c r="C11" s="13"/>
      <c r="D11" s="13"/>
      <c r="E11" s="13"/>
      <c r="F11" s="13"/>
      <c r="H11" s="73"/>
    </row>
    <row r="12" spans="1:13" ht="9" customHeight="1">
      <c r="H12" s="73"/>
    </row>
    <row r="13" spans="1:13" ht="36.75" customHeight="1">
      <c r="B13" s="74" t="s">
        <v>221</v>
      </c>
      <c r="C13" s="75" t="s">
        <v>164</v>
      </c>
      <c r="D13" s="75" t="s">
        <v>105</v>
      </c>
      <c r="E13" s="75" t="s">
        <v>222</v>
      </c>
      <c r="F13" s="75" t="s">
        <v>223</v>
      </c>
      <c r="H13" s="73"/>
    </row>
    <row r="14" spans="1:13" ht="31.5" customHeight="1">
      <c r="B14" s="60" t="s">
        <v>119</v>
      </c>
      <c r="C14" s="61">
        <f ca="1">SUM(OFFSET('Planned Expenses'!C6,0,0,1,MonthsWithActual))</f>
        <v>3150</v>
      </c>
      <c r="D14" s="61">
        <f ca="1">SUM(OFFSET('Actual Expenses'!C6,0,0,1,MonthsWithActual))</f>
        <v>274.5</v>
      </c>
      <c r="E14" s="61">
        <f ca="1">C14-D14</f>
        <v>2875.5</v>
      </c>
      <c r="F14" s="62">
        <f ca="1">E14/C14</f>
        <v>0.91285714285714281</v>
      </c>
      <c r="H14" s="73"/>
    </row>
    <row r="15" spans="1:13" ht="31.5" customHeight="1">
      <c r="B15" s="57" t="s">
        <v>166</v>
      </c>
      <c r="C15" s="58">
        <f ca="1">SUM(OFFSET('Planned Expenses'!C15,0,0,1,MonthsWithActual))</f>
        <v>0</v>
      </c>
      <c r="D15" s="58">
        <f ca="1">SUM(OFFSET('Actual Expenses'!C17,0,0,1,MonthsWithActual))</f>
        <v>0</v>
      </c>
      <c r="E15" s="58">
        <f t="shared" ref="E15:E17" ca="1" si="0">C15-D15</f>
        <v>0</v>
      </c>
      <c r="F15" s="59" t="e">
        <f t="shared" ref="F15:F17" ca="1" si="1">E15/C15</f>
        <v>#DIV/0!</v>
      </c>
      <c r="H15" s="73"/>
    </row>
    <row r="16" spans="1:13" ht="31.5" customHeight="1">
      <c r="B16" s="60" t="s">
        <v>122</v>
      </c>
      <c r="C16" s="61">
        <f ca="1">SUM(OFFSET('Planned Expenses'!C33,0,0,1,MonthsWithActual))</f>
        <v>550</v>
      </c>
      <c r="D16" s="61" t="e">
        <f ca="1">SUM(OFFSET('Actual Expenses'!#REF!,0,0,1,MonthsWithActual))</f>
        <v>#REF!</v>
      </c>
      <c r="E16" s="61" t="e">
        <f t="shared" ca="1" si="0"/>
        <v>#REF!</v>
      </c>
      <c r="F16" s="62" t="e">
        <f t="shared" ca="1" si="1"/>
        <v>#REF!</v>
      </c>
      <c r="H16" s="73"/>
    </row>
    <row r="17" spans="2:8" ht="31.5" customHeight="1">
      <c r="B17" s="57" t="s">
        <v>167</v>
      </c>
      <c r="C17" s="58">
        <f ca="1">SUM(OFFSET('Planned Expenses'!C40,0,0,1,MonthsWithActual))</f>
        <v>0</v>
      </c>
      <c r="D17" s="58" t="e">
        <f ca="1">SUM(OFFSET('Actual Expenses'!#REF!,0,0,1,MonthsWithActual))</f>
        <v>#REF!</v>
      </c>
      <c r="E17" s="58" t="e">
        <f t="shared" ca="1" si="0"/>
        <v>#REF!</v>
      </c>
      <c r="F17" s="59" t="e">
        <f t="shared" ca="1" si="1"/>
        <v>#REF!</v>
      </c>
      <c r="H17" s="73"/>
    </row>
    <row r="18" spans="2:8" ht="24" customHeight="1">
      <c r="H18" s="73"/>
    </row>
  </sheetData>
  <dataValidations count="1">
    <dataValidation allowBlank="1" showInputMessage="1" showErrorMessage="1" prompt="Data and graphs on this tab are auto updated._x000a__x000a_Analysis covers January up to the last month with Actual Expenses data." sqref="A1" xr:uid="{00000000-0002-0000-0300-000000000000}"/>
  </dataValidations>
  <printOptions horizontalCentered="1"/>
  <pageMargins left="0.3" right="0.3" top="0.5" bottom="0.5" header="0.3" footer="0.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8CBBE-46B3-4B00-9FAB-AF0BADB3794F}"/>
</file>

<file path=customXml/itemProps2.xml><?xml version="1.0" encoding="utf-8"?>
<ds:datastoreItem xmlns:ds="http://schemas.openxmlformats.org/officeDocument/2006/customXml" ds:itemID="{CF225E40-A82C-4E12-B883-DED9189A4DEE}"/>
</file>

<file path=customXml/itemProps3.xml><?xml version="1.0" encoding="utf-8"?>
<ds:datastoreItem xmlns:ds="http://schemas.openxmlformats.org/officeDocument/2006/customXml" ds:itemID="{A8BE0662-114A-4767-8868-86E7168C2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2019-06-19T20:28:09Z</dcterms:created>
  <dcterms:modified xsi:type="dcterms:W3CDTF">2025-05-20T16:17:13Z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