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olgroup-my.sharepoint.com/personal/stephen_glenn_arol_com/Documents/Documents/Special Projects/"/>
    </mc:Choice>
  </mc:AlternateContent>
  <xr:revisionPtr revIDLastSave="684" documentId="8_{6AF7715C-C0AD-4D57-87DC-EC6BF56BC77E}" xr6:coauthVersionLast="47" xr6:coauthVersionMax="47" xr10:uidLastSave="{4B1DA6BC-ED1B-46FF-A097-91576BF08B0A}"/>
  <bookViews>
    <workbookView xWindow="-120" yWindow="-120" windowWidth="29040" windowHeight="15720" xr2:uid="{5778E32A-AB10-413E-94C1-B06431BED048}"/>
  </bookViews>
  <sheets>
    <sheet name="P&amp;L YTD" sheetId="18" r:id="rId1"/>
    <sheet name="PY MTD" sheetId="9" r:id="rId2"/>
    <sheet name="PY YTD" sheetId="8" r:id="rId3"/>
    <sheet name="Budget" sheetId="4" r:id="rId4"/>
    <sheet name="CY MTD" sheetId="7" r:id="rId5"/>
    <sheet name="CY YTD" sheetId="5" r:id="rId6"/>
  </sheets>
  <externalReferences>
    <externalReference r:id="rId7"/>
  </externalReferences>
  <definedNames>
    <definedName name="_xlnm.Print_Area" localSheetId="0">'P&amp;L YTD'!$B$44:$B$45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8" l="1"/>
  <c r="I29" i="18"/>
  <c r="E29" i="18"/>
  <c r="H29" i="18"/>
  <c r="F29" i="18"/>
  <c r="F25" i="18"/>
  <c r="J25" i="18"/>
  <c r="J24" i="18"/>
  <c r="I26" i="18"/>
  <c r="H25" i="18"/>
  <c r="I25" i="18"/>
  <c r="I24" i="18"/>
  <c r="I23" i="18"/>
  <c r="I22" i="18"/>
  <c r="H26" i="18"/>
  <c r="H24" i="18"/>
  <c r="H23" i="18"/>
  <c r="H59" i="18"/>
  <c r="I59" i="18"/>
  <c r="N15" i="9"/>
  <c r="M15" i="9"/>
  <c r="L15" i="9"/>
  <c r="K15" i="9"/>
  <c r="J15" i="9"/>
  <c r="I15" i="9"/>
  <c r="H15" i="9"/>
  <c r="G15" i="9"/>
  <c r="F15" i="9"/>
  <c r="E15" i="9"/>
  <c r="D15" i="9"/>
  <c r="C15" i="9"/>
  <c r="B20" i="4"/>
  <c r="I17" i="18"/>
  <c r="I16" i="18"/>
  <c r="I15" i="18"/>
  <c r="H17" i="18"/>
  <c r="H16" i="18"/>
  <c r="H15" i="18"/>
  <c r="I11" i="18"/>
  <c r="I10" i="18"/>
  <c r="I9" i="18"/>
  <c r="I8" i="18"/>
  <c r="I7" i="18"/>
  <c r="J8" i="18"/>
  <c r="F8" i="18"/>
  <c r="H11" i="18"/>
  <c r="H10" i="18"/>
  <c r="H9" i="18"/>
  <c r="H8" i="18"/>
  <c r="H7" i="18"/>
  <c r="C58" i="9"/>
  <c r="C57" i="9" s="1"/>
  <c r="D58" i="9"/>
  <c r="D57" i="9" s="1"/>
  <c r="E58" i="9"/>
  <c r="E57" i="9" s="1"/>
  <c r="F58" i="9"/>
  <c r="F57" i="9" s="1"/>
  <c r="G58" i="9"/>
  <c r="G57" i="9" s="1"/>
  <c r="H58" i="9"/>
  <c r="H57" i="9" s="1"/>
  <c r="I58" i="9"/>
  <c r="I57" i="9" s="1"/>
  <c r="J58" i="9"/>
  <c r="J57" i="9" s="1"/>
  <c r="K58" i="9"/>
  <c r="K57" i="9" s="1"/>
  <c r="L58" i="9"/>
  <c r="L57" i="9" s="1"/>
  <c r="M58" i="9"/>
  <c r="M57" i="9" s="1"/>
  <c r="N58" i="9"/>
  <c r="N57" i="9" s="1"/>
  <c r="I6" i="18" l="1"/>
  <c r="B39" i="4" l="1"/>
  <c r="F62" i="7" l="1"/>
  <c r="E62" i="7"/>
  <c r="D44" i="5" l="1"/>
  <c r="N71" i="8" l="1"/>
  <c r="B76" i="4" l="1"/>
  <c r="B64" i="4"/>
  <c r="B66" i="4" l="1"/>
  <c r="B80" i="4" s="1"/>
  <c r="B69" i="4"/>
  <c r="B78" i="4" s="1"/>
  <c r="B82" i="4" l="1"/>
  <c r="B88" i="4" l="1"/>
  <c r="B92" i="4" s="1"/>
  <c r="L71" i="8" l="1"/>
  <c r="L63" i="8"/>
  <c r="L59" i="8"/>
  <c r="L57" i="8"/>
  <c r="L54" i="8"/>
  <c r="L48" i="8"/>
  <c r="L44" i="8"/>
  <c r="L38" i="8"/>
  <c r="L35" i="8"/>
  <c r="L30" i="8"/>
  <c r="L26" i="8"/>
  <c r="L13" i="8"/>
  <c r="L6" i="8"/>
  <c r="L41" i="8" l="1"/>
  <c r="L17" i="8"/>
  <c r="L22" i="8" s="1"/>
  <c r="N29" i="9"/>
  <c r="M29" i="9"/>
  <c r="L29" i="9"/>
  <c r="M28" i="9"/>
  <c r="L28" i="9"/>
  <c r="I78" i="9" l="1"/>
  <c r="I77" i="9"/>
  <c r="J78" i="9"/>
  <c r="J77" i="9"/>
  <c r="H6" i="18"/>
  <c r="I28" i="9"/>
  <c r="H28" i="9"/>
  <c r="I29" i="9"/>
  <c r="H29" i="9"/>
  <c r="F76" i="9" l="1"/>
  <c r="G76" i="9"/>
  <c r="N94" i="7" l="1"/>
  <c r="N26" i="5" l="1"/>
  <c r="C30" i="4" l="1"/>
  <c r="D30" i="4"/>
  <c r="E30" i="4"/>
  <c r="F30" i="4"/>
  <c r="G30" i="4"/>
  <c r="H30" i="4"/>
  <c r="I30" i="4"/>
  <c r="J30" i="4"/>
  <c r="K30" i="4"/>
  <c r="L30" i="4"/>
  <c r="M30" i="4"/>
  <c r="N30" i="4"/>
  <c r="D71" i="5"/>
  <c r="E71" i="5"/>
  <c r="F71" i="5"/>
  <c r="G71" i="5"/>
  <c r="H71" i="5"/>
  <c r="I71" i="5"/>
  <c r="J71" i="5"/>
  <c r="K71" i="5"/>
  <c r="L71" i="5"/>
  <c r="M71" i="5"/>
  <c r="N71" i="5"/>
  <c r="C71" i="5"/>
  <c r="C71" i="8"/>
  <c r="N89" i="5"/>
  <c r="M89" i="5"/>
  <c r="L89" i="5"/>
  <c r="K89" i="5"/>
  <c r="J89" i="5"/>
  <c r="I89" i="5"/>
  <c r="H89" i="5"/>
  <c r="G89" i="5"/>
  <c r="F89" i="5"/>
  <c r="E89" i="5"/>
  <c r="D89" i="5"/>
  <c r="C89" i="5"/>
  <c r="N63" i="5"/>
  <c r="M63" i="5"/>
  <c r="L63" i="5"/>
  <c r="K63" i="5"/>
  <c r="J63" i="5"/>
  <c r="I63" i="5"/>
  <c r="H63" i="5"/>
  <c r="G63" i="5"/>
  <c r="F63" i="5"/>
  <c r="E63" i="5"/>
  <c r="D63" i="5"/>
  <c r="C63" i="5"/>
  <c r="M59" i="5"/>
  <c r="L59" i="5"/>
  <c r="I59" i="5"/>
  <c r="K59" i="5"/>
  <c r="J59" i="5"/>
  <c r="H59" i="5"/>
  <c r="G59" i="5"/>
  <c r="F59" i="5"/>
  <c r="E59" i="5"/>
  <c r="D59" i="5"/>
  <c r="C59" i="5"/>
  <c r="N57" i="5"/>
  <c r="M57" i="5"/>
  <c r="L57" i="5"/>
  <c r="K57" i="5"/>
  <c r="J57" i="5"/>
  <c r="I57" i="5"/>
  <c r="H57" i="5"/>
  <c r="G57" i="5"/>
  <c r="F57" i="5"/>
  <c r="E57" i="5"/>
  <c r="D57" i="5"/>
  <c r="C57" i="5"/>
  <c r="N54" i="5"/>
  <c r="M54" i="5"/>
  <c r="L54" i="5"/>
  <c r="K54" i="5"/>
  <c r="J54" i="5"/>
  <c r="I54" i="5"/>
  <c r="H54" i="5"/>
  <c r="G54" i="5"/>
  <c r="F54" i="5"/>
  <c r="E54" i="5"/>
  <c r="D54" i="5"/>
  <c r="C54" i="5"/>
  <c r="N52" i="5"/>
  <c r="M52" i="5"/>
  <c r="L52" i="5"/>
  <c r="K52" i="5"/>
  <c r="J52" i="5"/>
  <c r="I52" i="5"/>
  <c r="H52" i="5"/>
  <c r="G52" i="5"/>
  <c r="F52" i="5"/>
  <c r="E52" i="5"/>
  <c r="D52" i="5"/>
  <c r="C52" i="5"/>
  <c r="I48" i="5"/>
  <c r="N48" i="5"/>
  <c r="M48" i="5"/>
  <c r="L48" i="5"/>
  <c r="K48" i="5"/>
  <c r="J48" i="5"/>
  <c r="H48" i="5"/>
  <c r="G48" i="5"/>
  <c r="F48" i="5"/>
  <c r="E48" i="5"/>
  <c r="D48" i="5"/>
  <c r="C48" i="5"/>
  <c r="N44" i="5"/>
  <c r="M44" i="5"/>
  <c r="L44" i="5"/>
  <c r="K44" i="5"/>
  <c r="J44" i="5"/>
  <c r="I44" i="5"/>
  <c r="H44" i="5"/>
  <c r="G44" i="5"/>
  <c r="F44" i="5"/>
  <c r="E44" i="5"/>
  <c r="C44" i="5"/>
  <c r="N38" i="5"/>
  <c r="M38" i="5"/>
  <c r="L38" i="5"/>
  <c r="K38" i="5"/>
  <c r="J38" i="5"/>
  <c r="I38" i="5"/>
  <c r="H38" i="5"/>
  <c r="G38" i="5"/>
  <c r="F38" i="5"/>
  <c r="E38" i="5"/>
  <c r="D38" i="5"/>
  <c r="C38" i="5"/>
  <c r="N35" i="5"/>
  <c r="M35" i="5"/>
  <c r="L35" i="5"/>
  <c r="K35" i="5"/>
  <c r="J35" i="5"/>
  <c r="I35" i="5"/>
  <c r="H35" i="5"/>
  <c r="G35" i="5"/>
  <c r="F35" i="5"/>
  <c r="E35" i="5"/>
  <c r="D35" i="5"/>
  <c r="C35" i="5"/>
  <c r="N30" i="5"/>
  <c r="M30" i="5"/>
  <c r="L30" i="5"/>
  <c r="K30" i="5"/>
  <c r="J30" i="5"/>
  <c r="I30" i="5"/>
  <c r="H30" i="5"/>
  <c r="G30" i="5"/>
  <c r="F30" i="5"/>
  <c r="E30" i="5"/>
  <c r="D30" i="5"/>
  <c r="C30" i="5"/>
  <c r="M26" i="5"/>
  <c r="L26" i="5"/>
  <c r="K26" i="5"/>
  <c r="J26" i="5"/>
  <c r="I26" i="5"/>
  <c r="H26" i="5"/>
  <c r="G26" i="5"/>
  <c r="F26" i="5"/>
  <c r="E26" i="5"/>
  <c r="D26" i="5"/>
  <c r="C26" i="5"/>
  <c r="N13" i="5"/>
  <c r="M13" i="5"/>
  <c r="L13" i="5"/>
  <c r="K13" i="5"/>
  <c r="J13" i="5"/>
  <c r="I13" i="5"/>
  <c r="H13" i="5"/>
  <c r="G13" i="5"/>
  <c r="F13" i="5"/>
  <c r="E13" i="5"/>
  <c r="D13" i="5"/>
  <c r="C13" i="5"/>
  <c r="C13" i="8"/>
  <c r="D6" i="5"/>
  <c r="E6" i="5"/>
  <c r="F6" i="5"/>
  <c r="G6" i="5"/>
  <c r="H6" i="5"/>
  <c r="I6" i="5"/>
  <c r="J6" i="5"/>
  <c r="K6" i="5"/>
  <c r="L6" i="5"/>
  <c r="M6" i="5"/>
  <c r="N6" i="5"/>
  <c r="C6" i="5"/>
  <c r="C6" i="8"/>
  <c r="C7" i="7"/>
  <c r="D7" i="7"/>
  <c r="E7" i="7"/>
  <c r="E15" i="18" s="1"/>
  <c r="F7" i="7"/>
  <c r="G7" i="7"/>
  <c r="H7" i="7"/>
  <c r="I7" i="7"/>
  <c r="J7" i="7"/>
  <c r="K7" i="7"/>
  <c r="L7" i="7"/>
  <c r="M7" i="7"/>
  <c r="N7" i="7"/>
  <c r="C10" i="7"/>
  <c r="D10" i="7"/>
  <c r="E10" i="7"/>
  <c r="E16" i="18" s="1"/>
  <c r="F10" i="7"/>
  <c r="G10" i="7"/>
  <c r="H10" i="7"/>
  <c r="I10" i="7"/>
  <c r="J10" i="7"/>
  <c r="K10" i="7"/>
  <c r="L10" i="7"/>
  <c r="M10" i="7"/>
  <c r="N10" i="7"/>
  <c r="C11" i="7"/>
  <c r="D11" i="7"/>
  <c r="E11" i="7"/>
  <c r="E17" i="18" s="1"/>
  <c r="F11" i="7"/>
  <c r="G11" i="7"/>
  <c r="H11" i="7"/>
  <c r="I11" i="7"/>
  <c r="J11" i="7"/>
  <c r="K11" i="7"/>
  <c r="L11" i="7"/>
  <c r="M11" i="7"/>
  <c r="N11" i="7"/>
  <c r="C14" i="7"/>
  <c r="D14" i="7"/>
  <c r="E14" i="7"/>
  <c r="F14" i="7"/>
  <c r="G14" i="7"/>
  <c r="H14" i="7"/>
  <c r="I14" i="7"/>
  <c r="J14" i="7"/>
  <c r="K14" i="7"/>
  <c r="L14" i="7"/>
  <c r="M14" i="7"/>
  <c r="N14" i="7"/>
  <c r="C15" i="7"/>
  <c r="D15" i="7"/>
  <c r="E15" i="7"/>
  <c r="F15" i="7"/>
  <c r="G15" i="7"/>
  <c r="H15" i="7"/>
  <c r="I15" i="7"/>
  <c r="J15" i="7"/>
  <c r="K15" i="7"/>
  <c r="L15" i="7"/>
  <c r="M15" i="7"/>
  <c r="N15" i="7"/>
  <c r="C16" i="7"/>
  <c r="D16" i="7"/>
  <c r="E16" i="7"/>
  <c r="F16" i="7"/>
  <c r="G16" i="7"/>
  <c r="H16" i="7"/>
  <c r="I16" i="7"/>
  <c r="J16" i="7"/>
  <c r="K16" i="7"/>
  <c r="L16" i="7"/>
  <c r="M16" i="7"/>
  <c r="N16" i="7"/>
  <c r="C27" i="7"/>
  <c r="D27" i="7"/>
  <c r="E27" i="7"/>
  <c r="F27" i="7"/>
  <c r="G27" i="7"/>
  <c r="H27" i="7"/>
  <c r="I27" i="7"/>
  <c r="J27" i="7"/>
  <c r="K27" i="7"/>
  <c r="L27" i="7"/>
  <c r="M27" i="7"/>
  <c r="N27" i="7"/>
  <c r="C28" i="7"/>
  <c r="D28" i="7"/>
  <c r="E28" i="7"/>
  <c r="F28" i="7"/>
  <c r="G28" i="7"/>
  <c r="H28" i="7"/>
  <c r="I28" i="7"/>
  <c r="J28" i="7"/>
  <c r="K28" i="7"/>
  <c r="L28" i="7"/>
  <c r="M28" i="7"/>
  <c r="N28" i="7"/>
  <c r="C29" i="7"/>
  <c r="D29" i="7"/>
  <c r="E29" i="7"/>
  <c r="F29" i="7"/>
  <c r="G29" i="7"/>
  <c r="H29" i="7"/>
  <c r="I29" i="7"/>
  <c r="J29" i="7"/>
  <c r="K29" i="7"/>
  <c r="L29" i="7"/>
  <c r="M29" i="7"/>
  <c r="N29" i="7"/>
  <c r="C31" i="7"/>
  <c r="D31" i="7"/>
  <c r="E31" i="7"/>
  <c r="F31" i="7"/>
  <c r="G31" i="7"/>
  <c r="H31" i="7"/>
  <c r="I31" i="7"/>
  <c r="J31" i="7"/>
  <c r="K31" i="7"/>
  <c r="L31" i="7"/>
  <c r="M31" i="7"/>
  <c r="N31" i="7"/>
  <c r="C32" i="7"/>
  <c r="D32" i="7"/>
  <c r="E32" i="7"/>
  <c r="F32" i="7"/>
  <c r="G32" i="7"/>
  <c r="H32" i="7"/>
  <c r="I32" i="7"/>
  <c r="J32" i="7"/>
  <c r="K32" i="7"/>
  <c r="L32" i="7"/>
  <c r="M32" i="7"/>
  <c r="N32" i="7"/>
  <c r="C33" i="7"/>
  <c r="D33" i="7"/>
  <c r="E33" i="7"/>
  <c r="F33" i="7"/>
  <c r="G33" i="7"/>
  <c r="H33" i="7"/>
  <c r="I33" i="7"/>
  <c r="J33" i="7"/>
  <c r="K33" i="7"/>
  <c r="L33" i="7"/>
  <c r="M33" i="7"/>
  <c r="N33" i="7"/>
  <c r="C34" i="7"/>
  <c r="D34" i="7"/>
  <c r="E34" i="7"/>
  <c r="F34" i="7"/>
  <c r="G34" i="7"/>
  <c r="H34" i="7"/>
  <c r="I34" i="7"/>
  <c r="J34" i="7"/>
  <c r="K34" i="7"/>
  <c r="L34" i="7"/>
  <c r="M34" i="7"/>
  <c r="N34" i="7"/>
  <c r="C36" i="7"/>
  <c r="D36" i="7"/>
  <c r="E36" i="7"/>
  <c r="F36" i="7"/>
  <c r="G36" i="7"/>
  <c r="H36" i="7"/>
  <c r="I36" i="7"/>
  <c r="J36" i="7"/>
  <c r="K36" i="7"/>
  <c r="L36" i="7"/>
  <c r="M36" i="7"/>
  <c r="N36" i="7"/>
  <c r="C37" i="7"/>
  <c r="D37" i="7"/>
  <c r="E37" i="7"/>
  <c r="F37" i="7"/>
  <c r="G37" i="7"/>
  <c r="H37" i="7"/>
  <c r="I37" i="7"/>
  <c r="J37" i="7"/>
  <c r="K37" i="7"/>
  <c r="L37" i="7"/>
  <c r="M37" i="7"/>
  <c r="N37" i="7"/>
  <c r="C39" i="7"/>
  <c r="D39" i="7"/>
  <c r="D38" i="7" s="1"/>
  <c r="E39" i="7"/>
  <c r="F39" i="7"/>
  <c r="F38" i="7" s="1"/>
  <c r="G39" i="7"/>
  <c r="H39" i="7"/>
  <c r="I39" i="7"/>
  <c r="I38" i="7" s="1"/>
  <c r="J39" i="7"/>
  <c r="J38" i="7" s="1"/>
  <c r="K39" i="7"/>
  <c r="K38" i="7" s="1"/>
  <c r="L39" i="7"/>
  <c r="L38" i="7" s="1"/>
  <c r="M39" i="7"/>
  <c r="M38" i="7" s="1"/>
  <c r="N39" i="7"/>
  <c r="G45" i="7"/>
  <c r="H45" i="7"/>
  <c r="I45" i="7"/>
  <c r="J45" i="7"/>
  <c r="K45" i="7"/>
  <c r="L45" i="7"/>
  <c r="M45" i="7"/>
  <c r="N45" i="7"/>
  <c r="C46" i="7"/>
  <c r="D46" i="7"/>
  <c r="E46" i="7"/>
  <c r="F46" i="7"/>
  <c r="G46" i="7"/>
  <c r="H46" i="7"/>
  <c r="I46" i="7"/>
  <c r="J46" i="7"/>
  <c r="K46" i="7"/>
  <c r="L46" i="7"/>
  <c r="M46" i="7"/>
  <c r="N46" i="7"/>
  <c r="H38" i="7" l="1"/>
  <c r="G38" i="7"/>
  <c r="E38" i="7"/>
  <c r="C38" i="7"/>
  <c r="H17" i="5"/>
  <c r="H22" i="5" s="1"/>
  <c r="H24" i="5" s="1"/>
  <c r="H80" i="5" s="1"/>
  <c r="H82" i="5" s="1"/>
  <c r="J17" i="5"/>
  <c r="J22" i="5" s="1"/>
  <c r="J24" i="5" s="1"/>
  <c r="J80" i="5" s="1"/>
  <c r="J82" i="5" s="1"/>
  <c r="N38" i="7"/>
  <c r="I17" i="5"/>
  <c r="I22" i="5" s="1"/>
  <c r="I24" i="5" s="1"/>
  <c r="I80" i="5" s="1"/>
  <c r="I82" i="5" s="1"/>
  <c r="N59" i="5"/>
  <c r="N66" i="5" s="1"/>
  <c r="C17" i="8"/>
  <c r="J30" i="7"/>
  <c r="E35" i="7"/>
  <c r="I30" i="7"/>
  <c r="C17" i="5"/>
  <c r="C22" i="5" s="1"/>
  <c r="C24" i="5" s="1"/>
  <c r="C80" i="5" s="1"/>
  <c r="C82" i="5" s="1"/>
  <c r="M66" i="5"/>
  <c r="G17" i="5"/>
  <c r="G22" i="5" s="1"/>
  <c r="G24" i="5" s="1"/>
  <c r="G80" i="5" s="1"/>
  <c r="G82" i="5" s="1"/>
  <c r="L30" i="7"/>
  <c r="E17" i="5"/>
  <c r="E22" i="5" s="1"/>
  <c r="E24" i="5" s="1"/>
  <c r="F17" i="5"/>
  <c r="F22" i="5" s="1"/>
  <c r="F24" i="5" s="1"/>
  <c r="F80" i="5" s="1"/>
  <c r="F82" i="5" s="1"/>
  <c r="K30" i="7"/>
  <c r="D17" i="5"/>
  <c r="D22" i="5" s="1"/>
  <c r="D24" i="5" s="1"/>
  <c r="D80" i="5" s="1"/>
  <c r="D82" i="5" s="1"/>
  <c r="N17" i="5"/>
  <c r="N22" i="5" s="1"/>
  <c r="N24" i="5" s="1"/>
  <c r="N80" i="5" s="1"/>
  <c r="N82" i="5" s="1"/>
  <c r="J66" i="5"/>
  <c r="N30" i="7"/>
  <c r="M30" i="7"/>
  <c r="G30" i="7"/>
  <c r="L17" i="5"/>
  <c r="L22" i="5" s="1"/>
  <c r="L24" i="5" s="1"/>
  <c r="L80" i="5" s="1"/>
  <c r="L82" i="5" s="1"/>
  <c r="H66" i="5"/>
  <c r="D35" i="7"/>
  <c r="C35" i="7"/>
  <c r="E41" i="5"/>
  <c r="E66" i="5"/>
  <c r="C66" i="5"/>
  <c r="F41" i="5"/>
  <c r="F66" i="5"/>
  <c r="D66" i="5"/>
  <c r="G66" i="5"/>
  <c r="K17" i="5"/>
  <c r="K22" i="5" s="1"/>
  <c r="K24" i="5" s="1"/>
  <c r="K80" i="5" s="1"/>
  <c r="K82" i="5" s="1"/>
  <c r="I66" i="5"/>
  <c r="M35" i="7"/>
  <c r="M41" i="5"/>
  <c r="C41" i="5"/>
  <c r="H41" i="5"/>
  <c r="C30" i="7"/>
  <c r="L41" i="5"/>
  <c r="L66" i="5"/>
  <c r="K35" i="7"/>
  <c r="N35" i="7"/>
  <c r="L35" i="7"/>
  <c r="N41" i="5"/>
  <c r="D41" i="5"/>
  <c r="G41" i="5"/>
  <c r="I41" i="5"/>
  <c r="J41" i="5"/>
  <c r="M17" i="5"/>
  <c r="M22" i="5" s="1"/>
  <c r="K41" i="5"/>
  <c r="K66" i="5"/>
  <c r="J35" i="7"/>
  <c r="H35" i="7"/>
  <c r="F35" i="7"/>
  <c r="I35" i="7"/>
  <c r="G35" i="7"/>
  <c r="E30" i="7"/>
  <c r="H30" i="7"/>
  <c r="F30" i="7"/>
  <c r="D30" i="7"/>
  <c r="N70" i="4"/>
  <c r="D70" i="4"/>
  <c r="C70" i="4"/>
  <c r="F7" i="18" s="1"/>
  <c r="K68" i="5" l="1"/>
  <c r="K84" i="5" s="1"/>
  <c r="K86" i="5" s="1"/>
  <c r="K92" i="5" s="1"/>
  <c r="K96" i="5" s="1"/>
  <c r="E80" i="5"/>
  <c r="E82" i="5" s="1"/>
  <c r="L68" i="5"/>
  <c r="L84" i="5" s="1"/>
  <c r="L86" i="5" s="1"/>
  <c r="L92" i="5" s="1"/>
  <c r="L96" i="5" s="1"/>
  <c r="M24" i="5"/>
  <c r="M80" i="5" s="1"/>
  <c r="M82" i="5" s="1"/>
  <c r="M68" i="5"/>
  <c r="M84" i="5" s="1"/>
  <c r="I68" i="5"/>
  <c r="I84" i="5" s="1"/>
  <c r="I86" i="5" s="1"/>
  <c r="I92" i="5" s="1"/>
  <c r="I96" i="5" s="1"/>
  <c r="F68" i="5"/>
  <c r="F84" i="5" s="1"/>
  <c r="F86" i="5" s="1"/>
  <c r="F92" i="5" s="1"/>
  <c r="F96" i="5" s="1"/>
  <c r="N68" i="5"/>
  <c r="N84" i="5" s="1"/>
  <c r="N86" i="5" s="1"/>
  <c r="N92" i="5" s="1"/>
  <c r="N96" i="5" s="1"/>
  <c r="H68" i="5"/>
  <c r="H84" i="5" s="1"/>
  <c r="H86" i="5" s="1"/>
  <c r="H92" i="5" s="1"/>
  <c r="H96" i="5" s="1"/>
  <c r="C68" i="5"/>
  <c r="C84" i="5" s="1"/>
  <c r="C86" i="5" s="1"/>
  <c r="G68" i="5"/>
  <c r="G84" i="5" s="1"/>
  <c r="G86" i="5" s="1"/>
  <c r="G92" i="5" s="1"/>
  <c r="G96" i="5" s="1"/>
  <c r="D68" i="5"/>
  <c r="D84" i="5" s="1"/>
  <c r="D86" i="5" s="1"/>
  <c r="D92" i="5" s="1"/>
  <c r="D96" i="5" s="1"/>
  <c r="E68" i="5"/>
  <c r="E84" i="5" s="1"/>
  <c r="J68" i="5"/>
  <c r="J84" i="5" s="1"/>
  <c r="J86" i="5" s="1"/>
  <c r="J92" i="5" s="1"/>
  <c r="J96" i="5" s="1"/>
  <c r="E86" i="5" l="1"/>
  <c r="E92" i="5" s="1"/>
  <c r="E96" i="5" s="1"/>
  <c r="M86" i="5"/>
  <c r="M92" i="5" s="1"/>
  <c r="M96" i="5" s="1"/>
  <c r="C92" i="5"/>
  <c r="C96" i="5" s="1"/>
  <c r="J76" i="9" l="1"/>
  <c r="I76" i="9"/>
  <c r="I55" i="18" l="1"/>
  <c r="H55" i="18"/>
  <c r="I40" i="18"/>
  <c r="H40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I33" i="18"/>
  <c r="H33" i="18"/>
  <c r="H32" i="18"/>
  <c r="I31" i="18"/>
  <c r="H31" i="18"/>
  <c r="I30" i="18"/>
  <c r="H30" i="18"/>
  <c r="H28" i="18" l="1"/>
  <c r="I21" i="18"/>
  <c r="I14" i="18"/>
  <c r="I19" i="18" s="1"/>
  <c r="H14" i="18"/>
  <c r="H19" i="18" s="1"/>
  <c r="H45" i="18"/>
  <c r="I45" i="18"/>
  <c r="I47" i="18" l="1"/>
  <c r="I49" i="18" s="1"/>
  <c r="H47" i="18" l="1"/>
  <c r="D89" i="8"/>
  <c r="E89" i="8"/>
  <c r="F89" i="8"/>
  <c r="G89" i="8"/>
  <c r="H89" i="8"/>
  <c r="I89" i="8"/>
  <c r="J89" i="8"/>
  <c r="K89" i="8"/>
  <c r="L89" i="8"/>
  <c r="M89" i="8"/>
  <c r="N89" i="8"/>
  <c r="D71" i="8"/>
  <c r="E71" i="8"/>
  <c r="F71" i="8"/>
  <c r="G71" i="8"/>
  <c r="H71" i="8"/>
  <c r="I71" i="8"/>
  <c r="J71" i="8"/>
  <c r="K71" i="8"/>
  <c r="M71" i="8"/>
  <c r="D63" i="8"/>
  <c r="E63" i="8"/>
  <c r="F63" i="8"/>
  <c r="G63" i="8"/>
  <c r="H63" i="8"/>
  <c r="I63" i="8"/>
  <c r="J63" i="8"/>
  <c r="K63" i="8"/>
  <c r="M63" i="8"/>
  <c r="N63" i="8"/>
  <c r="C63" i="8"/>
  <c r="D59" i="8"/>
  <c r="E59" i="8"/>
  <c r="F59" i="8"/>
  <c r="G59" i="8"/>
  <c r="H59" i="8"/>
  <c r="I59" i="8"/>
  <c r="J59" i="8"/>
  <c r="K59" i="8"/>
  <c r="M59" i="8"/>
  <c r="N59" i="8"/>
  <c r="C59" i="8"/>
  <c r="D57" i="8"/>
  <c r="E57" i="8"/>
  <c r="F57" i="8"/>
  <c r="G57" i="8"/>
  <c r="H57" i="8"/>
  <c r="I57" i="8"/>
  <c r="J57" i="8"/>
  <c r="K57" i="8"/>
  <c r="M57" i="8"/>
  <c r="N57" i="8"/>
  <c r="D54" i="8"/>
  <c r="E54" i="8"/>
  <c r="F54" i="8"/>
  <c r="G54" i="8"/>
  <c r="H54" i="8"/>
  <c r="I54" i="8"/>
  <c r="J54" i="8"/>
  <c r="K54" i="8"/>
  <c r="M54" i="8"/>
  <c r="N54" i="8"/>
  <c r="C54" i="8"/>
  <c r="D52" i="8"/>
  <c r="E52" i="8"/>
  <c r="F52" i="8"/>
  <c r="G52" i="8"/>
  <c r="H52" i="8"/>
  <c r="I52" i="8"/>
  <c r="J52" i="8"/>
  <c r="K52" i="8"/>
  <c r="L52" i="8"/>
  <c r="M52" i="8"/>
  <c r="N52" i="8"/>
  <c r="D48" i="8"/>
  <c r="E48" i="8"/>
  <c r="F48" i="8"/>
  <c r="G48" i="8"/>
  <c r="H48" i="8"/>
  <c r="I48" i="8"/>
  <c r="J48" i="8"/>
  <c r="K48" i="8"/>
  <c r="M48" i="8"/>
  <c r="N48" i="8"/>
  <c r="C48" i="8"/>
  <c r="D44" i="8"/>
  <c r="E44" i="8"/>
  <c r="F44" i="8"/>
  <c r="G44" i="8"/>
  <c r="H44" i="8"/>
  <c r="I44" i="8"/>
  <c r="J44" i="8"/>
  <c r="K44" i="8"/>
  <c r="M44" i="8"/>
  <c r="N44" i="8"/>
  <c r="C44" i="8"/>
  <c r="D38" i="8"/>
  <c r="E38" i="8"/>
  <c r="F38" i="8"/>
  <c r="G38" i="8"/>
  <c r="H38" i="8"/>
  <c r="I38" i="8"/>
  <c r="J38" i="8"/>
  <c r="K38" i="8"/>
  <c r="M38" i="8"/>
  <c r="N38" i="8"/>
  <c r="C38" i="8"/>
  <c r="D35" i="8"/>
  <c r="E35" i="8"/>
  <c r="F35" i="8"/>
  <c r="G35" i="8"/>
  <c r="H35" i="8"/>
  <c r="I35" i="8"/>
  <c r="J35" i="8"/>
  <c r="K35" i="8"/>
  <c r="M35" i="8"/>
  <c r="N35" i="8"/>
  <c r="C35" i="8"/>
  <c r="D30" i="8"/>
  <c r="E30" i="8"/>
  <c r="F30" i="8"/>
  <c r="G30" i="8"/>
  <c r="H30" i="8"/>
  <c r="I30" i="8"/>
  <c r="J30" i="8"/>
  <c r="K30" i="8"/>
  <c r="M30" i="8"/>
  <c r="N30" i="8"/>
  <c r="C30" i="8"/>
  <c r="D26" i="8"/>
  <c r="N26" i="8"/>
  <c r="M26" i="8"/>
  <c r="K26" i="8"/>
  <c r="J26" i="8"/>
  <c r="I26" i="8"/>
  <c r="H26" i="8"/>
  <c r="G26" i="8"/>
  <c r="F26" i="8"/>
  <c r="E26" i="8"/>
  <c r="H22" i="18" s="1"/>
  <c r="H21" i="18" s="1"/>
  <c r="H42" i="18" s="1"/>
  <c r="H51" i="18" s="1"/>
  <c r="C26" i="8"/>
  <c r="L24" i="8"/>
  <c r="L80" i="8" s="1"/>
  <c r="L82" i="8" s="1"/>
  <c r="H6" i="8"/>
  <c r="I6" i="8"/>
  <c r="J6" i="8"/>
  <c r="K6" i="8"/>
  <c r="M6" i="8"/>
  <c r="N6" i="8"/>
  <c r="H13" i="8"/>
  <c r="I13" i="8"/>
  <c r="J13" i="8"/>
  <c r="K13" i="8"/>
  <c r="M13" i="8"/>
  <c r="N13" i="8"/>
  <c r="G13" i="8"/>
  <c r="F13" i="8"/>
  <c r="E13" i="8"/>
  <c r="D13" i="8"/>
  <c r="C22" i="8"/>
  <c r="C24" i="8" s="1"/>
  <c r="G6" i="8"/>
  <c r="F6" i="8"/>
  <c r="E6" i="8"/>
  <c r="D6" i="8"/>
  <c r="N94" i="9"/>
  <c r="M94" i="9"/>
  <c r="L94" i="9"/>
  <c r="K94" i="9"/>
  <c r="J94" i="9"/>
  <c r="I94" i="9"/>
  <c r="H94" i="9"/>
  <c r="G94" i="9"/>
  <c r="F94" i="9"/>
  <c r="E94" i="9"/>
  <c r="D59" i="18" s="1"/>
  <c r="D94" i="9"/>
  <c r="N90" i="9"/>
  <c r="M90" i="9"/>
  <c r="M89" i="9" s="1"/>
  <c r="L90" i="9"/>
  <c r="K90" i="9"/>
  <c r="J90" i="9"/>
  <c r="I90" i="9"/>
  <c r="H90" i="9"/>
  <c r="G90" i="9"/>
  <c r="F90" i="9"/>
  <c r="E90" i="9"/>
  <c r="D90" i="9"/>
  <c r="N78" i="9"/>
  <c r="M78" i="9"/>
  <c r="L78" i="9"/>
  <c r="K78" i="9"/>
  <c r="H78" i="9"/>
  <c r="G78" i="9"/>
  <c r="F78" i="9"/>
  <c r="E78" i="9"/>
  <c r="D11" i="18" s="1"/>
  <c r="D78" i="9"/>
  <c r="N77" i="9"/>
  <c r="M77" i="9"/>
  <c r="L77" i="9"/>
  <c r="K77" i="9"/>
  <c r="H77" i="9"/>
  <c r="G77" i="9"/>
  <c r="F77" i="9"/>
  <c r="E77" i="9"/>
  <c r="D10" i="18" s="1"/>
  <c r="D77" i="9"/>
  <c r="N76" i="9"/>
  <c r="M76" i="9"/>
  <c r="L76" i="9"/>
  <c r="K76" i="9"/>
  <c r="H76" i="9"/>
  <c r="E76" i="9"/>
  <c r="D9" i="18" s="1"/>
  <c r="D76" i="9"/>
  <c r="N75" i="9"/>
  <c r="M75" i="9"/>
  <c r="L75" i="9"/>
  <c r="K75" i="9"/>
  <c r="J75" i="9"/>
  <c r="I75" i="9"/>
  <c r="H75" i="9"/>
  <c r="G75" i="9"/>
  <c r="F75" i="9"/>
  <c r="E75" i="9"/>
  <c r="D8" i="18" s="1"/>
  <c r="D75" i="9"/>
  <c r="N72" i="9"/>
  <c r="M72" i="9"/>
  <c r="L72" i="9"/>
  <c r="K72" i="9"/>
  <c r="J72" i="9"/>
  <c r="I72" i="9"/>
  <c r="H72" i="9"/>
  <c r="G72" i="9"/>
  <c r="F72" i="9"/>
  <c r="E72" i="9"/>
  <c r="D7" i="18" s="1"/>
  <c r="D72" i="9"/>
  <c r="N65" i="9"/>
  <c r="M65" i="9"/>
  <c r="L65" i="9"/>
  <c r="K65" i="9"/>
  <c r="J65" i="9"/>
  <c r="I65" i="9"/>
  <c r="H65" i="9"/>
  <c r="G65" i="9"/>
  <c r="F65" i="9"/>
  <c r="E65" i="9"/>
  <c r="D65" i="9"/>
  <c r="N64" i="9"/>
  <c r="M64" i="9"/>
  <c r="L64" i="9"/>
  <c r="K64" i="9"/>
  <c r="J64" i="9"/>
  <c r="I64" i="9"/>
  <c r="H64" i="9"/>
  <c r="G64" i="9"/>
  <c r="F64" i="9"/>
  <c r="E64" i="9"/>
  <c r="D64" i="9"/>
  <c r="N62" i="9"/>
  <c r="M62" i="9"/>
  <c r="L62" i="9"/>
  <c r="K62" i="9"/>
  <c r="J62" i="9"/>
  <c r="I62" i="9"/>
  <c r="H62" i="9"/>
  <c r="G62" i="9"/>
  <c r="F62" i="9"/>
  <c r="E62" i="9"/>
  <c r="D62" i="9"/>
  <c r="N61" i="9"/>
  <c r="M61" i="9"/>
  <c r="L61" i="9"/>
  <c r="K61" i="9"/>
  <c r="J61" i="9"/>
  <c r="I61" i="9"/>
  <c r="H61" i="9"/>
  <c r="G61" i="9"/>
  <c r="F61" i="9"/>
  <c r="E61" i="9"/>
  <c r="D61" i="9"/>
  <c r="N60" i="9"/>
  <c r="M60" i="9"/>
  <c r="L60" i="9"/>
  <c r="K60" i="9"/>
  <c r="J60" i="9"/>
  <c r="I60" i="9"/>
  <c r="H60" i="9"/>
  <c r="G60" i="9"/>
  <c r="F60" i="9"/>
  <c r="E60" i="9"/>
  <c r="D60" i="9"/>
  <c r="N56" i="9"/>
  <c r="M56" i="9"/>
  <c r="L56" i="9"/>
  <c r="K56" i="9"/>
  <c r="J56" i="9"/>
  <c r="I56" i="9"/>
  <c r="H56" i="9"/>
  <c r="G56" i="9"/>
  <c r="F56" i="9"/>
  <c r="E56" i="9"/>
  <c r="D56" i="9"/>
  <c r="N55" i="9"/>
  <c r="M55" i="9"/>
  <c r="L55" i="9"/>
  <c r="K55" i="9"/>
  <c r="J55" i="9"/>
  <c r="I55" i="9"/>
  <c r="H55" i="9"/>
  <c r="G55" i="9"/>
  <c r="F55" i="9"/>
  <c r="E55" i="9"/>
  <c r="D55" i="9"/>
  <c r="N53" i="9"/>
  <c r="M53" i="9"/>
  <c r="M52" i="9" s="1"/>
  <c r="L53" i="9"/>
  <c r="K53" i="9"/>
  <c r="J53" i="9"/>
  <c r="J52" i="9" s="1"/>
  <c r="I53" i="9"/>
  <c r="H53" i="9"/>
  <c r="G53" i="9"/>
  <c r="F53" i="9"/>
  <c r="F52" i="9" s="1"/>
  <c r="E53" i="9"/>
  <c r="D53" i="9"/>
  <c r="D32" i="18"/>
  <c r="N51" i="9"/>
  <c r="M51" i="9"/>
  <c r="L51" i="9"/>
  <c r="K51" i="9"/>
  <c r="J51" i="9"/>
  <c r="I51" i="9"/>
  <c r="H51" i="9"/>
  <c r="G51" i="9"/>
  <c r="F51" i="9"/>
  <c r="E51" i="9"/>
  <c r="D51" i="9"/>
  <c r="N50" i="9"/>
  <c r="M50" i="9"/>
  <c r="L50" i="9"/>
  <c r="K50" i="9"/>
  <c r="J50" i="9"/>
  <c r="I50" i="9"/>
  <c r="H50" i="9"/>
  <c r="G50" i="9"/>
  <c r="F50" i="9"/>
  <c r="E50" i="9"/>
  <c r="D50" i="9"/>
  <c r="N49" i="9"/>
  <c r="M49" i="9"/>
  <c r="L49" i="9"/>
  <c r="K49" i="9"/>
  <c r="J49" i="9"/>
  <c r="I49" i="9"/>
  <c r="H49" i="9"/>
  <c r="G49" i="9"/>
  <c r="F49" i="9"/>
  <c r="E49" i="9"/>
  <c r="D49" i="9"/>
  <c r="N47" i="9"/>
  <c r="M47" i="9"/>
  <c r="L47" i="9"/>
  <c r="K47" i="9"/>
  <c r="J47" i="9"/>
  <c r="I47" i="9"/>
  <c r="H47" i="9"/>
  <c r="G47" i="9"/>
  <c r="F47" i="9"/>
  <c r="E47" i="9"/>
  <c r="D30" i="18" s="1"/>
  <c r="D47" i="9"/>
  <c r="N46" i="9"/>
  <c r="M46" i="9"/>
  <c r="L46" i="9"/>
  <c r="K46" i="9"/>
  <c r="J46" i="9"/>
  <c r="I46" i="9"/>
  <c r="H46" i="9"/>
  <c r="G46" i="9"/>
  <c r="F46" i="9"/>
  <c r="E46" i="9"/>
  <c r="D29" i="18" s="1"/>
  <c r="D46" i="9"/>
  <c r="N45" i="9"/>
  <c r="M45" i="9"/>
  <c r="L45" i="9"/>
  <c r="K45" i="9"/>
  <c r="J45" i="9"/>
  <c r="I45" i="9"/>
  <c r="H45" i="9"/>
  <c r="G45" i="9"/>
  <c r="F45" i="9"/>
  <c r="E28" i="18"/>
  <c r="N39" i="9"/>
  <c r="M39" i="9"/>
  <c r="M38" i="9" s="1"/>
  <c r="L39" i="9"/>
  <c r="K39" i="9"/>
  <c r="J39" i="9"/>
  <c r="I39" i="9"/>
  <c r="H39" i="9"/>
  <c r="G39" i="9"/>
  <c r="F39" i="9"/>
  <c r="E39" i="9"/>
  <c r="D26" i="18" s="1"/>
  <c r="D39" i="9"/>
  <c r="N37" i="9"/>
  <c r="M37" i="9"/>
  <c r="L37" i="9"/>
  <c r="K37" i="9"/>
  <c r="J37" i="9"/>
  <c r="I37" i="9"/>
  <c r="H37" i="9"/>
  <c r="G37" i="9"/>
  <c r="F37" i="9"/>
  <c r="E37" i="9"/>
  <c r="D37" i="9"/>
  <c r="N36" i="9"/>
  <c r="M36" i="9"/>
  <c r="L36" i="9"/>
  <c r="K36" i="9"/>
  <c r="J36" i="9"/>
  <c r="I36" i="9"/>
  <c r="H36" i="9"/>
  <c r="G36" i="9"/>
  <c r="F36" i="9"/>
  <c r="E36" i="9"/>
  <c r="D36" i="9"/>
  <c r="N34" i="9"/>
  <c r="M34" i="9"/>
  <c r="L34" i="9"/>
  <c r="K34" i="9"/>
  <c r="J34" i="9"/>
  <c r="I34" i="9"/>
  <c r="H34" i="9"/>
  <c r="G34" i="9"/>
  <c r="F34" i="9"/>
  <c r="E34" i="9"/>
  <c r="D24" i="18" s="1"/>
  <c r="D34" i="9"/>
  <c r="N33" i="9"/>
  <c r="M33" i="9"/>
  <c r="L33" i="9"/>
  <c r="K33" i="9"/>
  <c r="J33" i="9"/>
  <c r="I33" i="9"/>
  <c r="H33" i="9"/>
  <c r="G33" i="9"/>
  <c r="F33" i="9"/>
  <c r="E33" i="9"/>
  <c r="D33" i="9"/>
  <c r="N32" i="9"/>
  <c r="M32" i="9"/>
  <c r="L32" i="9"/>
  <c r="K32" i="9"/>
  <c r="J32" i="9"/>
  <c r="I32" i="9"/>
  <c r="H32" i="9"/>
  <c r="G32" i="9"/>
  <c r="F32" i="9"/>
  <c r="E32" i="9"/>
  <c r="D32" i="9"/>
  <c r="N31" i="9"/>
  <c r="M31" i="9"/>
  <c r="L31" i="9"/>
  <c r="K31" i="9"/>
  <c r="J31" i="9"/>
  <c r="I31" i="9"/>
  <c r="H31" i="9"/>
  <c r="G31" i="9"/>
  <c r="F31" i="9"/>
  <c r="E31" i="9"/>
  <c r="D31" i="9"/>
  <c r="K29" i="9"/>
  <c r="J29" i="9"/>
  <c r="G29" i="9"/>
  <c r="F29" i="9"/>
  <c r="E29" i="9"/>
  <c r="D29" i="9"/>
  <c r="N28" i="9"/>
  <c r="K28" i="9"/>
  <c r="J28" i="9"/>
  <c r="G28" i="9"/>
  <c r="F28" i="9"/>
  <c r="E28" i="9"/>
  <c r="D28" i="9"/>
  <c r="N27" i="9"/>
  <c r="M27" i="9"/>
  <c r="L27" i="9"/>
  <c r="K27" i="9"/>
  <c r="J27" i="9"/>
  <c r="I27" i="9"/>
  <c r="H27" i="9"/>
  <c r="G27" i="9"/>
  <c r="F27" i="9"/>
  <c r="E27" i="9"/>
  <c r="D27" i="9"/>
  <c r="N23" i="9"/>
  <c r="M23" i="9"/>
  <c r="L23" i="9"/>
  <c r="K23" i="9"/>
  <c r="J23" i="9"/>
  <c r="I23" i="9"/>
  <c r="H23" i="9"/>
  <c r="G23" i="9"/>
  <c r="F23" i="9"/>
  <c r="E23" i="9"/>
  <c r="D23" i="9"/>
  <c r="N16" i="9"/>
  <c r="M16" i="9"/>
  <c r="L16" i="9"/>
  <c r="K16" i="9"/>
  <c r="J16" i="9"/>
  <c r="I16" i="9"/>
  <c r="H16" i="9"/>
  <c r="G16" i="9"/>
  <c r="F16" i="9"/>
  <c r="E16" i="9"/>
  <c r="D16" i="9"/>
  <c r="N14" i="9"/>
  <c r="M14" i="9"/>
  <c r="L14" i="9"/>
  <c r="K14" i="9"/>
  <c r="J14" i="9"/>
  <c r="I14" i="9"/>
  <c r="H14" i="9"/>
  <c r="G14" i="9"/>
  <c r="F14" i="9"/>
  <c r="E14" i="9"/>
  <c r="D14" i="9"/>
  <c r="N11" i="9"/>
  <c r="M11" i="9"/>
  <c r="L11" i="9"/>
  <c r="K11" i="9"/>
  <c r="J11" i="9"/>
  <c r="I11" i="9"/>
  <c r="H11" i="9"/>
  <c r="G11" i="9"/>
  <c r="F11" i="9"/>
  <c r="E11" i="9"/>
  <c r="D17" i="18" s="1"/>
  <c r="D11" i="9"/>
  <c r="N10" i="9"/>
  <c r="M10" i="9"/>
  <c r="L10" i="9"/>
  <c r="K10" i="9"/>
  <c r="J10" i="9"/>
  <c r="I10" i="9"/>
  <c r="H10" i="9"/>
  <c r="G10" i="9"/>
  <c r="F10" i="9"/>
  <c r="E10" i="9"/>
  <c r="D16" i="18" s="1"/>
  <c r="D10" i="9"/>
  <c r="N7" i="9"/>
  <c r="M7" i="9"/>
  <c r="L7" i="9"/>
  <c r="K7" i="9"/>
  <c r="J7" i="9"/>
  <c r="I7" i="9"/>
  <c r="H7" i="9"/>
  <c r="G7" i="9"/>
  <c r="F7" i="9"/>
  <c r="E7" i="9"/>
  <c r="D15" i="18" s="1"/>
  <c r="D7" i="9"/>
  <c r="C89" i="8"/>
  <c r="C57" i="8"/>
  <c r="C52" i="8"/>
  <c r="C94" i="9"/>
  <c r="C90" i="9"/>
  <c r="C78" i="9"/>
  <c r="C77" i="9"/>
  <c r="C76" i="9"/>
  <c r="C75" i="9"/>
  <c r="C72" i="9"/>
  <c r="C65" i="9"/>
  <c r="C64" i="9"/>
  <c r="C62" i="9"/>
  <c r="C61" i="9"/>
  <c r="C60" i="9"/>
  <c r="C56" i="9"/>
  <c r="C55" i="9"/>
  <c r="C53" i="9"/>
  <c r="C51" i="9"/>
  <c r="C50" i="9"/>
  <c r="C49" i="9"/>
  <c r="C47" i="9"/>
  <c r="C46" i="9"/>
  <c r="C39" i="9"/>
  <c r="C37" i="9"/>
  <c r="C36" i="9"/>
  <c r="C34" i="9"/>
  <c r="C33" i="9"/>
  <c r="C32" i="9"/>
  <c r="C31" i="9"/>
  <c r="C29" i="9"/>
  <c r="C28" i="9"/>
  <c r="C27" i="9"/>
  <c r="C16" i="9"/>
  <c r="C14" i="9"/>
  <c r="C11" i="9"/>
  <c r="C10" i="9"/>
  <c r="C7" i="9"/>
  <c r="C23" i="9"/>
  <c r="M94" i="7"/>
  <c r="L94" i="7"/>
  <c r="K94" i="7"/>
  <c r="J94" i="7"/>
  <c r="I94" i="7"/>
  <c r="H94" i="7"/>
  <c r="G94" i="7"/>
  <c r="F94" i="7"/>
  <c r="E94" i="7"/>
  <c r="E59" i="18" s="1"/>
  <c r="D94" i="7"/>
  <c r="C94" i="7"/>
  <c r="N90" i="7"/>
  <c r="M90" i="7"/>
  <c r="L90" i="7"/>
  <c r="K90" i="7"/>
  <c r="J90" i="7"/>
  <c r="I90" i="7"/>
  <c r="H90" i="7"/>
  <c r="G90" i="7"/>
  <c r="F90" i="7"/>
  <c r="E90" i="7"/>
  <c r="D90" i="7"/>
  <c r="C90" i="7"/>
  <c r="N78" i="7"/>
  <c r="M78" i="7"/>
  <c r="L78" i="7"/>
  <c r="K78" i="7"/>
  <c r="J78" i="7"/>
  <c r="I78" i="7"/>
  <c r="H78" i="7"/>
  <c r="G78" i="7"/>
  <c r="F78" i="7"/>
  <c r="E78" i="7"/>
  <c r="E11" i="18" s="1"/>
  <c r="D78" i="7"/>
  <c r="C78" i="7"/>
  <c r="N77" i="7"/>
  <c r="M77" i="7"/>
  <c r="L77" i="7"/>
  <c r="K77" i="7"/>
  <c r="J77" i="7"/>
  <c r="I77" i="7"/>
  <c r="H77" i="7"/>
  <c r="G77" i="7"/>
  <c r="F77" i="7"/>
  <c r="E77" i="7"/>
  <c r="E10" i="18" s="1"/>
  <c r="D77" i="7"/>
  <c r="C77" i="7"/>
  <c r="D33" i="18" l="1"/>
  <c r="D37" i="18"/>
  <c r="D23" i="18"/>
  <c r="D25" i="18"/>
  <c r="D55" i="18"/>
  <c r="D39" i="18"/>
  <c r="D38" i="18"/>
  <c r="D22" i="18"/>
  <c r="D31" i="18"/>
  <c r="D34" i="18"/>
  <c r="D36" i="18"/>
  <c r="D40" i="18"/>
  <c r="N71" i="9"/>
  <c r="D35" i="18"/>
  <c r="H49" i="18"/>
  <c r="H53" i="18" s="1"/>
  <c r="H57" i="18" s="1"/>
  <c r="D52" i="9"/>
  <c r="N66" i="8"/>
  <c r="C38" i="9"/>
  <c r="C52" i="9"/>
  <c r="D89" i="9"/>
  <c r="C89" i="9"/>
  <c r="C13" i="9"/>
  <c r="L66" i="8"/>
  <c r="L68" i="8" s="1"/>
  <c r="L84" i="8" s="1"/>
  <c r="L86" i="8" s="1"/>
  <c r="L92" i="8" s="1"/>
  <c r="L96" i="8" s="1"/>
  <c r="H6" i="9"/>
  <c r="F6" i="9"/>
  <c r="G6" i="9"/>
  <c r="K6" i="9"/>
  <c r="L6" i="9"/>
  <c r="M6" i="9"/>
  <c r="N6" i="9"/>
  <c r="C6" i="9"/>
  <c r="D6" i="9"/>
  <c r="N41" i="8"/>
  <c r="I6" i="9"/>
  <c r="J6" i="9"/>
  <c r="E6" i="9"/>
  <c r="M13" i="9"/>
  <c r="L71" i="9"/>
  <c r="L26" i="9"/>
  <c r="K38" i="9"/>
  <c r="K89" i="9"/>
  <c r="J71" i="9"/>
  <c r="K52" i="9"/>
  <c r="I52" i="9"/>
  <c r="I38" i="9"/>
  <c r="I89" i="9"/>
  <c r="I71" i="9"/>
  <c r="H48" i="9"/>
  <c r="E25" i="18"/>
  <c r="E23" i="18"/>
  <c r="E22" i="18"/>
  <c r="E35" i="18"/>
  <c r="I32" i="18"/>
  <c r="I28" i="18" s="1"/>
  <c r="I42" i="18" s="1"/>
  <c r="E36" i="18"/>
  <c r="E39" i="18"/>
  <c r="E31" i="18"/>
  <c r="E38" i="18"/>
  <c r="E34" i="18"/>
  <c r="E33" i="18"/>
  <c r="H17" i="8"/>
  <c r="H22" i="8" s="1"/>
  <c r="H24" i="8" s="1"/>
  <c r="H80" i="8" s="1"/>
  <c r="H82" i="8" s="1"/>
  <c r="E52" i="9"/>
  <c r="D17" i="8"/>
  <c r="D22" i="8" s="1"/>
  <c r="D24" i="8" s="1"/>
  <c r="D80" i="8" s="1"/>
  <c r="D82" i="8" s="1"/>
  <c r="N38" i="9"/>
  <c r="G17" i="8"/>
  <c r="G22" i="8" s="1"/>
  <c r="G24" i="8" s="1"/>
  <c r="G80" i="8" s="1"/>
  <c r="G82" i="8" s="1"/>
  <c r="D66" i="8"/>
  <c r="N52" i="9"/>
  <c r="N89" i="9"/>
  <c r="D41" i="8"/>
  <c r="L38" i="9"/>
  <c r="L89" i="9"/>
  <c r="L52" i="9"/>
  <c r="N63" i="9"/>
  <c r="N17" i="8"/>
  <c r="N22" i="8" s="1"/>
  <c r="N24" i="8" s="1"/>
  <c r="N80" i="8" s="1"/>
  <c r="N82" i="8" s="1"/>
  <c r="N59" i="9"/>
  <c r="M66" i="8"/>
  <c r="N48" i="9"/>
  <c r="N35" i="9"/>
  <c r="M41" i="8"/>
  <c r="N26" i="9"/>
  <c r="M17" i="8"/>
  <c r="M22" i="8" s="1"/>
  <c r="M24" i="8" s="1"/>
  <c r="M80" i="8" s="1"/>
  <c r="M82" i="8" s="1"/>
  <c r="K66" i="8"/>
  <c r="L44" i="9"/>
  <c r="K41" i="8"/>
  <c r="L30" i="9"/>
  <c r="K17" i="8"/>
  <c r="K22" i="8" s="1"/>
  <c r="K24" i="8" s="1"/>
  <c r="K80" i="8" s="1"/>
  <c r="K82" i="8" s="1"/>
  <c r="J89" i="9"/>
  <c r="K54" i="9"/>
  <c r="J66" i="8"/>
  <c r="J38" i="9"/>
  <c r="J41" i="8"/>
  <c r="J17" i="8"/>
  <c r="J22" i="8" s="1"/>
  <c r="J24" i="8" s="1"/>
  <c r="J80" i="8" s="1"/>
  <c r="J82" i="8" s="1"/>
  <c r="J13" i="9"/>
  <c r="N13" i="9"/>
  <c r="K26" i="9"/>
  <c r="M30" i="9"/>
  <c r="N30" i="9"/>
  <c r="K35" i="9"/>
  <c r="M35" i="9"/>
  <c r="M44" i="9"/>
  <c r="J44" i="9"/>
  <c r="N44" i="9"/>
  <c r="K48" i="9"/>
  <c r="L48" i="9"/>
  <c r="L54" i="9"/>
  <c r="N54" i="9"/>
  <c r="K59" i="9"/>
  <c r="M59" i="9"/>
  <c r="K63" i="9"/>
  <c r="M63" i="9"/>
  <c r="M71" i="9"/>
  <c r="C54" i="9"/>
  <c r="K13" i="9"/>
  <c r="L35" i="9"/>
  <c r="M54" i="9"/>
  <c r="L59" i="9"/>
  <c r="L63" i="9"/>
  <c r="L13" i="9"/>
  <c r="M26" i="9"/>
  <c r="K30" i="9"/>
  <c r="K44" i="9"/>
  <c r="M48" i="9"/>
  <c r="K71" i="9"/>
  <c r="E35" i="9"/>
  <c r="G38" i="9"/>
  <c r="E26" i="18"/>
  <c r="E71" i="9"/>
  <c r="H26" i="9"/>
  <c r="J30" i="9"/>
  <c r="E24" i="18"/>
  <c r="H38" i="9"/>
  <c r="G44" i="9"/>
  <c r="E30" i="18"/>
  <c r="E32" i="18"/>
  <c r="I63" i="9"/>
  <c r="E40" i="18"/>
  <c r="D45" i="18"/>
  <c r="E26" i="9"/>
  <c r="I26" i="9"/>
  <c r="E48" i="9"/>
  <c r="J54" i="9"/>
  <c r="I54" i="9"/>
  <c r="J63" i="9"/>
  <c r="H52" i="9"/>
  <c r="E38" i="9"/>
  <c r="E63" i="9"/>
  <c r="E55" i="18"/>
  <c r="H89" i="9"/>
  <c r="J26" i="9"/>
  <c r="J35" i="9"/>
  <c r="J48" i="9"/>
  <c r="J59" i="9"/>
  <c r="E37" i="18"/>
  <c r="G89" i="9"/>
  <c r="E89" i="9"/>
  <c r="G52" i="9"/>
  <c r="I66" i="8"/>
  <c r="I44" i="9"/>
  <c r="I41" i="8"/>
  <c r="I17" i="8"/>
  <c r="I22" i="8" s="1"/>
  <c r="I24" i="8" s="1"/>
  <c r="I80" i="8" s="1"/>
  <c r="I82" i="8" s="1"/>
  <c r="H63" i="9"/>
  <c r="I59" i="9"/>
  <c r="H54" i="9"/>
  <c r="H66" i="8"/>
  <c r="I48" i="9"/>
  <c r="H44" i="9"/>
  <c r="I35" i="9"/>
  <c r="H35" i="9"/>
  <c r="I30" i="9"/>
  <c r="H41" i="8"/>
  <c r="I13" i="9"/>
  <c r="H13" i="9"/>
  <c r="H71" i="9"/>
  <c r="G63" i="9"/>
  <c r="H59" i="9"/>
  <c r="G54" i="9"/>
  <c r="G66" i="8"/>
  <c r="G41" i="8"/>
  <c r="G35" i="9"/>
  <c r="H30" i="9"/>
  <c r="G26" i="9"/>
  <c r="G13" i="9"/>
  <c r="F89" i="9"/>
  <c r="G71" i="9"/>
  <c r="F63" i="9"/>
  <c r="G59" i="9"/>
  <c r="F59" i="9"/>
  <c r="F54" i="9"/>
  <c r="G48" i="9"/>
  <c r="F48" i="9"/>
  <c r="F66" i="8"/>
  <c r="F44" i="9"/>
  <c r="F38" i="9"/>
  <c r="G30" i="9"/>
  <c r="F30" i="9"/>
  <c r="F41" i="8"/>
  <c r="F26" i="9"/>
  <c r="F17" i="8"/>
  <c r="F22" i="8" s="1"/>
  <c r="F24" i="8" s="1"/>
  <c r="F80" i="8" s="1"/>
  <c r="F82" i="8" s="1"/>
  <c r="C63" i="9"/>
  <c r="C26" i="9"/>
  <c r="C30" i="9"/>
  <c r="D26" i="9"/>
  <c r="C41" i="8"/>
  <c r="D38" i="9"/>
  <c r="C44" i="9"/>
  <c r="F71" i="9"/>
  <c r="E54" i="9"/>
  <c r="E41" i="8"/>
  <c r="E30" i="9"/>
  <c r="F35" i="9"/>
  <c r="E44" i="9"/>
  <c r="E59" i="9"/>
  <c r="E66" i="8"/>
  <c r="F13" i="9"/>
  <c r="E13" i="9"/>
  <c r="E17" i="8"/>
  <c r="E22" i="8" s="1"/>
  <c r="E24" i="8" s="1"/>
  <c r="E80" i="8" s="1"/>
  <c r="E82" i="8" s="1"/>
  <c r="D71" i="9"/>
  <c r="D63" i="9"/>
  <c r="D59" i="9"/>
  <c r="D54" i="9"/>
  <c r="D48" i="9"/>
  <c r="D44" i="9"/>
  <c r="D35" i="9"/>
  <c r="D30" i="9"/>
  <c r="D13" i="9"/>
  <c r="C35" i="9"/>
  <c r="C48" i="9"/>
  <c r="C71" i="9"/>
  <c r="C59" i="9"/>
  <c r="C66" i="8"/>
  <c r="C80" i="8"/>
  <c r="C82" i="8" s="1"/>
  <c r="D6" i="18" l="1"/>
  <c r="D14" i="18"/>
  <c r="D21" i="18"/>
  <c r="N17" i="9"/>
  <c r="D28" i="18"/>
  <c r="E21" i="18"/>
  <c r="E42" i="18" s="1"/>
  <c r="E14" i="18"/>
  <c r="E19" i="18" s="1"/>
  <c r="N68" i="8"/>
  <c r="N84" i="8" s="1"/>
  <c r="I51" i="18"/>
  <c r="C68" i="8"/>
  <c r="C84" i="8" s="1"/>
  <c r="C86" i="8" s="1"/>
  <c r="C92" i="8" s="1"/>
  <c r="C96" i="8" s="1"/>
  <c r="D68" i="8"/>
  <c r="D84" i="8" s="1"/>
  <c r="D86" i="8" s="1"/>
  <c r="D92" i="8" s="1"/>
  <c r="D96" i="8" s="1"/>
  <c r="K41" i="9"/>
  <c r="J17" i="9"/>
  <c r="J22" i="9" s="1"/>
  <c r="J24" i="9" s="1"/>
  <c r="J80" i="9" s="1"/>
  <c r="J82" i="9" s="1"/>
  <c r="J66" i="9"/>
  <c r="M68" i="8"/>
  <c r="M84" i="8" s="1"/>
  <c r="M86" i="8" s="1"/>
  <c r="M92" i="8" s="1"/>
  <c r="M96" i="8" s="1"/>
  <c r="N66" i="9"/>
  <c r="N41" i="9"/>
  <c r="M17" i="9"/>
  <c r="M22" i="9" s="1"/>
  <c r="M24" i="9" s="1"/>
  <c r="M80" i="9" s="1"/>
  <c r="M82" i="9" s="1"/>
  <c r="M66" i="9"/>
  <c r="M41" i="9"/>
  <c r="L66" i="9"/>
  <c r="K68" i="8"/>
  <c r="K84" i="8" s="1"/>
  <c r="K86" i="8" s="1"/>
  <c r="K92" i="8" s="1"/>
  <c r="K96" i="8" s="1"/>
  <c r="L41" i="9"/>
  <c r="L17" i="9"/>
  <c r="L22" i="9" s="1"/>
  <c r="L24" i="9" s="1"/>
  <c r="L80" i="9" s="1"/>
  <c r="L82" i="9" s="1"/>
  <c r="K66" i="9"/>
  <c r="J68" i="8"/>
  <c r="J84" i="8" s="1"/>
  <c r="J86" i="8" s="1"/>
  <c r="J92" i="8" s="1"/>
  <c r="J96" i="8" s="1"/>
  <c r="J41" i="9"/>
  <c r="K17" i="9"/>
  <c r="K22" i="9" s="1"/>
  <c r="K24" i="9" s="1"/>
  <c r="K80" i="9" s="1"/>
  <c r="K82" i="9" s="1"/>
  <c r="G17" i="9"/>
  <c r="G22" i="9" s="1"/>
  <c r="G24" i="9" s="1"/>
  <c r="G80" i="9" s="1"/>
  <c r="G82" i="9" s="1"/>
  <c r="C41" i="9"/>
  <c r="G41" i="9"/>
  <c r="H17" i="9"/>
  <c r="H22" i="9" s="1"/>
  <c r="H24" i="9" s="1"/>
  <c r="H80" i="9" s="1"/>
  <c r="H82" i="9" s="1"/>
  <c r="H41" i="9"/>
  <c r="I66" i="9"/>
  <c r="I68" i="8"/>
  <c r="I84" i="8" s="1"/>
  <c r="I86" i="8" s="1"/>
  <c r="I92" i="8" s="1"/>
  <c r="I96" i="8" s="1"/>
  <c r="H66" i="9"/>
  <c r="H68" i="8"/>
  <c r="H84" i="8" s="1"/>
  <c r="H86" i="8" s="1"/>
  <c r="H92" i="8" s="1"/>
  <c r="H96" i="8" s="1"/>
  <c r="I41" i="9"/>
  <c r="I17" i="9"/>
  <c r="I22" i="9" s="1"/>
  <c r="I24" i="9" s="1"/>
  <c r="I80" i="9" s="1"/>
  <c r="I82" i="9" s="1"/>
  <c r="G68" i="8"/>
  <c r="G84" i="8" s="1"/>
  <c r="G86" i="8" s="1"/>
  <c r="G92" i="8" s="1"/>
  <c r="G96" i="8" s="1"/>
  <c r="G66" i="9"/>
  <c r="F66" i="9"/>
  <c r="F68" i="8"/>
  <c r="F84" i="8" s="1"/>
  <c r="F86" i="8" s="1"/>
  <c r="F92" i="8" s="1"/>
  <c r="F96" i="8" s="1"/>
  <c r="F41" i="9"/>
  <c r="F17" i="9"/>
  <c r="F22" i="9" s="1"/>
  <c r="F24" i="9" s="1"/>
  <c r="F80" i="9" s="1"/>
  <c r="F82" i="9" s="1"/>
  <c r="D17" i="9"/>
  <c r="D22" i="9" s="1"/>
  <c r="D24" i="9" s="1"/>
  <c r="D80" i="9" s="1"/>
  <c r="D82" i="9" s="1"/>
  <c r="D41" i="9"/>
  <c r="E66" i="9"/>
  <c r="E68" i="8"/>
  <c r="E84" i="8" s="1"/>
  <c r="E86" i="8" s="1"/>
  <c r="E92" i="8" s="1"/>
  <c r="E96" i="8" s="1"/>
  <c r="E41" i="9"/>
  <c r="E17" i="9"/>
  <c r="E22" i="9" s="1"/>
  <c r="E24" i="9" s="1"/>
  <c r="E80" i="9" s="1"/>
  <c r="E82" i="9" s="1"/>
  <c r="D66" i="9"/>
  <c r="C17" i="9"/>
  <c r="C66" i="9"/>
  <c r="I53" i="18" l="1"/>
  <c r="I57" i="18" s="1"/>
  <c r="I61" i="18" s="1"/>
  <c r="D42" i="18"/>
  <c r="D19" i="18"/>
  <c r="N86" i="8"/>
  <c r="N92" i="8" s="1"/>
  <c r="N96" i="8" s="1"/>
  <c r="N22" i="9"/>
  <c r="N24" i="9" s="1"/>
  <c r="N80" i="9" s="1"/>
  <c r="I68" i="9"/>
  <c r="I84" i="9" s="1"/>
  <c r="I86" i="9" s="1"/>
  <c r="I92" i="9" s="1"/>
  <c r="I96" i="9" s="1"/>
  <c r="J68" i="9"/>
  <c r="J84" i="9" s="1"/>
  <c r="J86" i="9" s="1"/>
  <c r="J92" i="9" s="1"/>
  <c r="J96" i="9" s="1"/>
  <c r="C68" i="9"/>
  <c r="C84" i="9" s="1"/>
  <c r="K68" i="9"/>
  <c r="K84" i="9" s="1"/>
  <c r="K86" i="9" s="1"/>
  <c r="K92" i="9" s="1"/>
  <c r="K96" i="9" s="1"/>
  <c r="L68" i="9"/>
  <c r="L84" i="9" s="1"/>
  <c r="L86" i="9" s="1"/>
  <c r="L92" i="9" s="1"/>
  <c r="L96" i="9" s="1"/>
  <c r="G68" i="9"/>
  <c r="G84" i="9" s="1"/>
  <c r="G86" i="9" s="1"/>
  <c r="G92" i="9" s="1"/>
  <c r="G96" i="9" s="1"/>
  <c r="H68" i="9"/>
  <c r="H84" i="9" s="1"/>
  <c r="N68" i="9"/>
  <c r="N84" i="9" s="1"/>
  <c r="M68" i="9"/>
  <c r="M84" i="9" s="1"/>
  <c r="M86" i="9" s="1"/>
  <c r="M92" i="9" s="1"/>
  <c r="M96" i="9" s="1"/>
  <c r="H61" i="18"/>
  <c r="E68" i="9"/>
  <c r="E84" i="9" s="1"/>
  <c r="E86" i="9" s="1"/>
  <c r="E92" i="9" s="1"/>
  <c r="E96" i="9" s="1"/>
  <c r="F68" i="9"/>
  <c r="F84" i="9" s="1"/>
  <c r="F86" i="9" s="1"/>
  <c r="F92" i="9" s="1"/>
  <c r="F96" i="9" s="1"/>
  <c r="D68" i="9"/>
  <c r="D84" i="9" s="1"/>
  <c r="D86" i="9" s="1"/>
  <c r="D92" i="9" s="1"/>
  <c r="D96" i="9" s="1"/>
  <c r="N89" i="7"/>
  <c r="M89" i="7"/>
  <c r="L89" i="7"/>
  <c r="K89" i="7"/>
  <c r="J89" i="7"/>
  <c r="I89" i="7"/>
  <c r="H89" i="7"/>
  <c r="G89" i="7"/>
  <c r="F89" i="7"/>
  <c r="E89" i="7"/>
  <c r="D89" i="7"/>
  <c r="N76" i="7"/>
  <c r="M76" i="7"/>
  <c r="L76" i="7"/>
  <c r="K76" i="7"/>
  <c r="J76" i="7"/>
  <c r="I76" i="7"/>
  <c r="F76" i="7"/>
  <c r="E76" i="7"/>
  <c r="E9" i="18" s="1"/>
  <c r="N75" i="7"/>
  <c r="M75" i="7"/>
  <c r="L75" i="7"/>
  <c r="K75" i="7"/>
  <c r="J75" i="7"/>
  <c r="I75" i="7"/>
  <c r="H75" i="7"/>
  <c r="G75" i="7"/>
  <c r="F75" i="7"/>
  <c r="E75" i="7"/>
  <c r="E8" i="18" s="1"/>
  <c r="D75" i="7"/>
  <c r="N72" i="7"/>
  <c r="M72" i="7"/>
  <c r="L72" i="7"/>
  <c r="K72" i="7"/>
  <c r="J72" i="7"/>
  <c r="I72" i="7"/>
  <c r="H72" i="7"/>
  <c r="G72" i="7"/>
  <c r="F72" i="7"/>
  <c r="E72" i="7"/>
  <c r="E7" i="18" s="1"/>
  <c r="D72" i="7"/>
  <c r="N65" i="7"/>
  <c r="M65" i="7"/>
  <c r="L65" i="7"/>
  <c r="K65" i="7"/>
  <c r="J65" i="7"/>
  <c r="I65" i="7"/>
  <c r="H65" i="7"/>
  <c r="G65" i="7"/>
  <c r="F65" i="7"/>
  <c r="E65" i="7"/>
  <c r="D65" i="7"/>
  <c r="N64" i="7"/>
  <c r="M64" i="7"/>
  <c r="L64" i="7"/>
  <c r="K64" i="7"/>
  <c r="J64" i="7"/>
  <c r="I64" i="7"/>
  <c r="H64" i="7"/>
  <c r="G64" i="7"/>
  <c r="F64" i="7"/>
  <c r="E64" i="7"/>
  <c r="D64" i="7"/>
  <c r="N62" i="7"/>
  <c r="M62" i="7"/>
  <c r="L62" i="7"/>
  <c r="K62" i="7"/>
  <c r="J62" i="7"/>
  <c r="I62" i="7"/>
  <c r="H62" i="7"/>
  <c r="G62" i="7"/>
  <c r="D62" i="7"/>
  <c r="N61" i="7"/>
  <c r="M61" i="7"/>
  <c r="L61" i="7"/>
  <c r="K61" i="7"/>
  <c r="J61" i="7"/>
  <c r="I61" i="7"/>
  <c r="H61" i="7"/>
  <c r="G61" i="7"/>
  <c r="F61" i="7"/>
  <c r="E61" i="7"/>
  <c r="D61" i="7"/>
  <c r="N60" i="7"/>
  <c r="M60" i="7"/>
  <c r="L60" i="7"/>
  <c r="K60" i="7"/>
  <c r="J60" i="7"/>
  <c r="I60" i="7"/>
  <c r="H60" i="7"/>
  <c r="G60" i="7"/>
  <c r="F60" i="7"/>
  <c r="E60" i="7"/>
  <c r="D60" i="7"/>
  <c r="N58" i="7"/>
  <c r="M58" i="7"/>
  <c r="L58" i="7"/>
  <c r="K58" i="7"/>
  <c r="J58" i="7"/>
  <c r="I58" i="7"/>
  <c r="H58" i="7"/>
  <c r="G58" i="7"/>
  <c r="F58" i="7"/>
  <c r="E58" i="7"/>
  <c r="D58" i="7"/>
  <c r="N56" i="7"/>
  <c r="M56" i="7"/>
  <c r="L56" i="7"/>
  <c r="K56" i="7"/>
  <c r="J56" i="7"/>
  <c r="I56" i="7"/>
  <c r="H56" i="7"/>
  <c r="G56" i="7"/>
  <c r="F56" i="7"/>
  <c r="E56" i="7"/>
  <c r="D56" i="7"/>
  <c r="N55" i="7"/>
  <c r="M55" i="7"/>
  <c r="L55" i="7"/>
  <c r="K55" i="7"/>
  <c r="J55" i="7"/>
  <c r="I55" i="7"/>
  <c r="H55" i="7"/>
  <c r="G55" i="7"/>
  <c r="F55" i="7"/>
  <c r="E55" i="7"/>
  <c r="D55" i="7"/>
  <c r="N53" i="7"/>
  <c r="M53" i="7"/>
  <c r="M52" i="7" s="1"/>
  <c r="L53" i="7"/>
  <c r="L52" i="7" s="1"/>
  <c r="K53" i="7"/>
  <c r="K52" i="7" s="1"/>
  <c r="J53" i="7"/>
  <c r="J52" i="7" s="1"/>
  <c r="I53" i="7"/>
  <c r="I52" i="7" s="1"/>
  <c r="H53" i="7"/>
  <c r="G53" i="7"/>
  <c r="F53" i="7"/>
  <c r="F52" i="7" s="1"/>
  <c r="E53" i="7"/>
  <c r="D53" i="7"/>
  <c r="D52" i="7" s="1"/>
  <c r="N51" i="7"/>
  <c r="M51" i="7"/>
  <c r="L51" i="7"/>
  <c r="K51" i="7"/>
  <c r="J51" i="7"/>
  <c r="I51" i="7"/>
  <c r="H51" i="7"/>
  <c r="G51" i="7"/>
  <c r="F51" i="7"/>
  <c r="E51" i="7"/>
  <c r="D51" i="7"/>
  <c r="N50" i="7"/>
  <c r="M50" i="7"/>
  <c r="L50" i="7"/>
  <c r="K50" i="7"/>
  <c r="J50" i="7"/>
  <c r="I50" i="7"/>
  <c r="H50" i="7"/>
  <c r="G50" i="7"/>
  <c r="F50" i="7"/>
  <c r="E50" i="7"/>
  <c r="D50" i="7"/>
  <c r="N49" i="7"/>
  <c r="M49" i="7"/>
  <c r="L49" i="7"/>
  <c r="K49" i="7"/>
  <c r="J49" i="7"/>
  <c r="I49" i="7"/>
  <c r="H49" i="7"/>
  <c r="G49" i="7"/>
  <c r="F49" i="7"/>
  <c r="E49" i="7"/>
  <c r="D49" i="7"/>
  <c r="N47" i="7"/>
  <c r="M47" i="7"/>
  <c r="L47" i="7"/>
  <c r="K47" i="7"/>
  <c r="J47" i="7"/>
  <c r="I47" i="7"/>
  <c r="H47" i="7"/>
  <c r="G47" i="7"/>
  <c r="F47" i="7"/>
  <c r="E47" i="7"/>
  <c r="D47" i="7"/>
  <c r="C89" i="7"/>
  <c r="C79" i="7"/>
  <c r="C75" i="7"/>
  <c r="C72" i="7"/>
  <c r="C65" i="7"/>
  <c r="C64" i="7"/>
  <c r="C62" i="7"/>
  <c r="C61" i="7"/>
  <c r="C60" i="7"/>
  <c r="C58" i="7"/>
  <c r="C56" i="7"/>
  <c r="C55" i="7"/>
  <c r="C53" i="7"/>
  <c r="C51" i="7"/>
  <c r="C50" i="7"/>
  <c r="C49" i="7"/>
  <c r="C47" i="7"/>
  <c r="N20" i="7"/>
  <c r="M20" i="7"/>
  <c r="L20" i="7"/>
  <c r="K20" i="7"/>
  <c r="J20" i="7"/>
  <c r="I20" i="7"/>
  <c r="H20" i="7"/>
  <c r="G20" i="7"/>
  <c r="F20" i="7"/>
  <c r="E20" i="7"/>
  <c r="D20" i="7"/>
  <c r="C20" i="7"/>
  <c r="N13" i="7"/>
  <c r="M13" i="7"/>
  <c r="L13" i="7"/>
  <c r="K13" i="7"/>
  <c r="J13" i="7"/>
  <c r="I13" i="7"/>
  <c r="G13" i="7"/>
  <c r="F13" i="7"/>
  <c r="E13" i="7"/>
  <c r="D13" i="7"/>
  <c r="J6" i="7"/>
  <c r="L6" i="7"/>
  <c r="C6" i="7"/>
  <c r="I71" i="7" l="1"/>
  <c r="J71" i="7"/>
  <c r="D47" i="18"/>
  <c r="H52" i="7"/>
  <c r="E59" i="7"/>
  <c r="F59" i="7"/>
  <c r="E47" i="18"/>
  <c r="C52" i="7"/>
  <c r="E51" i="18"/>
  <c r="H86" i="9"/>
  <c r="H92" i="9" s="1"/>
  <c r="H96" i="9" s="1"/>
  <c r="J17" i="7"/>
  <c r="J22" i="7" s="1"/>
  <c r="J24" i="7" s="1"/>
  <c r="J80" i="7" s="1"/>
  <c r="N52" i="7"/>
  <c r="E52" i="7"/>
  <c r="G52" i="7"/>
  <c r="L17" i="7"/>
  <c r="L22" i="7" s="1"/>
  <c r="L24" i="7" s="1"/>
  <c r="L80" i="7" s="1"/>
  <c r="F26" i="7"/>
  <c r="H6" i="7"/>
  <c r="C13" i="7"/>
  <c r="C17" i="7" s="1"/>
  <c r="C22" i="7" s="1"/>
  <c r="C24" i="7" s="1"/>
  <c r="C80" i="7" s="1"/>
  <c r="F6" i="7"/>
  <c r="F17" i="7" s="1"/>
  <c r="F22" i="7" s="1"/>
  <c r="F24" i="7" s="1"/>
  <c r="F80" i="7" s="1"/>
  <c r="H13" i="7"/>
  <c r="G57" i="7"/>
  <c r="K6" i="7"/>
  <c r="K17" i="7" s="1"/>
  <c r="K22" i="7" s="1"/>
  <c r="K24" i="7" s="1"/>
  <c r="K80" i="7" s="1"/>
  <c r="K57" i="7"/>
  <c r="N6" i="7"/>
  <c r="N17" i="7" s="1"/>
  <c r="N22" i="7" s="1"/>
  <c r="N24" i="7" s="1"/>
  <c r="N80" i="7" s="1"/>
  <c r="E26" i="7"/>
  <c r="M26" i="7"/>
  <c r="H57" i="7"/>
  <c r="I26" i="7"/>
  <c r="D57" i="7"/>
  <c r="L57" i="7"/>
  <c r="E63" i="7"/>
  <c r="M63" i="7"/>
  <c r="E71" i="7"/>
  <c r="M71" i="7"/>
  <c r="M6" i="7"/>
  <c r="M17" i="7" s="1"/>
  <c r="M22" i="7" s="1"/>
  <c r="M24" i="7" s="1"/>
  <c r="M80" i="7" s="1"/>
  <c r="I6" i="7"/>
  <c r="I17" i="7" s="1"/>
  <c r="I22" i="7" s="1"/>
  <c r="I24" i="7" s="1"/>
  <c r="I80" i="7" s="1"/>
  <c r="G6" i="7"/>
  <c r="F57" i="7"/>
  <c r="J57" i="7"/>
  <c r="N57" i="7"/>
  <c r="F63" i="7"/>
  <c r="J63" i="7"/>
  <c r="N63" i="7"/>
  <c r="G63" i="7"/>
  <c r="F71" i="7"/>
  <c r="N71" i="7"/>
  <c r="E6" i="7"/>
  <c r="E17" i="7" s="1"/>
  <c r="E22" i="7" s="1"/>
  <c r="E24" i="7" s="1"/>
  <c r="E80" i="7" s="1"/>
  <c r="C26" i="7"/>
  <c r="D44" i="7"/>
  <c r="H44" i="7"/>
  <c r="L44" i="7"/>
  <c r="F48" i="7"/>
  <c r="J48" i="7"/>
  <c r="N48" i="7"/>
  <c r="D54" i="7"/>
  <c r="H54" i="7"/>
  <c r="L54" i="7"/>
  <c r="D59" i="7"/>
  <c r="H59" i="7"/>
  <c r="L59" i="7"/>
  <c r="J59" i="7"/>
  <c r="C63" i="7"/>
  <c r="J26" i="7"/>
  <c r="N26" i="7"/>
  <c r="E44" i="7"/>
  <c r="I44" i="7"/>
  <c r="M44" i="7"/>
  <c r="G48" i="7"/>
  <c r="K48" i="7"/>
  <c r="K63" i="7"/>
  <c r="G26" i="7"/>
  <c r="K26" i="7"/>
  <c r="F44" i="7"/>
  <c r="J44" i="7"/>
  <c r="N44" i="7"/>
  <c r="H48" i="7"/>
  <c r="L48" i="7"/>
  <c r="N59" i="7"/>
  <c r="K71" i="7"/>
  <c r="E45" i="18"/>
  <c r="D6" i="7"/>
  <c r="D17" i="7" s="1"/>
  <c r="D22" i="7" s="1"/>
  <c r="D24" i="7" s="1"/>
  <c r="D80" i="7" s="1"/>
  <c r="C44" i="7"/>
  <c r="C54" i="7"/>
  <c r="C57" i="7"/>
  <c r="C59" i="7"/>
  <c r="D26" i="7"/>
  <c r="H26" i="7"/>
  <c r="L26" i="7"/>
  <c r="G44" i="7"/>
  <c r="K44" i="7"/>
  <c r="E48" i="7"/>
  <c r="I48" i="7"/>
  <c r="M48" i="7"/>
  <c r="G54" i="7"/>
  <c r="K54" i="7"/>
  <c r="G59" i="7"/>
  <c r="K59" i="7"/>
  <c r="L71" i="7"/>
  <c r="E54" i="7"/>
  <c r="I54" i="7"/>
  <c r="M54" i="7"/>
  <c r="E57" i="7"/>
  <c r="I57" i="7"/>
  <c r="M57" i="7"/>
  <c r="I59" i="7"/>
  <c r="M59" i="7"/>
  <c r="F54" i="7"/>
  <c r="J54" i="7"/>
  <c r="N54" i="7"/>
  <c r="D63" i="7"/>
  <c r="L63" i="7"/>
  <c r="L66" i="7" l="1"/>
  <c r="K66" i="7"/>
  <c r="G66" i="7"/>
  <c r="E66" i="7"/>
  <c r="N66" i="7"/>
  <c r="M66" i="7"/>
  <c r="J66" i="7"/>
  <c r="F66" i="7"/>
  <c r="E6" i="18"/>
  <c r="E49" i="18" s="1"/>
  <c r="E53" i="18" s="1"/>
  <c r="E57" i="18" s="1"/>
  <c r="E61" i="18" s="1"/>
  <c r="D49" i="18"/>
  <c r="N82" i="9"/>
  <c r="N82" i="7"/>
  <c r="G17" i="7"/>
  <c r="G22" i="7" s="1"/>
  <c r="G24" i="7" s="1"/>
  <c r="G80" i="7" s="1"/>
  <c r="H17" i="7"/>
  <c r="H22" i="7" s="1"/>
  <c r="H24" i="7" s="1"/>
  <c r="H80" i="7" s="1"/>
  <c r="L82" i="7"/>
  <c r="F82" i="7"/>
  <c r="E82" i="7"/>
  <c r="J41" i="7"/>
  <c r="M82" i="7"/>
  <c r="C41" i="7"/>
  <c r="N41" i="7"/>
  <c r="L41" i="7"/>
  <c r="I41" i="7"/>
  <c r="M41" i="7"/>
  <c r="E41" i="7"/>
  <c r="G76" i="7"/>
  <c r="H76" i="7"/>
  <c r="H41" i="7"/>
  <c r="K41" i="7"/>
  <c r="I63" i="7"/>
  <c r="I66" i="7" s="1"/>
  <c r="I82" i="7"/>
  <c r="D41" i="7"/>
  <c r="K82" i="7"/>
  <c r="G41" i="7"/>
  <c r="F41" i="7"/>
  <c r="D76" i="7"/>
  <c r="C76" i="7"/>
  <c r="J82" i="7"/>
  <c r="D48" i="7"/>
  <c r="D66" i="7" s="1"/>
  <c r="H63" i="7" l="1"/>
  <c r="H66" i="7" s="1"/>
  <c r="H71" i="7"/>
  <c r="H82" i="7" s="1"/>
  <c r="C71" i="7"/>
  <c r="C82" i="7" s="1"/>
  <c r="C48" i="7"/>
  <c r="D71" i="7"/>
  <c r="D82" i="7" s="1"/>
  <c r="N86" i="9"/>
  <c r="I68" i="7"/>
  <c r="I84" i="7" s="1"/>
  <c r="I86" i="7" s="1"/>
  <c r="I92" i="7" s="1"/>
  <c r="I96" i="7" s="1"/>
  <c r="G71" i="7"/>
  <c r="G82" i="7" s="1"/>
  <c r="N68" i="7"/>
  <c r="N84" i="7" s="1"/>
  <c r="N86" i="7" s="1"/>
  <c r="N92" i="7" s="1"/>
  <c r="N96" i="7" s="1"/>
  <c r="F68" i="7"/>
  <c r="G68" i="7"/>
  <c r="G84" i="7" s="1"/>
  <c r="J68" i="7"/>
  <c r="J84" i="7" s="1"/>
  <c r="J86" i="7" s="1"/>
  <c r="J92" i="7" s="1"/>
  <c r="J96" i="7" s="1"/>
  <c r="E68" i="7"/>
  <c r="E84" i="7" s="1"/>
  <c r="E86" i="7" s="1"/>
  <c r="E92" i="7" s="1"/>
  <c r="E96" i="7" s="1"/>
  <c r="L68" i="7"/>
  <c r="L84" i="7" s="1"/>
  <c r="L86" i="7" s="1"/>
  <c r="L92" i="7" s="1"/>
  <c r="L96" i="7" s="1"/>
  <c r="M68" i="7"/>
  <c r="M84" i="7" s="1"/>
  <c r="M86" i="7" s="1"/>
  <c r="M92" i="7" s="1"/>
  <c r="M96" i="7" s="1"/>
  <c r="K68" i="7"/>
  <c r="K84" i="7" s="1"/>
  <c r="K86" i="7" s="1"/>
  <c r="K92" i="7" s="1"/>
  <c r="K96" i="7" s="1"/>
  <c r="D68" i="7"/>
  <c r="D84" i="7" s="1"/>
  <c r="C66" i="7" l="1"/>
  <c r="C68" i="7" s="1"/>
  <c r="C84" i="7" s="1"/>
  <c r="C86" i="7" s="1"/>
  <c r="C92" i="7" s="1"/>
  <c r="C96" i="7" s="1"/>
  <c r="H68" i="7"/>
  <c r="H84" i="7" s="1"/>
  <c r="H86" i="7" s="1"/>
  <c r="H92" i="7" s="1"/>
  <c r="H96" i="7" s="1"/>
  <c r="F84" i="7"/>
  <c r="F86" i="7" s="1"/>
  <c r="F92" i="7" s="1"/>
  <c r="F96" i="7" s="1"/>
  <c r="D86" i="7"/>
  <c r="D92" i="7" s="1"/>
  <c r="D96" i="7" s="1"/>
  <c r="N92" i="9"/>
  <c r="D51" i="18"/>
  <c r="D53" i="18" s="1"/>
  <c r="D57" i="18" s="1"/>
  <c r="D61" i="18" s="1"/>
  <c r="G86" i="7"/>
  <c r="G92" i="7" s="1"/>
  <c r="G96" i="7" s="1"/>
  <c r="N96" i="9" l="1"/>
  <c r="C8" i="4"/>
  <c r="D8" i="4"/>
  <c r="E8" i="4"/>
  <c r="F16" i="18" s="1"/>
  <c r="F8" i="4"/>
  <c r="G8" i="4"/>
  <c r="H8" i="4"/>
  <c r="I8" i="4"/>
  <c r="J8" i="4"/>
  <c r="K8" i="4"/>
  <c r="L8" i="4"/>
  <c r="M8" i="4"/>
  <c r="N8" i="4"/>
  <c r="C9" i="4"/>
  <c r="D9" i="4"/>
  <c r="E9" i="4"/>
  <c r="F17" i="18" s="1"/>
  <c r="F9" i="4"/>
  <c r="G9" i="4"/>
  <c r="H9" i="4"/>
  <c r="I9" i="4"/>
  <c r="J9" i="4"/>
  <c r="K9" i="4"/>
  <c r="L9" i="4"/>
  <c r="M9" i="4"/>
  <c r="N9" i="4"/>
  <c r="C12" i="4"/>
  <c r="D12" i="4"/>
  <c r="E12" i="4"/>
  <c r="F12" i="4"/>
  <c r="G12" i="4"/>
  <c r="H12" i="4"/>
  <c r="I12" i="4"/>
  <c r="J12" i="4"/>
  <c r="K12" i="4"/>
  <c r="L12" i="4"/>
  <c r="M12" i="4"/>
  <c r="N12" i="4"/>
  <c r="C13" i="4"/>
  <c r="D13" i="4"/>
  <c r="E13" i="4"/>
  <c r="F13" i="4"/>
  <c r="G13" i="4"/>
  <c r="H13" i="4"/>
  <c r="I13" i="4"/>
  <c r="J13" i="4"/>
  <c r="K13" i="4"/>
  <c r="L13" i="4"/>
  <c r="M13" i="4"/>
  <c r="N13" i="4"/>
  <c r="C14" i="4"/>
  <c r="D14" i="4"/>
  <c r="E14" i="4"/>
  <c r="F14" i="4"/>
  <c r="G14" i="4"/>
  <c r="H14" i="4"/>
  <c r="I14" i="4"/>
  <c r="J14" i="4"/>
  <c r="K14" i="4"/>
  <c r="L14" i="4"/>
  <c r="M14" i="4"/>
  <c r="N14" i="4"/>
  <c r="C25" i="4"/>
  <c r="D25" i="4"/>
  <c r="E25" i="4"/>
  <c r="F25" i="4"/>
  <c r="G25" i="4"/>
  <c r="H25" i="4"/>
  <c r="I25" i="4"/>
  <c r="J25" i="4"/>
  <c r="K25" i="4"/>
  <c r="L25" i="4"/>
  <c r="M25" i="4"/>
  <c r="N25" i="4"/>
  <c r="C26" i="4"/>
  <c r="D26" i="4"/>
  <c r="E26" i="4"/>
  <c r="F26" i="4"/>
  <c r="G26" i="4"/>
  <c r="H26" i="4"/>
  <c r="I26" i="4"/>
  <c r="J26" i="4"/>
  <c r="K26" i="4"/>
  <c r="L26" i="4"/>
  <c r="M26" i="4"/>
  <c r="N26" i="4"/>
  <c r="C27" i="4"/>
  <c r="D27" i="4"/>
  <c r="E27" i="4"/>
  <c r="F27" i="4"/>
  <c r="G27" i="4"/>
  <c r="H27" i="4"/>
  <c r="I27" i="4"/>
  <c r="J27" i="4"/>
  <c r="K27" i="4"/>
  <c r="L27" i="4"/>
  <c r="M27" i="4"/>
  <c r="N27" i="4"/>
  <c r="C29" i="4"/>
  <c r="D29" i="4"/>
  <c r="E29" i="4"/>
  <c r="F29" i="4"/>
  <c r="G29" i="4"/>
  <c r="H29" i="4"/>
  <c r="I29" i="4"/>
  <c r="J29" i="4"/>
  <c r="K29" i="4"/>
  <c r="L29" i="4"/>
  <c r="M29" i="4"/>
  <c r="N29" i="4"/>
  <c r="C31" i="4"/>
  <c r="D31" i="4"/>
  <c r="E31" i="4"/>
  <c r="F31" i="4"/>
  <c r="G31" i="4"/>
  <c r="H31" i="4"/>
  <c r="I31" i="4"/>
  <c r="J31" i="4"/>
  <c r="K31" i="4"/>
  <c r="L31" i="4"/>
  <c r="M31" i="4"/>
  <c r="N31" i="4"/>
  <c r="C32" i="4"/>
  <c r="D32" i="4"/>
  <c r="E32" i="4"/>
  <c r="F32" i="4"/>
  <c r="G32" i="4"/>
  <c r="H32" i="4"/>
  <c r="I32" i="4"/>
  <c r="J32" i="4"/>
  <c r="K32" i="4"/>
  <c r="L32" i="4"/>
  <c r="M32" i="4"/>
  <c r="N32" i="4"/>
  <c r="C34" i="4"/>
  <c r="D34" i="4"/>
  <c r="E34" i="4"/>
  <c r="F34" i="4"/>
  <c r="G34" i="4"/>
  <c r="H34" i="4"/>
  <c r="I34" i="4"/>
  <c r="J34" i="4"/>
  <c r="K34" i="4"/>
  <c r="L34" i="4"/>
  <c r="M34" i="4"/>
  <c r="N34" i="4"/>
  <c r="C35" i="4"/>
  <c r="D35" i="4"/>
  <c r="E35" i="4"/>
  <c r="F35" i="4"/>
  <c r="G35" i="4"/>
  <c r="H35" i="4"/>
  <c r="I35" i="4"/>
  <c r="J35" i="4"/>
  <c r="K35" i="4"/>
  <c r="L35" i="4"/>
  <c r="M35" i="4"/>
  <c r="N35" i="4"/>
  <c r="C37" i="4"/>
  <c r="D37" i="4"/>
  <c r="E37" i="4"/>
  <c r="F37" i="4"/>
  <c r="G37" i="4"/>
  <c r="H37" i="4"/>
  <c r="I37" i="4"/>
  <c r="J37" i="4"/>
  <c r="K37" i="4"/>
  <c r="L37" i="4"/>
  <c r="M37" i="4"/>
  <c r="N37" i="4"/>
  <c r="C43" i="4"/>
  <c r="D43" i="4"/>
  <c r="E43" i="4"/>
  <c r="F43" i="4"/>
  <c r="G43" i="4"/>
  <c r="H43" i="4"/>
  <c r="I43" i="4"/>
  <c r="J43" i="4"/>
  <c r="K43" i="4"/>
  <c r="L43" i="4"/>
  <c r="M43" i="4"/>
  <c r="N43" i="4"/>
  <c r="C44" i="4"/>
  <c r="D44" i="4"/>
  <c r="E44" i="4"/>
  <c r="F44" i="4"/>
  <c r="G44" i="4"/>
  <c r="H44" i="4"/>
  <c r="I44" i="4"/>
  <c r="J44" i="4"/>
  <c r="K44" i="4"/>
  <c r="L44" i="4"/>
  <c r="M44" i="4"/>
  <c r="N44" i="4"/>
  <c r="C45" i="4"/>
  <c r="D45" i="4"/>
  <c r="E45" i="4"/>
  <c r="F45" i="4"/>
  <c r="G45" i="4"/>
  <c r="H45" i="4"/>
  <c r="I45" i="4"/>
  <c r="J45" i="4"/>
  <c r="K45" i="4"/>
  <c r="L45" i="4"/>
  <c r="M45" i="4"/>
  <c r="N45" i="4"/>
  <c r="C47" i="4"/>
  <c r="D47" i="4"/>
  <c r="E47" i="4"/>
  <c r="F47" i="4"/>
  <c r="G47" i="4"/>
  <c r="H47" i="4"/>
  <c r="I47" i="4"/>
  <c r="J47" i="4"/>
  <c r="K47" i="4"/>
  <c r="L47" i="4"/>
  <c r="M47" i="4"/>
  <c r="N47" i="4"/>
  <c r="C48" i="4"/>
  <c r="D48" i="4"/>
  <c r="E48" i="4"/>
  <c r="F48" i="4"/>
  <c r="G48" i="4"/>
  <c r="H48" i="4"/>
  <c r="I48" i="4"/>
  <c r="J48" i="4"/>
  <c r="K48" i="4"/>
  <c r="L48" i="4"/>
  <c r="M48" i="4"/>
  <c r="N48" i="4"/>
  <c r="C49" i="4"/>
  <c r="D49" i="4"/>
  <c r="I49" i="4"/>
  <c r="M49" i="4"/>
  <c r="N49" i="4"/>
  <c r="C51" i="4"/>
  <c r="D51" i="4"/>
  <c r="E51" i="4"/>
  <c r="F51" i="4"/>
  <c r="G51" i="4"/>
  <c r="H51" i="4"/>
  <c r="I51" i="4"/>
  <c r="J51" i="4"/>
  <c r="K51" i="4"/>
  <c r="L51" i="4"/>
  <c r="M51" i="4"/>
  <c r="N51" i="4"/>
  <c r="C53" i="4"/>
  <c r="D53" i="4"/>
  <c r="E53" i="4"/>
  <c r="F53" i="4"/>
  <c r="G53" i="4"/>
  <c r="H53" i="4"/>
  <c r="I53" i="4"/>
  <c r="J53" i="4"/>
  <c r="K53" i="4"/>
  <c r="L53" i="4"/>
  <c r="M53" i="4"/>
  <c r="N53" i="4"/>
  <c r="C54" i="4"/>
  <c r="D54" i="4"/>
  <c r="E54" i="4"/>
  <c r="F54" i="4"/>
  <c r="G54" i="4"/>
  <c r="H54" i="4"/>
  <c r="I54" i="4"/>
  <c r="J54" i="4"/>
  <c r="K54" i="4"/>
  <c r="L54" i="4"/>
  <c r="M54" i="4"/>
  <c r="N54" i="4"/>
  <c r="C56" i="4"/>
  <c r="D56" i="4"/>
  <c r="E56" i="4"/>
  <c r="F56" i="4"/>
  <c r="G56" i="4"/>
  <c r="H56" i="4"/>
  <c r="I56" i="4"/>
  <c r="J56" i="4"/>
  <c r="K56" i="4"/>
  <c r="L56" i="4"/>
  <c r="M56" i="4"/>
  <c r="N56" i="4"/>
  <c r="C58" i="4"/>
  <c r="D58" i="4"/>
  <c r="E58" i="4"/>
  <c r="F58" i="4"/>
  <c r="G58" i="4"/>
  <c r="H58" i="4"/>
  <c r="I58" i="4"/>
  <c r="J58" i="4"/>
  <c r="K58" i="4"/>
  <c r="L58" i="4"/>
  <c r="M58" i="4"/>
  <c r="N58" i="4"/>
  <c r="C59" i="4"/>
  <c r="D59" i="4"/>
  <c r="E59" i="4"/>
  <c r="F59" i="4"/>
  <c r="G59" i="4"/>
  <c r="H59" i="4"/>
  <c r="I59" i="4"/>
  <c r="J59" i="4"/>
  <c r="K59" i="4"/>
  <c r="L59" i="4"/>
  <c r="M59" i="4"/>
  <c r="N59" i="4"/>
  <c r="C60" i="4"/>
  <c r="D60" i="4"/>
  <c r="E60" i="4"/>
  <c r="F60" i="4"/>
  <c r="G60" i="4"/>
  <c r="H60" i="4"/>
  <c r="I60" i="4"/>
  <c r="J60" i="4"/>
  <c r="K60" i="4"/>
  <c r="L60" i="4"/>
  <c r="M60" i="4"/>
  <c r="N60" i="4"/>
  <c r="C62" i="4"/>
  <c r="D62" i="4"/>
  <c r="E62" i="4"/>
  <c r="F62" i="4"/>
  <c r="G62" i="4"/>
  <c r="H62" i="4"/>
  <c r="I62" i="4"/>
  <c r="J62" i="4"/>
  <c r="K62" i="4"/>
  <c r="L62" i="4"/>
  <c r="M62" i="4"/>
  <c r="N62" i="4"/>
  <c r="C63" i="4"/>
  <c r="D63" i="4"/>
  <c r="E63" i="4"/>
  <c r="F63" i="4"/>
  <c r="G63" i="4"/>
  <c r="H63" i="4"/>
  <c r="I63" i="4"/>
  <c r="J63" i="4"/>
  <c r="K63" i="4"/>
  <c r="L63" i="4"/>
  <c r="M63" i="4"/>
  <c r="N63" i="4"/>
  <c r="E70" i="4"/>
  <c r="J7" i="18" s="1"/>
  <c r="F70" i="4"/>
  <c r="G70" i="4"/>
  <c r="H70" i="4"/>
  <c r="I70" i="4"/>
  <c r="J70" i="4"/>
  <c r="K70" i="4"/>
  <c r="L70" i="4"/>
  <c r="M70" i="4"/>
  <c r="C71" i="4"/>
  <c r="D71" i="4"/>
  <c r="E71" i="4"/>
  <c r="F71" i="4"/>
  <c r="G71" i="4"/>
  <c r="H71" i="4"/>
  <c r="I71" i="4"/>
  <c r="J71" i="4"/>
  <c r="K71" i="4"/>
  <c r="L71" i="4"/>
  <c r="M71" i="4"/>
  <c r="N71" i="4"/>
  <c r="C72" i="4"/>
  <c r="F9" i="18" s="1"/>
  <c r="D72" i="4"/>
  <c r="E72" i="4"/>
  <c r="J9" i="18" s="1"/>
  <c r="F72" i="4"/>
  <c r="G72" i="4"/>
  <c r="H72" i="4"/>
  <c r="I72" i="4"/>
  <c r="J72" i="4"/>
  <c r="K72" i="4"/>
  <c r="L72" i="4"/>
  <c r="M72" i="4"/>
  <c r="N72" i="4"/>
  <c r="C73" i="4"/>
  <c r="F10" i="18" s="1"/>
  <c r="D73" i="4"/>
  <c r="E73" i="4"/>
  <c r="J10" i="18" s="1"/>
  <c r="F73" i="4"/>
  <c r="G73" i="4"/>
  <c r="H73" i="4"/>
  <c r="I73" i="4"/>
  <c r="J73" i="4"/>
  <c r="K73" i="4"/>
  <c r="L73" i="4"/>
  <c r="M73" i="4"/>
  <c r="N73" i="4"/>
  <c r="C74" i="4"/>
  <c r="F11" i="18" s="1"/>
  <c r="D74" i="4"/>
  <c r="E74" i="4"/>
  <c r="J11" i="18" s="1"/>
  <c r="F74" i="4"/>
  <c r="G74" i="4"/>
  <c r="H74" i="4"/>
  <c r="I74" i="4"/>
  <c r="J74" i="4"/>
  <c r="K74" i="4"/>
  <c r="L74" i="4"/>
  <c r="M74" i="4"/>
  <c r="N74" i="4"/>
  <c r="C86" i="4"/>
  <c r="D86" i="4"/>
  <c r="E86" i="4"/>
  <c r="F86" i="4"/>
  <c r="G86" i="4"/>
  <c r="H86" i="4"/>
  <c r="I86" i="4"/>
  <c r="J86" i="4"/>
  <c r="K86" i="4"/>
  <c r="L86" i="4"/>
  <c r="M86" i="4"/>
  <c r="N86" i="4"/>
  <c r="C90" i="4"/>
  <c r="D90" i="4"/>
  <c r="E90" i="4"/>
  <c r="F90" i="4"/>
  <c r="G90" i="4"/>
  <c r="H90" i="4"/>
  <c r="I90" i="4"/>
  <c r="J90" i="4"/>
  <c r="K90" i="4"/>
  <c r="L90" i="4"/>
  <c r="M90" i="4"/>
  <c r="N90" i="4"/>
  <c r="N7" i="4"/>
  <c r="M7" i="4"/>
  <c r="L7" i="4"/>
  <c r="K7" i="4"/>
  <c r="J7" i="4"/>
  <c r="I7" i="4"/>
  <c r="H7" i="4"/>
  <c r="G7" i="4"/>
  <c r="F7" i="4"/>
  <c r="E7" i="4"/>
  <c r="F15" i="18" s="1"/>
  <c r="D7" i="4"/>
  <c r="C7" i="4"/>
  <c r="J15" i="18" s="1"/>
  <c r="E49" i="4"/>
  <c r="J6" i="18" l="1"/>
  <c r="C69" i="4"/>
  <c r="C20" i="4"/>
  <c r="C76" i="4" s="1"/>
  <c r="C39" i="4"/>
  <c r="K69" i="4"/>
  <c r="K20" i="4"/>
  <c r="K76" i="4" s="1"/>
  <c r="J20" i="4"/>
  <c r="J76" i="4" s="1"/>
  <c r="J69" i="4"/>
  <c r="I20" i="4"/>
  <c r="I76" i="4" s="1"/>
  <c r="H20" i="4"/>
  <c r="H76" i="4" s="1"/>
  <c r="F20" i="4"/>
  <c r="F76" i="4" s="1"/>
  <c r="E20" i="4"/>
  <c r="E76" i="4" s="1"/>
  <c r="G20" i="4"/>
  <c r="G76" i="4" s="1"/>
  <c r="D20" i="4"/>
  <c r="D76" i="4" s="1"/>
  <c r="C64" i="4"/>
  <c r="M64" i="4"/>
  <c r="N39" i="4"/>
  <c r="M39" i="4"/>
  <c r="L39" i="4"/>
  <c r="K39" i="4"/>
  <c r="J39" i="4"/>
  <c r="I39" i="4"/>
  <c r="H39" i="4"/>
  <c r="G39" i="4"/>
  <c r="E39" i="4"/>
  <c r="F39" i="4"/>
  <c r="D39" i="4"/>
  <c r="L20" i="4"/>
  <c r="L76" i="4" s="1"/>
  <c r="N20" i="4"/>
  <c r="N76" i="4" s="1"/>
  <c r="M20" i="4"/>
  <c r="M76" i="4" s="1"/>
  <c r="I69" i="4"/>
  <c r="H69" i="4"/>
  <c r="G69" i="4"/>
  <c r="F69" i="4"/>
  <c r="E69" i="4"/>
  <c r="D69" i="4"/>
  <c r="N69" i="4"/>
  <c r="M69" i="4"/>
  <c r="L69" i="4"/>
  <c r="J32" i="18"/>
  <c r="F32" i="18"/>
  <c r="J37" i="18"/>
  <c r="F37" i="18"/>
  <c r="F39" i="18"/>
  <c r="J39" i="18"/>
  <c r="J38" i="18"/>
  <c r="F38" i="18"/>
  <c r="F34" i="18"/>
  <c r="J34" i="18"/>
  <c r="J33" i="18"/>
  <c r="F33" i="18"/>
  <c r="F26" i="18"/>
  <c r="J26" i="18"/>
  <c r="L49" i="4"/>
  <c r="L64" i="4" s="1"/>
  <c r="F36" i="18"/>
  <c r="J36" i="18"/>
  <c r="J31" i="18"/>
  <c r="F31" i="18"/>
  <c r="K49" i="4"/>
  <c r="J30" i="18"/>
  <c r="F30" i="18"/>
  <c r="J49" i="4"/>
  <c r="J23" i="18"/>
  <c r="F23" i="18"/>
  <c r="H49" i="4"/>
  <c r="J59" i="18"/>
  <c r="F59" i="18"/>
  <c r="G49" i="4"/>
  <c r="F22" i="18"/>
  <c r="J22" i="18"/>
  <c r="J17" i="18"/>
  <c r="J40" i="18"/>
  <c r="F40" i="18"/>
  <c r="F24" i="18"/>
  <c r="F49" i="4"/>
  <c r="J35" i="18"/>
  <c r="F35" i="18"/>
  <c r="J16" i="18"/>
  <c r="F6" i="18" l="1"/>
  <c r="J28" i="18"/>
  <c r="F28" i="18"/>
  <c r="J21" i="18"/>
  <c r="F21" i="18"/>
  <c r="F14" i="18"/>
  <c r="F19" i="18" s="1"/>
  <c r="J14" i="18"/>
  <c r="J19" i="18" s="1"/>
  <c r="C66" i="4"/>
  <c r="C80" i="4" s="1"/>
  <c r="N78" i="4"/>
  <c r="C78" i="4"/>
  <c r="D78" i="4"/>
  <c r="G64" i="4"/>
  <c r="G66" i="4" s="1"/>
  <c r="G80" i="4" s="1"/>
  <c r="D64" i="4"/>
  <c r="D66" i="4" s="1"/>
  <c r="D80" i="4" s="1"/>
  <c r="E64" i="4"/>
  <c r="E66" i="4" s="1"/>
  <c r="E80" i="4" s="1"/>
  <c r="F64" i="4"/>
  <c r="F66" i="4" s="1"/>
  <c r="F80" i="4" s="1"/>
  <c r="I64" i="4"/>
  <c r="I66" i="4" s="1"/>
  <c r="I80" i="4" s="1"/>
  <c r="N64" i="4"/>
  <c r="N66" i="4" s="1"/>
  <c r="N80" i="4" s="1"/>
  <c r="K64" i="4"/>
  <c r="K66" i="4" s="1"/>
  <c r="K80" i="4" s="1"/>
  <c r="L78" i="4"/>
  <c r="M78" i="4"/>
  <c r="J78" i="4"/>
  <c r="E78" i="4"/>
  <c r="F78" i="4"/>
  <c r="H64" i="4"/>
  <c r="H66" i="4" s="1"/>
  <c r="H80" i="4" s="1"/>
  <c r="G78" i="4"/>
  <c r="H78" i="4"/>
  <c r="I78" i="4"/>
  <c r="K78" i="4"/>
  <c r="J64" i="4"/>
  <c r="J66" i="4" s="1"/>
  <c r="J80" i="4" s="1"/>
  <c r="M66" i="4"/>
  <c r="M80" i="4" s="1"/>
  <c r="L66" i="4"/>
  <c r="L80" i="4" s="1"/>
  <c r="F45" i="18"/>
  <c r="J45" i="18"/>
  <c r="F42" i="18" l="1"/>
  <c r="J42" i="18"/>
  <c r="C82" i="4"/>
  <c r="D82" i="4"/>
  <c r="M82" i="4"/>
  <c r="E82" i="4"/>
  <c r="L82" i="4"/>
  <c r="G82" i="4"/>
  <c r="N82" i="4"/>
  <c r="J82" i="4"/>
  <c r="F82" i="4"/>
  <c r="H82" i="4"/>
  <c r="I82" i="4"/>
  <c r="K82" i="4"/>
  <c r="J47" i="18" l="1"/>
  <c r="J49" i="18" s="1"/>
  <c r="F47" i="18"/>
  <c r="F49" i="18" s="1"/>
  <c r="F51" i="18"/>
  <c r="J51" i="18"/>
  <c r="C22" i="9"/>
  <c r="F53" i="18" l="1"/>
  <c r="J53" i="18"/>
  <c r="C24" i="9"/>
  <c r="C80" i="9" l="1"/>
  <c r="C82" i="9" l="1"/>
  <c r="C86" i="9" l="1"/>
  <c r="C92" i="9" l="1"/>
  <c r="C96" i="9" l="1"/>
  <c r="C88" i="4" l="1"/>
  <c r="C92" i="4" s="1"/>
  <c r="L88" i="4"/>
  <c r="L92" i="4" s="1"/>
  <c r="G88" i="4"/>
  <c r="G92" i="4" s="1"/>
  <c r="E88" i="4"/>
  <c r="E92" i="4" s="1"/>
  <c r="F88" i="4"/>
  <c r="F92" i="4" s="1"/>
  <c r="I88" i="4"/>
  <c r="I92" i="4" s="1"/>
  <c r="M88" i="4"/>
  <c r="M92" i="4" s="1"/>
  <c r="D88" i="4"/>
  <c r="D92" i="4" s="1"/>
  <c r="N88" i="4"/>
  <c r="N92" i="4" s="1"/>
  <c r="K88" i="4"/>
  <c r="K92" i="4" s="1"/>
  <c r="J88" i="4"/>
  <c r="J92" i="4" s="1"/>
  <c r="H88" i="4"/>
  <c r="H92" i="4" s="1"/>
  <c r="J55" i="18"/>
  <c r="F55" i="18"/>
  <c r="J57" i="18" l="1"/>
  <c r="J61" i="18" s="1"/>
  <c r="F57" i="18"/>
  <c r="F61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Christiana Bruwaa-Frimpong</author>
  </authors>
  <commentList>
    <comment ref="D51" authorId="0" shapeId="0" xr:uid="{52615E8C-B102-4895-95D0-C023084A644B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Lower than last year because FT expense is no longer on our books</t>
        </r>
      </text>
    </comment>
    <comment ref="AA51" authorId="0" shapeId="0" xr:uid="{28FEA001-B121-40B8-83F3-A26FC447B48F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Lower than last year because FT expense is no longer on our books</t>
        </r>
      </text>
    </comment>
    <comment ref="B53" authorId="0" shapeId="0" xr:uid="{66473E57-5132-4F2E-A6D3-9267EC1D8C1F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Earnings before interest and taxes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Christiana Bruwaa-Frimpong</author>
  </authors>
  <commentList>
    <comment ref="A14" authorId="0" shapeId="0" xr:uid="{D00EB796-9FDF-4C56-9100-84463BCECADE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Freight for Machines from SpA
Passed unto to customer
JAS
General Noli</t>
        </r>
      </text>
    </comment>
    <comment ref="A16" authorId="0" shapeId="0" xr:uid="{AD27B516-B4F8-4165-9278-19A8665AADB3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JAS
FEDEX
DHL</t>
        </r>
      </text>
    </comment>
    <comment ref="A49" authorId="0" shapeId="0" xr:uid="{ABCC781A-D9C8-4EDC-9D21-EA8AE7B9A744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Per Diem
Lodging
 Airfare
COS of service performed by ALA on our behalf</t>
        </r>
      </text>
    </comment>
    <comment ref="A86" authorId="0" shapeId="0" xr:uid="{DD01B9B1-38A1-4AD0-8081-C3002917544A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Earnings before interest and taxes</t>
        </r>
      </text>
    </comment>
    <comment ref="A90" authorId="0" shapeId="0" xr:uid="{0D8B06B9-B18F-4CC7-83E7-F56417D0A893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Interest on checking accounting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Christiana Bruwaa-Frimpong</author>
  </authors>
  <commentList>
    <comment ref="A14" authorId="0" shapeId="0" xr:uid="{18DBBDDD-B4D0-4E6A-AD6B-D91B15992530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Freight for Machines from SpA
Passed unto to customer
JAS
General Noli</t>
        </r>
      </text>
    </comment>
    <comment ref="A16" authorId="0" shapeId="0" xr:uid="{B3058750-43C5-4EA7-8F99-B4BB3C1267D4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JAS
FEDEX
DHL</t>
        </r>
      </text>
    </comment>
    <comment ref="A49" authorId="0" shapeId="0" xr:uid="{A0934EBC-F638-45EC-A16C-146C6E76A3C0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Per Diem
Lodging
 Airfare
COS of service performed by ALA on our behalf</t>
        </r>
      </text>
    </comment>
    <comment ref="A86" authorId="0" shapeId="0" xr:uid="{F91D3647-323B-4680-A9E4-C1F769E32AE6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Earnings before interest and taxes</t>
        </r>
      </text>
    </comment>
    <comment ref="A90" authorId="0" shapeId="0" xr:uid="{F7480E10-B3D4-4C39-BC43-9CA7B74BED77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Interest on checking accounting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Christiana Bruwaa-Frimpong</author>
  </authors>
  <commentList>
    <comment ref="A12" authorId="0" shapeId="0" xr:uid="{CE229773-8939-4463-AC55-109EEB63F909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Freight for Machines from SpA
Passed unto to customer
JAS
General Noli</t>
        </r>
      </text>
    </comment>
    <comment ref="A14" authorId="0" shapeId="0" xr:uid="{053357B0-C687-4E10-A09A-AE0973EAEBF1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JAS
FEDEX
DHL</t>
        </r>
      </text>
    </comment>
    <comment ref="A47" authorId="0" shapeId="0" xr:uid="{DE7143CD-ED7C-46EF-BCD2-AADB013588CC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Per Diem
Lodging
 Airfare
COS of service performed by ALA on our behalf</t>
        </r>
      </text>
    </comment>
    <comment ref="A82" authorId="0" shapeId="0" xr:uid="{A87B131E-D4DC-4098-9E49-83F06D8C8B74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Earnings before interest and taxes</t>
        </r>
      </text>
    </comment>
    <comment ref="A86" authorId="0" shapeId="0" xr:uid="{C00CE925-8F75-4BD1-84DC-374B8ED6C3A7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Interest on checking accounting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Christiana Bruwaa-Frimpong</author>
  </authors>
  <commentList>
    <comment ref="A14" authorId="0" shapeId="0" xr:uid="{FB19236B-EE49-4795-8FE9-0D96B22BEEEA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Freight for Machines from SpA
Passed unto to customer
JAS
General Noli</t>
        </r>
      </text>
    </comment>
    <comment ref="A16" authorId="0" shapeId="0" xr:uid="{A24144D4-CA5F-4062-B0A2-7F3830138A6E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JAS
FEDEX
DHL</t>
        </r>
      </text>
    </comment>
    <comment ref="A49" authorId="0" shapeId="0" xr:uid="{4E44D4FA-32C1-4422-A92E-C8BE2486D963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Per Diem
Lodging
 Airfare
COS of service performed by ALA on our behalf</t>
        </r>
      </text>
    </comment>
    <comment ref="A86" authorId="0" shapeId="0" xr:uid="{D85B4524-BD28-48E7-B7E5-6E17C2890D95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Earnings before interest and taxes</t>
        </r>
      </text>
    </comment>
    <comment ref="A90" authorId="0" shapeId="0" xr:uid="{303911A3-31B4-46DA-BCFF-A91A47005730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Interest on checking accounting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Christiana Bruwaa-Frimpong</author>
  </authors>
  <commentList>
    <comment ref="A14" authorId="0" shapeId="0" xr:uid="{41AA7CE3-43DF-4604-870C-6A3B1CB8112D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Freight for Machines from SpA
Passed unto to customer
JAS
General Noli</t>
        </r>
      </text>
    </comment>
    <comment ref="A16" authorId="0" shapeId="0" xr:uid="{ACFBF18D-FA07-41D3-8D71-2B912E31ED1C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JAS
FEDEX
DHL</t>
        </r>
      </text>
    </comment>
    <comment ref="A49" authorId="0" shapeId="0" xr:uid="{F681392D-F947-44C9-8B5B-D6242B41011A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Per Diem
Lodging
 Airfare
COS of service performed by ALA on our behalf</t>
        </r>
      </text>
    </comment>
    <comment ref="A86" authorId="0" shapeId="0" xr:uid="{1B09DE4C-DFBD-4CF0-8536-BA117F9A805F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Earnings before interest and taxes</t>
        </r>
      </text>
    </comment>
    <comment ref="A90" authorId="0" shapeId="0" xr:uid="{EFC3E6A2-05BB-49B4-A4B2-21D78829C04F}">
      <text>
        <r>
          <rPr>
            <b/>
            <sz val="9"/>
            <color indexed="81"/>
            <rFont val="Tahoma"/>
            <family val="2"/>
          </rPr>
          <t>Christiana Bruwaa-Frimpong:</t>
        </r>
        <r>
          <rPr>
            <sz val="9"/>
            <color indexed="81"/>
            <rFont val="Tahoma"/>
            <family val="2"/>
          </rPr>
          <t xml:space="preserve">
Interest on checking accounting</t>
        </r>
      </text>
    </comment>
  </commentList>
</comments>
</file>

<file path=xl/sharedStrings.xml><?xml version="1.0" encoding="utf-8"?>
<sst xmlns="http://schemas.openxmlformats.org/spreadsheetml/2006/main" count="508" uniqueCount="131">
  <si>
    <t>AROL NORTH AMERICA INC.</t>
  </si>
  <si>
    <t xml:space="preserve">PROFIT AND LOSS </t>
  </si>
  <si>
    <t xml:space="preserve">Direct manufacturing costs:                       </t>
  </si>
  <si>
    <t xml:space="preserve">Materials                                         </t>
  </si>
  <si>
    <t xml:space="preserve">Freight &amp; express                                 </t>
  </si>
  <si>
    <t xml:space="preserve">Total direct manufacturing costs:                 </t>
  </si>
  <si>
    <t xml:space="preserve">Other manufacturing costs:                        </t>
  </si>
  <si>
    <t xml:space="preserve">Total other manufacturing costs:                  </t>
  </si>
  <si>
    <t xml:space="preserve">Total manufacturing costs                         </t>
  </si>
  <si>
    <t xml:space="preserve">Cost of sales                                     </t>
  </si>
  <si>
    <t xml:space="preserve">Payroll-related expenses                          </t>
  </si>
  <si>
    <t xml:space="preserve">Customer Service Salaries                         </t>
  </si>
  <si>
    <t xml:space="preserve">Office salaries                                   </t>
  </si>
  <si>
    <t xml:space="preserve">Group insurance                                   </t>
  </si>
  <si>
    <t xml:space="preserve">Payroll taxes                                     </t>
  </si>
  <si>
    <t xml:space="preserve">Total payroll expenses:                           </t>
  </si>
  <si>
    <t xml:space="preserve">Other operating expenses                          </t>
  </si>
  <si>
    <t xml:space="preserve">Depreciation                                      </t>
  </si>
  <si>
    <t xml:space="preserve">Service expense                                   </t>
  </si>
  <si>
    <t xml:space="preserve">Advertising expenses                              </t>
  </si>
  <si>
    <t xml:space="preserve">Stationery and supplies                           </t>
  </si>
  <si>
    <t xml:space="preserve">Telephone, telegraph and postage                  </t>
  </si>
  <si>
    <t xml:space="preserve">Selling expenses                                  </t>
  </si>
  <si>
    <t xml:space="preserve">Outside services and hiring expenses              </t>
  </si>
  <si>
    <t xml:space="preserve">Total other operating expenses:                   </t>
  </si>
  <si>
    <t xml:space="preserve">Total operating expenses                          </t>
  </si>
  <si>
    <t xml:space="preserve">Arol Statements of Earnings                       </t>
  </si>
  <si>
    <t xml:space="preserve">Revenues                                          </t>
  </si>
  <si>
    <t xml:space="preserve">Other Revenues                                    </t>
  </si>
  <si>
    <t xml:space="preserve">Gross profit                                      </t>
  </si>
  <si>
    <t xml:space="preserve">Operating expenses                                </t>
  </si>
  <si>
    <t xml:space="preserve">Operating profit                                  </t>
  </si>
  <si>
    <t xml:space="preserve">Other income:                                     </t>
  </si>
  <si>
    <t xml:space="preserve">Interest income                                   </t>
  </si>
  <si>
    <t xml:space="preserve">Income before income taxes                        </t>
  </si>
  <si>
    <t xml:space="preserve">Income taxes                                      </t>
  </si>
  <si>
    <t xml:space="preserve">   8310900-01   CORP. FEDERAL &amp; STATE INCOME TAX EXP              </t>
  </si>
  <si>
    <t xml:space="preserve">Net income                                        </t>
  </si>
  <si>
    <t>Budget</t>
  </si>
  <si>
    <t>Current Month</t>
  </si>
  <si>
    <t>Year To Date</t>
  </si>
  <si>
    <t>May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</si>
  <si>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</si>
  <si>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</si>
  <si>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</si>
  <si>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</si>
  <si>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</si>
  <si>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</si>
  <si>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</si>
  <si>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</si>
  <si>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</si>
  <si>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</si>
  <si>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</si>
  <si>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x</t>
  </si>
  <si>
    <t>DECEMBER</t>
  </si>
  <si>
    <t xml:space="preserve">    CHANGE PARTS                                      </t>
  </si>
  <si>
    <t>10/1/2024 - 9/30/2025</t>
  </si>
  <si>
    <t>10/1/2025 - 9/30/2026</t>
  </si>
  <si>
    <t>PY2024 - 2025</t>
  </si>
  <si>
    <t>CY2025 - 2026</t>
  </si>
  <si>
    <t xml:space="preserve">   COS MACHINES                                      </t>
  </si>
  <si>
    <t xml:space="preserve">   COS CHANGE PARTS                                  </t>
  </si>
  <si>
    <t xml:space="preserve">   COS PARTS                                         </t>
  </si>
  <si>
    <t xml:space="preserve">   CUSTOMER SERVICE SALARIES                         </t>
  </si>
  <si>
    <t xml:space="preserve">   OFFICE SALARIES                                   </t>
  </si>
  <si>
    <t xml:space="preserve">   INSURANCE EXPENSE          </t>
  </si>
  <si>
    <t xml:space="preserve">   PAYROLL TAX EXP. (FICA'ER)                        </t>
  </si>
  <si>
    <t xml:space="preserve">   401K MATCH CONTRIBUTION                           </t>
  </si>
  <si>
    <t xml:space="preserve">   COMMERCIAL INSURANCE                                 </t>
  </si>
  <si>
    <t xml:space="preserve">   Depreciation                                      </t>
  </si>
  <si>
    <t xml:space="preserve">   OPERATIONS EXPENSES  </t>
  </si>
  <si>
    <t xml:space="preserve">   SALES PROMOTION</t>
  </si>
  <si>
    <t xml:space="preserve">   OFFICE &amp; WAREHOUSE SUPPLIES           </t>
  </si>
  <si>
    <t xml:space="preserve">   UTILITIES &amp; OFFICE CLEANING</t>
  </si>
  <si>
    <t xml:space="preserve">   SELLING EXPENSES       </t>
  </si>
  <si>
    <t xml:space="preserve">   RENT &amp; REBUILD LABOR</t>
  </si>
  <si>
    <t xml:space="preserve">   GENERAL TRVL &amp; MISC                               </t>
  </si>
  <si>
    <t xml:space="preserve">   LEGAL &amp; PROFESSIONAL FEES</t>
  </si>
  <si>
    <t xml:space="preserve">   MISCELLANEOUS EXPENSE</t>
  </si>
  <si>
    <t xml:space="preserve">   CORP. FEDERAL &amp; STATE INCOME TAX EXP              </t>
  </si>
  <si>
    <t xml:space="preserve">OTHER INCOME &amp; EXPENSE             </t>
  </si>
  <si>
    <t xml:space="preserve">   TELEPHONE EXPENSE                                 </t>
  </si>
  <si>
    <t>(NET INCOME) / LOSS</t>
  </si>
  <si>
    <t xml:space="preserve">COS MACHINES                                      </t>
  </si>
  <si>
    <t xml:space="preserve">COS CHANGE PARTS                                  </t>
  </si>
  <si>
    <t>INCOMING FREIGHT</t>
  </si>
  <si>
    <t>OUTGOING FREIGHT</t>
  </si>
  <si>
    <t xml:space="preserve">CUSTOMS, DUTIES, ETC                              </t>
  </si>
  <si>
    <t xml:space="preserve">SERVICE SALARIES                         </t>
  </si>
  <si>
    <t xml:space="preserve">SERVICE SALARIES OVERTIME                </t>
  </si>
  <si>
    <t xml:space="preserve">CUSTOMER SERVICE SALARIES BONUS                   </t>
  </si>
  <si>
    <t xml:space="preserve">OFFICE SALARIES                                   </t>
  </si>
  <si>
    <t xml:space="preserve">OFFICE SALARIES OVERTIME                          </t>
  </si>
  <si>
    <t xml:space="preserve">OFFICE SALARIES BONUS                             </t>
  </si>
  <si>
    <t>GROUP INSURANCE EXP</t>
  </si>
  <si>
    <t xml:space="preserve">WORKERS COMPENSATION INSURANCE                    </t>
  </si>
  <si>
    <t xml:space="preserve">PAYROLL TAX EXP. (FICA'ER)                        </t>
  </si>
  <si>
    <t xml:space="preserve">DEPR. MACH &amp; EQUIP                                </t>
  </si>
  <si>
    <t xml:space="preserve">DEPR. FURN.&amp; FIXTURES                             </t>
  </si>
  <si>
    <t xml:space="preserve">GENERAL INSURANCE                                 </t>
  </si>
  <si>
    <t xml:space="preserve">SERVICE TRVL &amp; MISC. EXP                          </t>
  </si>
  <si>
    <t xml:space="preserve">SERVICE AUTO RENTAL                               </t>
  </si>
  <si>
    <t xml:space="preserve">SERVICE TOOLS EXPENSE                             </t>
  </si>
  <si>
    <t xml:space="preserve">ADVERTISING                                       </t>
  </si>
  <si>
    <t xml:space="preserve">OFFICE SUPPLIES EXPENSE                           </t>
  </si>
  <si>
    <t xml:space="preserve">WAREHOUSE SUPPLIES                                </t>
  </si>
  <si>
    <t xml:space="preserve">TELEPHONE EXPENSE                                 </t>
  </si>
  <si>
    <t xml:space="preserve">SALES TRAVEL &amp; MISC.                              </t>
  </si>
  <si>
    <t xml:space="preserve">SALES AUTO RENTAL EXP                             </t>
  </si>
  <si>
    <t xml:space="preserve">SALES MEALS &amp; ENTERTAIN                           </t>
  </si>
  <si>
    <t xml:space="preserve">LEGAL &amp; PROFESSIONAL FEES                         </t>
  </si>
  <si>
    <t xml:space="preserve">PAYROLL PROCESSING FEES                           </t>
  </si>
  <si>
    <t xml:space="preserve">MACHINE SALES                                     </t>
  </si>
  <si>
    <t xml:space="preserve">CHANGE PARTS                                      </t>
  </si>
  <si>
    <t xml:space="preserve">PARTS SALES                                       </t>
  </si>
  <si>
    <t xml:space="preserve">SALES - LABOR                                     </t>
  </si>
  <si>
    <t xml:space="preserve">SALES - SFREIGHTMACH                              </t>
  </si>
  <si>
    <t xml:space="preserve">INTEREST INCOME                                   </t>
  </si>
  <si>
    <t xml:space="preserve">401K MATCH CONTRIBUTION                           </t>
  </si>
  <si>
    <t xml:space="preserve">    MACHINES                                     </t>
  </si>
  <si>
    <t xml:space="preserve">    PARTS                                 </t>
  </si>
  <si>
    <t xml:space="preserve">    Service Labor</t>
  </si>
  <si>
    <t xml:space="preserve">    Freight</t>
  </si>
  <si>
    <t>MACHINE SALES - A</t>
  </si>
  <si>
    <t>MACHINE SALES - B</t>
  </si>
  <si>
    <t>MACHINE SALES - C</t>
  </si>
  <si>
    <t>COS MACHINES - A</t>
  </si>
  <si>
    <t>COS MACHINES - B</t>
  </si>
  <si>
    <t>COS MACHINES - C</t>
  </si>
  <si>
    <t>Full Year</t>
  </si>
  <si>
    <t>COS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</si>
</sst>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[$€]\ * #,##0.00_-;\-[$€]\ * #,##0.00_-;_-[$€]\ * &quot;-&quot;??_-;_-@_-"/>
    <numFmt numFmtId="166" formatCode="_-* #,##0.00_-;\-* #,##0.00_-;_-* &quot;-&quot;??_-;_-@_-"/>
    <numFmt numFmtId="167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Segoe UI"/>
      <family val="2"/>
    </font>
  </fonts>
  <fills count="4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>
        <fgColor theme="0" tint="-0.24994659260841701"/>
        <bgColor indexed="65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10" applyNumberFormat="0" applyAlignment="0" applyProtection="0"/>
    <xf numFmtId="0" fontId="15" fillId="12" borderId="11" applyNumberFormat="0" applyAlignment="0" applyProtection="0"/>
    <xf numFmtId="0" fontId="16" fillId="12" borderId="10" applyNumberFormat="0" applyAlignment="0" applyProtection="0"/>
    <xf numFmtId="0" fontId="17" fillId="0" borderId="12" applyNumberFormat="0" applyFill="0" applyAlignment="0" applyProtection="0"/>
    <xf numFmtId="0" fontId="18" fillId="13" borderId="13" applyNumberFormat="0" applyAlignment="0" applyProtection="0"/>
    <xf numFmtId="0" fontId="19" fillId="0" borderId="0" applyNumberFormat="0" applyFill="0" applyBorder="0" applyAlignment="0" applyProtection="0"/>
    <xf numFmtId="0" fontId="1" fillId="14" borderId="14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44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2" fillId="0" borderId="0"/>
    <xf numFmtId="166" fontId="22" fillId="0" borderId="0" quotePrefix="1" applyFont="0" applyFill="0" applyBorder="0" applyAlignment="0">
      <protection locked="0"/>
    </xf>
    <xf numFmtId="0" fontId="22" fillId="0" borderId="0"/>
    <xf numFmtId="9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/>
    <xf numFmtId="43" fontId="4" fillId="0" borderId="2" xfId="1" applyFont="1" applyBorder="1"/>
    <xf numFmtId="164" fontId="1" fillId="3" borderId="5" xfId="1" applyNumberFormat="1" applyFont="1" applyFill="1" applyBorder="1"/>
    <xf numFmtId="164" fontId="0" fillId="0" borderId="0" xfId="1" applyNumberFormat="1" applyFont="1"/>
    <xf numFmtId="43" fontId="0" fillId="0" borderId="0" xfId="0" applyNumberFormat="1"/>
    <xf numFmtId="164" fontId="0" fillId="0" borderId="0" xfId="0" applyNumberFormat="1"/>
    <xf numFmtId="164" fontId="1" fillId="4" borderId="5" xfId="1" applyNumberFormat="1" applyFont="1" applyFill="1" applyBorder="1"/>
    <xf numFmtId="43" fontId="0" fillId="0" borderId="0" xfId="1" applyFont="1"/>
    <xf numFmtId="164" fontId="1" fillId="0" borderId="5" xfId="1" applyNumberFormat="1" applyFont="1" applyBorder="1"/>
    <xf numFmtId="43" fontId="1" fillId="0" borderId="0" xfId="1" applyFont="1"/>
    <xf numFmtId="43" fontId="1" fillId="0" borderId="0" xfId="1" applyFont="1" applyFill="1"/>
    <xf numFmtId="164" fontId="1" fillId="7" borderId="5" xfId="1" applyNumberFormat="1" applyFont="1" applyFill="1" applyBorder="1"/>
    <xf numFmtId="164" fontId="1" fillId="6" borderId="5" xfId="1" applyNumberFormat="1" applyFont="1" applyFill="1" applyBorder="1"/>
    <xf numFmtId="43" fontId="4" fillId="0" borderId="2" xfId="1" applyFont="1" applyBorder="1" applyAlignment="1">
      <alignment horizontal="center"/>
    </xf>
    <xf numFmtId="0" fontId="0" fillId="0" borderId="3" xfId="0" applyBorder="1"/>
    <xf numFmtId="43" fontId="4" fillId="0" borderId="6" xfId="1" applyFont="1" applyBorder="1" applyAlignment="1">
      <alignment horizontal="center"/>
    </xf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8" fontId="0" fillId="0" borderId="0" xfId="0" applyNumberFormat="1"/>
    <xf numFmtId="38" fontId="0" fillId="0" borderId="0" xfId="1" applyNumberFormat="1" applyFont="1"/>
    <xf numFmtId="38" fontId="1" fillId="0" borderId="0" xfId="1" applyNumberFormat="1" applyFont="1"/>
    <xf numFmtId="38" fontId="1" fillId="3" borderId="5" xfId="1" applyNumberFormat="1" applyFont="1" applyFill="1" applyBorder="1"/>
    <xf numFmtId="38" fontId="0" fillId="4" borderId="5" xfId="0" applyNumberFormat="1" applyFill="1" applyBorder="1"/>
    <xf numFmtId="38" fontId="1" fillId="7" borderId="5" xfId="1" applyNumberFormat="1" applyFont="1" applyFill="1" applyBorder="1"/>
    <xf numFmtId="43" fontId="1" fillId="3" borderId="5" xfId="1" applyFont="1" applyFill="1" applyBorder="1"/>
    <xf numFmtId="43" fontId="1" fillId="4" borderId="5" xfId="1" applyFont="1" applyFill="1" applyBorder="1"/>
    <xf numFmtId="43" fontId="1" fillId="0" borderId="5" xfId="1" applyFont="1" applyBorder="1"/>
    <xf numFmtId="43" fontId="0" fillId="4" borderId="5" xfId="1" applyFont="1" applyFill="1" applyBorder="1"/>
    <xf numFmtId="43" fontId="1" fillId="5" borderId="5" xfId="1" applyFont="1" applyFill="1" applyBorder="1"/>
    <xf numFmtId="43" fontId="1" fillId="7" borderId="5" xfId="1" applyFont="1" applyFill="1" applyBorder="1"/>
    <xf numFmtId="43" fontId="1" fillId="6" borderId="5" xfId="1" applyFont="1" applyFill="1" applyBorder="1"/>
    <xf numFmtId="43" fontId="0" fillId="7" borderId="0" xfId="1" applyFont="1" applyFill="1"/>
    <xf numFmtId="43" fontId="1" fillId="3" borderId="4" xfId="1" applyFont="1" applyFill="1" applyBorder="1"/>
    <xf numFmtId="43" fontId="1" fillId="7" borderId="4" xfId="1" applyFont="1" applyFill="1" applyBorder="1"/>
    <xf numFmtId="43" fontId="0" fillId="7" borderId="5" xfId="1" applyFont="1" applyFill="1" applyBorder="1"/>
    <xf numFmtId="164" fontId="0" fillId="7" borderId="5" xfId="1" applyNumberFormat="1" applyFont="1" applyFill="1" applyBorder="1"/>
    <xf numFmtId="0" fontId="4" fillId="0" borderId="0" xfId="0" applyFont="1"/>
    <xf numFmtId="37" fontId="0" fillId="0" borderId="0" xfId="0" applyNumberFormat="1"/>
    <xf numFmtId="37" fontId="0" fillId="0" borderId="3" xfId="0" applyNumberFormat="1" applyBorder="1"/>
    <xf numFmtId="37" fontId="1" fillId="3" borderId="5" xfId="1" applyNumberFormat="1" applyFont="1" applyFill="1" applyBorder="1"/>
    <xf numFmtId="37" fontId="0" fillId="0" borderId="0" xfId="1" applyNumberFormat="1" applyFont="1"/>
    <xf numFmtId="37" fontId="1" fillId="0" borderId="5" xfId="1" applyNumberFormat="1" applyFont="1" applyBorder="1"/>
    <xf numFmtId="37" fontId="1" fillId="7" borderId="5" xfId="1" applyNumberFormat="1" applyFont="1" applyFill="1" applyBorder="1"/>
    <xf numFmtId="37" fontId="1" fillId="6" borderId="5" xfId="1" applyNumberFormat="1" applyFont="1" applyFill="1" applyBorder="1"/>
    <xf numFmtId="43" fontId="4" fillId="0" borderId="0" xfId="1" applyFont="1" applyBorder="1"/>
    <xf numFmtId="38" fontId="0" fillId="0" borderId="0" xfId="0" applyNumberFormat="1" applyAlignment="1">
      <alignment horizontal="center"/>
    </xf>
    <xf numFmtId="40" fontId="0" fillId="0" borderId="0" xfId="0" applyNumberFormat="1"/>
    <xf numFmtId="40" fontId="2" fillId="0" borderId="0" xfId="0" applyNumberFormat="1" applyFont="1" applyAlignment="1">
      <alignment horizontal="center"/>
    </xf>
    <xf numFmtId="40" fontId="1" fillId="3" borderId="5" xfId="1" applyNumberFormat="1" applyFont="1" applyFill="1" applyBorder="1"/>
    <xf numFmtId="40" fontId="0" fillId="0" borderId="0" xfId="1" applyNumberFormat="1" applyFont="1"/>
    <xf numFmtId="40" fontId="1" fillId="4" borderId="5" xfId="1" applyNumberFormat="1" applyFont="1" applyFill="1" applyBorder="1"/>
    <xf numFmtId="40" fontId="1" fillId="0" borderId="5" xfId="1" applyNumberFormat="1" applyFont="1" applyBorder="1"/>
    <xf numFmtId="40" fontId="0" fillId="4" borderId="5" xfId="1" applyNumberFormat="1" applyFont="1" applyFill="1" applyBorder="1"/>
    <xf numFmtId="40" fontId="1" fillId="7" borderId="5" xfId="1" applyNumberFormat="1" applyFont="1" applyFill="1" applyBorder="1"/>
    <xf numFmtId="40" fontId="1" fillId="7" borderId="4" xfId="1" applyNumberFormat="1" applyFont="1" applyFill="1" applyBorder="1"/>
    <xf numFmtId="167" fontId="0" fillId="0" borderId="0" xfId="57" applyNumberFormat="1" applyFont="1"/>
    <xf numFmtId="40" fontId="1" fillId="0" borderId="0" xfId="1" applyNumberFormat="1" applyFont="1"/>
    <xf numFmtId="38" fontId="0" fillId="39" borderId="0" xfId="0" applyNumberFormat="1" applyFill="1"/>
    <xf numFmtId="40" fontId="1" fillId="5" borderId="5" xfId="1" applyNumberFormat="1" applyFont="1" applyFill="1" applyBorder="1"/>
    <xf numFmtId="40" fontId="1" fillId="6" borderId="5" xfId="1" applyNumberFormat="1" applyFont="1" applyFill="1" applyBorder="1"/>
    <xf numFmtId="40" fontId="0" fillId="7" borderId="0" xfId="1" applyNumberFormat="1" applyFont="1" applyFill="1"/>
    <xf numFmtId="40" fontId="1" fillId="3" borderId="4" xfId="1" applyNumberFormat="1" applyFont="1" applyFill="1" applyBorder="1"/>
    <xf numFmtId="164" fontId="1" fillId="40" borderId="5" xfId="1" applyNumberFormat="1" applyFont="1" applyFill="1" applyBorder="1"/>
    <xf numFmtId="0" fontId="0" fillId="0" borderId="0" xfId="0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5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 xr:uid="{442A693F-1911-42CF-855C-D8C0D658A6DD}"/>
    <cellStyle name="Comma 2 3 5" xfId="51" xr:uid="{56550AC3-82E7-47BB-A965-479069765377}"/>
    <cellStyle name="Comma 3" xfId="56" xr:uid="{6A24A06A-C702-493B-8DAF-8544366A7981}"/>
    <cellStyle name="Currency 2" xfId="47" xr:uid="{58DCF8D0-BDED-41A8-A42B-C8C0B6782E11}"/>
    <cellStyle name="Currency 3" xfId="43" xr:uid="{2F6E2958-0921-430A-AEB9-486B843A0E38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Migliaia 4" xfId="53" xr:uid="{8C892AC5-FE76-4793-9D80-44D79EADD389}"/>
    <cellStyle name="Neutral" xfId="9" builtinId="28" customBuiltin="1"/>
    <cellStyle name="Normal" xfId="0" builtinId="0"/>
    <cellStyle name="Normal 2" xfId="44" xr:uid="{6225EDC9-31B4-4771-A3E4-152882024134}"/>
    <cellStyle name="Normal 3 3 3" xfId="48" xr:uid="{3F115C0A-CEA5-4CEB-AC22-31BB185171BE}"/>
    <cellStyle name="Normal 67" xfId="54" xr:uid="{5C4AD85B-47B3-45D1-B553-C6871BA18FFF}"/>
    <cellStyle name="Normale 11 2 6" xfId="52" xr:uid="{6C844D4E-DF73-405F-AF67-AA51FBCC20E9}"/>
    <cellStyle name="Normale 3 2" xfId="50" xr:uid="{62B4AB21-4176-451F-BE8B-9C081397DDD3}"/>
    <cellStyle name="Note" xfId="16" builtinId="10" customBuiltin="1"/>
    <cellStyle name="Output" xfId="11" builtinId="21" customBuiltin="1"/>
    <cellStyle name="Percent" xfId="57" builtinId="5"/>
    <cellStyle name="Percent 2" xfId="46" xr:uid="{0651FC28-B365-435B-9B3A-6E6973B4DABE}"/>
    <cellStyle name="Percent 3 3 2" xfId="49" xr:uid="{FD7FC83D-1169-40CD-81B3-7D3829654574}"/>
    <cellStyle name="Percent 31" xfId="55" xr:uid="{40BCE04D-EE5B-4C9F-97AE-E2AB37F618E8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CCFFCC"/>
      <color rgb="FF99FF99"/>
      <color rgb="FFCCCCFF"/>
      <color rgb="FF99CCFF"/>
      <color rgb="FFFFFF99"/>
      <color rgb="FFFF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.glenn\AppData\Local\Microsoft\Windows\INetCache\Content.Outlook\35NAN31T\OCTOBER%202023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 2022-2023 BUDGET (2)"/>
      <sheetName val="P&amp;L YTD"/>
      <sheetName val="MACH Backlog - OCTOBER 2023"/>
      <sheetName val="CP Backlog - OCTOBER 202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AROL NORTH AM</v>
          </cell>
        </row>
        <row r="3">
          <cell r="C3" t="str">
            <v>Eserc.Precedente</v>
          </cell>
          <cell r="D3" t="str">
            <v>Eserc.Corrente</v>
          </cell>
        </row>
        <row r="6">
          <cell r="B6" t="str">
            <v xml:space="preserve">Direct manufacturing costs:                       </v>
          </cell>
        </row>
        <row r="7">
          <cell r="B7" t="str">
            <v xml:space="preserve">Materials                                         </v>
          </cell>
          <cell r="C7">
            <v>3600347.62</v>
          </cell>
          <cell r="D7">
            <v>1844965.72</v>
          </cell>
        </row>
        <row r="8">
          <cell r="B8" t="str">
            <v xml:space="preserve">   6010600-10   COS MACHINES                                      </v>
          </cell>
          <cell r="C8">
            <v>1967760.83</v>
          </cell>
          <cell r="D8">
            <v>926876</v>
          </cell>
        </row>
        <row r="9">
          <cell r="B9" t="str">
            <v xml:space="preserve">   6010600-20   COS PARTS                                         </v>
          </cell>
          <cell r="C9">
            <v>763591.19</v>
          </cell>
          <cell r="D9">
            <v>713903.96</v>
          </cell>
        </row>
        <row r="10">
          <cell r="B10" t="str">
            <v xml:space="preserve">   6010600-30   COS CHANGE PARTS                                  </v>
          </cell>
          <cell r="C10">
            <v>359085</v>
          </cell>
          <cell r="D10">
            <v>149465</v>
          </cell>
        </row>
        <row r="11">
          <cell r="B11" t="str">
            <v xml:space="preserve">   6010600-70   COS MACHINES UG                                   </v>
          </cell>
          <cell r="C11">
            <v>138247</v>
          </cell>
        </row>
        <row r="12">
          <cell r="B12" t="str">
            <v xml:space="preserve">   6010600-80   COS PARTS (UNIMAC GHERRI)                         </v>
          </cell>
          <cell r="C12">
            <v>6958.4</v>
          </cell>
          <cell r="D12">
            <v>8278.61</v>
          </cell>
        </row>
        <row r="13">
          <cell r="B13" t="str">
            <v xml:space="preserve">   6010600-90   COS MACHINES TIRELLI                              </v>
          </cell>
          <cell r="C13">
            <v>327698</v>
          </cell>
        </row>
        <row r="14">
          <cell r="B14" t="str">
            <v xml:space="preserve">   6010600-95   COS PARTS TIRELLI                                 </v>
          </cell>
          <cell r="C14">
            <v>3407.2</v>
          </cell>
          <cell r="D14">
            <v>32846.54</v>
          </cell>
        </row>
        <row r="15">
          <cell r="B15" t="str">
            <v xml:space="preserve">   6010600-96   COS CHANGE PARTS TR                               </v>
          </cell>
          <cell r="C15">
            <v>33600</v>
          </cell>
        </row>
        <row r="16">
          <cell r="B16" t="str">
            <v xml:space="preserve">   6010600-99   COS CHECK ACCOUNT                                 </v>
          </cell>
          <cell r="D16">
            <v>13595.61</v>
          </cell>
        </row>
        <row r="17">
          <cell r="B17" t="str">
            <v xml:space="preserve">Freight &amp; express                                 </v>
          </cell>
          <cell r="C17">
            <v>137581.85999999999</v>
          </cell>
          <cell r="D17">
            <v>156589.92000000001</v>
          </cell>
        </row>
        <row r="18">
          <cell r="B18" t="str">
            <v xml:space="preserve">   6011600-20   INCOMING FREIGHT (MACHINE)                        </v>
          </cell>
          <cell r="C18">
            <v>107936.23</v>
          </cell>
          <cell r="D18">
            <v>88950</v>
          </cell>
        </row>
        <row r="19">
          <cell r="B19" t="str">
            <v xml:space="preserve">   6011600-22   INCOMING FREIGHT(PARTS)                           </v>
          </cell>
          <cell r="C19">
            <v>22935.68</v>
          </cell>
          <cell r="D19">
            <v>37271.370000000003</v>
          </cell>
        </row>
        <row r="20">
          <cell r="B20" t="str">
            <v xml:space="preserve">   6011600-23   OUTGOING FREIGHT (FEDEX - SAMPLES ETC)            </v>
          </cell>
          <cell r="C20">
            <v>996.72</v>
          </cell>
        </row>
        <row r="21">
          <cell r="B21" t="str">
            <v xml:space="preserve">   6015600-10   CUSTOMS, DUTIES, ETC                              </v>
          </cell>
          <cell r="C21">
            <v>5713.23</v>
          </cell>
          <cell r="D21">
            <v>4044.4</v>
          </cell>
        </row>
        <row r="22">
          <cell r="B22" t="str">
            <v xml:space="preserve">   7110000001   COST CHECK ACCOUNT                                </v>
          </cell>
          <cell r="D22">
            <v>26324.15</v>
          </cell>
        </row>
        <row r="24">
          <cell r="B24" t="str">
            <v xml:space="preserve">Total direct manufacturing costs:                 </v>
          </cell>
          <cell r="C24">
            <v>3737929.48</v>
          </cell>
          <cell r="D24">
            <v>2001555.64</v>
          </cell>
        </row>
        <row r="26">
          <cell r="B26" t="str">
            <v xml:space="preserve">Other manufacturing costs:                        </v>
          </cell>
        </row>
        <row r="28">
          <cell r="B28" t="str">
            <v xml:space="preserve">Total other manufacturing costs:                  </v>
          </cell>
        </row>
        <row r="30">
          <cell r="B30" t="str">
            <v xml:space="preserve">Total manufacturing costs                         </v>
          </cell>
          <cell r="C30">
            <v>3737929.48</v>
          </cell>
          <cell r="D30">
            <v>2001555.64</v>
          </cell>
        </row>
        <row r="31">
          <cell r="B31" t="str">
            <v xml:space="preserve">Decrease (increase) in inventories                </v>
          </cell>
          <cell r="C31">
            <v>67.38</v>
          </cell>
          <cell r="D31">
            <v>59681.120000000003</v>
          </cell>
        </row>
        <row r="32">
          <cell r="B32" t="str">
            <v xml:space="preserve">   6013600-93   PURCHASING VARIANCE                               </v>
          </cell>
          <cell r="C32">
            <v>67.38</v>
          </cell>
          <cell r="D32">
            <v>59681.120000000003</v>
          </cell>
        </row>
        <row r="34">
          <cell r="B34" t="str">
            <v xml:space="preserve">Cost of sales                                     </v>
          </cell>
          <cell r="C34">
            <v>3737996.86</v>
          </cell>
          <cell r="D34">
            <v>2061236.76</v>
          </cell>
        </row>
        <row r="36">
          <cell r="B36" t="str">
            <v xml:space="preserve">Payroll-related expenses                          </v>
          </cell>
        </row>
        <row r="37">
          <cell r="B37" t="str">
            <v xml:space="preserve">Customer Service Salaries                         </v>
          </cell>
          <cell r="C37">
            <v>255554.94</v>
          </cell>
          <cell r="D37">
            <v>229387.86</v>
          </cell>
        </row>
        <row r="38">
          <cell r="B38" t="str">
            <v xml:space="preserve">   6811737-00   CUSTOMER SERVICE SALARIES                         </v>
          </cell>
          <cell r="C38">
            <v>174268.66</v>
          </cell>
          <cell r="D38">
            <v>156806.99</v>
          </cell>
        </row>
        <row r="39">
          <cell r="B39" t="str">
            <v xml:space="preserve">   6811737-10   CUSTOMER SERVICE SALARIES OVERTIME                </v>
          </cell>
          <cell r="C39">
            <v>83236.28</v>
          </cell>
          <cell r="D39">
            <v>72580.87</v>
          </cell>
        </row>
        <row r="40">
          <cell r="B40" t="str">
            <v xml:space="preserve">   6811737-20   CUSTOMER SERVICE SALARIES BONUS                   </v>
          </cell>
          <cell r="C40">
            <v>-1950</v>
          </cell>
        </row>
        <row r="41">
          <cell r="B41" t="str">
            <v xml:space="preserve">Spare Parts Salaries                              </v>
          </cell>
          <cell r="C41">
            <v>24711.49</v>
          </cell>
          <cell r="D41">
            <v>52218.74</v>
          </cell>
        </row>
        <row r="42">
          <cell r="B42" t="str">
            <v xml:space="preserve">   6811730-00   SPARE PARTS SALARIES                              </v>
          </cell>
          <cell r="C42">
            <v>22212.49</v>
          </cell>
          <cell r="D42">
            <v>52196.67</v>
          </cell>
        </row>
        <row r="43">
          <cell r="B43" t="str">
            <v xml:space="preserve">   6811730-10   SPARE PARTS SALARIES OVERTIME                     </v>
          </cell>
          <cell r="C43">
            <v>17</v>
          </cell>
          <cell r="D43">
            <v>22.07</v>
          </cell>
        </row>
        <row r="44">
          <cell r="B44" t="str">
            <v xml:space="preserve">   6811730-20   SPARE PARTS SALARIES BONUS                        </v>
          </cell>
          <cell r="C44">
            <v>2482</v>
          </cell>
        </row>
        <row r="45">
          <cell r="B45" t="str">
            <v xml:space="preserve">Office salaries                                   </v>
          </cell>
          <cell r="C45">
            <v>91364.63</v>
          </cell>
          <cell r="D45">
            <v>89594.53</v>
          </cell>
        </row>
        <row r="46">
          <cell r="B46" t="str">
            <v xml:space="preserve">   6810730-00   OFFICE SALARIES                                   </v>
          </cell>
          <cell r="C46">
            <v>91364.63</v>
          </cell>
          <cell r="D46">
            <v>89594.53</v>
          </cell>
        </row>
        <row r="47">
          <cell r="B47" t="str">
            <v xml:space="preserve">Operations Salaries                               </v>
          </cell>
          <cell r="C47">
            <v>39297.370000000003</v>
          </cell>
          <cell r="D47">
            <v>26290.41</v>
          </cell>
        </row>
        <row r="48">
          <cell r="B48" t="str">
            <v xml:space="preserve">   6310737-00   OPERATIONS SALARIES                               </v>
          </cell>
          <cell r="C48">
            <v>36528.83</v>
          </cell>
          <cell r="D48">
            <v>23525.13</v>
          </cell>
        </row>
        <row r="49">
          <cell r="B49" t="str">
            <v xml:space="preserve">   6310737-10   OPERATIONS SALARIES - OVERTIME                    </v>
          </cell>
          <cell r="C49">
            <v>918.54</v>
          </cell>
          <cell r="D49">
            <v>2765.28</v>
          </cell>
        </row>
        <row r="50">
          <cell r="B50" t="str">
            <v xml:space="preserve">   6310737-20   OPERATIONS SALARIES - BONUS                       </v>
          </cell>
          <cell r="C50">
            <v>1850</v>
          </cell>
        </row>
        <row r="51">
          <cell r="B51" t="str">
            <v xml:space="preserve">Sales salaries                                    </v>
          </cell>
          <cell r="C51">
            <v>118535.16</v>
          </cell>
          <cell r="D51">
            <v>181373.23</v>
          </cell>
        </row>
        <row r="52">
          <cell r="B52" t="str">
            <v xml:space="preserve">   6310707-00   SALES SALARIES                                    </v>
          </cell>
          <cell r="C52">
            <v>108535.16</v>
          </cell>
          <cell r="D52">
            <v>176373.23</v>
          </cell>
        </row>
        <row r="53">
          <cell r="B53" t="str">
            <v xml:space="preserve">   6310707-20   SALES SALARIES - BONUS                            </v>
          </cell>
          <cell r="C53">
            <v>10000</v>
          </cell>
          <cell r="D53">
            <v>5000</v>
          </cell>
        </row>
        <row r="54">
          <cell r="B54" t="str">
            <v xml:space="preserve">401K Match contributions                          </v>
          </cell>
          <cell r="C54">
            <v>16293.98</v>
          </cell>
          <cell r="D54">
            <v>12838.74</v>
          </cell>
        </row>
        <row r="55">
          <cell r="B55" t="str">
            <v xml:space="preserve">   7710788-10   401K MATCH CONTRIBUTION                           </v>
          </cell>
          <cell r="C55">
            <v>16293.98</v>
          </cell>
          <cell r="D55">
            <v>12838.74</v>
          </cell>
        </row>
        <row r="56">
          <cell r="B56" t="str">
            <v xml:space="preserve">Group insurance                                   </v>
          </cell>
          <cell r="C56">
            <v>4725.78</v>
          </cell>
          <cell r="D56">
            <v>44160.78</v>
          </cell>
        </row>
        <row r="57">
          <cell r="B57" t="str">
            <v xml:space="preserve">   6610711-00   GROUP INSURANCE EXP(EE CONTRIBUTION)              </v>
          </cell>
          <cell r="C57">
            <v>-16593.990000000002</v>
          </cell>
          <cell r="D57">
            <v>-26675.38</v>
          </cell>
        </row>
        <row r="58">
          <cell r="B58" t="str">
            <v xml:space="preserve">   6611712-00   INSURANCE EXPENSE (STD LIFE)                      </v>
          </cell>
          <cell r="C58">
            <v>1328.21</v>
          </cell>
        </row>
        <row r="59">
          <cell r="B59" t="str">
            <v xml:space="preserve">   6611712-02   BLUE CROSS BLUE SHIELD  INSURANCE                 </v>
          </cell>
          <cell r="C59">
            <v>48503.4</v>
          </cell>
          <cell r="D59">
            <v>70716.160000000003</v>
          </cell>
        </row>
        <row r="60">
          <cell r="B60" t="str">
            <v xml:space="preserve">   6611712-04   WORKERS COMPENSATION INSURANCE                    </v>
          </cell>
          <cell r="C60">
            <v>-28511.84</v>
          </cell>
          <cell r="D60">
            <v>120</v>
          </cell>
        </row>
        <row r="61">
          <cell r="B61" t="str">
            <v xml:space="preserve">Payroll taxes                                     </v>
          </cell>
          <cell r="C61">
            <v>41328.480000000003</v>
          </cell>
          <cell r="D61">
            <v>42567.69</v>
          </cell>
        </row>
        <row r="62">
          <cell r="B62" t="str">
            <v xml:space="preserve">   6710714-00   PAYROLL TAX EXP. (FICA'ER)                        </v>
          </cell>
          <cell r="C62">
            <v>41328.480000000003</v>
          </cell>
          <cell r="D62">
            <v>42567.69</v>
          </cell>
        </row>
        <row r="63">
          <cell r="B63" t="str">
            <v xml:space="preserve">Other Employee Benefits                           </v>
          </cell>
          <cell r="C63">
            <v>-358</v>
          </cell>
          <cell r="D63">
            <v>-582.55999999999995</v>
          </cell>
        </row>
        <row r="64">
          <cell r="B64" t="str">
            <v xml:space="preserve">   7710788-30   TAXABLE FRINGE BENEFITS                           </v>
          </cell>
          <cell r="C64">
            <v>-358</v>
          </cell>
          <cell r="D64">
            <v>-582.55999999999995</v>
          </cell>
        </row>
        <row r="66">
          <cell r="B66" t="str">
            <v xml:space="preserve">Total payroll expenses:                           </v>
          </cell>
          <cell r="C66">
            <v>591453.82999999996</v>
          </cell>
          <cell r="D66">
            <v>677849.42</v>
          </cell>
        </row>
        <row r="68">
          <cell r="B68" t="str">
            <v xml:space="preserve">Other operating expenses                          </v>
          </cell>
        </row>
        <row r="69">
          <cell r="B69" t="str">
            <v xml:space="preserve">Depreciation                                      </v>
          </cell>
          <cell r="C69">
            <v>12454.92</v>
          </cell>
        </row>
        <row r="70">
          <cell r="B70" t="str">
            <v xml:space="preserve">   6510720-00   DEPR. AUTOMOBILES AROL                            </v>
          </cell>
          <cell r="C70">
            <v>12454.92</v>
          </cell>
        </row>
        <row r="71">
          <cell r="B71" t="str">
            <v xml:space="preserve">Commercial Insurance                              </v>
          </cell>
          <cell r="C71">
            <v>16601.32</v>
          </cell>
          <cell r="D71">
            <v>4307.6099999999997</v>
          </cell>
        </row>
        <row r="72">
          <cell r="B72" t="str">
            <v xml:space="preserve">   6611712-03   GENERAL INSURANCE                                 </v>
          </cell>
          <cell r="C72">
            <v>16601.32</v>
          </cell>
          <cell r="D72">
            <v>4307.6099999999997</v>
          </cell>
        </row>
        <row r="73">
          <cell r="B73" t="str">
            <v xml:space="preserve">Service Expenses                                  </v>
          </cell>
          <cell r="C73">
            <v>227997.91</v>
          </cell>
          <cell r="D73">
            <v>307643.68</v>
          </cell>
        </row>
        <row r="74">
          <cell r="B74" t="str">
            <v xml:space="preserve">   6410708-00   SERVICE TRVL &amp; MISC. EXP                          </v>
          </cell>
          <cell r="C74">
            <v>115964.19</v>
          </cell>
          <cell r="D74">
            <v>74978.320000000007</v>
          </cell>
        </row>
        <row r="75">
          <cell r="B75" t="str">
            <v xml:space="preserve">   6410708-01   SERVICE AUTO RENTAL                               </v>
          </cell>
          <cell r="C75">
            <v>20340.669999999998</v>
          </cell>
          <cell r="D75">
            <v>16467.2</v>
          </cell>
        </row>
        <row r="76">
          <cell r="B76" t="str">
            <v xml:space="preserve">   6410708-02   SERVICE AUTO EXPENSE/REPAIRS                      </v>
          </cell>
          <cell r="D76">
            <v>15</v>
          </cell>
        </row>
        <row r="77">
          <cell r="B77" t="str">
            <v xml:space="preserve">   6410708-04   SERVICE TOOLS EXPENSE                             </v>
          </cell>
          <cell r="D77">
            <v>43.35</v>
          </cell>
        </row>
        <row r="78">
          <cell r="B78" t="str">
            <v xml:space="preserve">   6410708-05   SERVICE BUS MEALS &amp; ENTERTAINMENT                 </v>
          </cell>
          <cell r="D78">
            <v>40</v>
          </cell>
        </row>
        <row r="79">
          <cell r="B79" t="str">
            <v xml:space="preserve">   6410708-12   SERVICE MEALS &amp; ENTERTAIN                         </v>
          </cell>
          <cell r="C79">
            <v>1693.6</v>
          </cell>
          <cell r="D79">
            <v>628.04</v>
          </cell>
        </row>
        <row r="80">
          <cell r="B80" t="str">
            <v xml:space="preserve">   6410708-50   OUTSIDE SERVICE                                   </v>
          </cell>
          <cell r="C80">
            <v>89999.45</v>
          </cell>
          <cell r="D80">
            <v>215471.77</v>
          </cell>
        </row>
        <row r="81">
          <cell r="B81" t="str">
            <v xml:space="preserve">Spare Parts Expenses                              </v>
          </cell>
          <cell r="C81">
            <v>435.87</v>
          </cell>
          <cell r="D81">
            <v>115.58</v>
          </cell>
        </row>
        <row r="82">
          <cell r="B82" t="str">
            <v xml:space="preserve">   6610708-00   SPARE PARTS TRVL &amp; MISC. EXP                      </v>
          </cell>
          <cell r="C82">
            <v>435.87</v>
          </cell>
          <cell r="D82">
            <v>65.53</v>
          </cell>
        </row>
        <row r="83">
          <cell r="B83" t="str">
            <v xml:space="preserve">   6610708-06   SPARE PARTS MEALS &amp; ENTERTAINMENT                 </v>
          </cell>
          <cell r="D83">
            <v>50.05</v>
          </cell>
        </row>
        <row r="84">
          <cell r="B84" t="str">
            <v xml:space="preserve">Operations Expenses                               </v>
          </cell>
          <cell r="C84">
            <v>491.99</v>
          </cell>
          <cell r="D84">
            <v>1741.17</v>
          </cell>
        </row>
        <row r="85">
          <cell r="B85" t="str">
            <v xml:space="preserve">   6510707-00   OPERATIONS T &amp; M SALES                            </v>
          </cell>
          <cell r="C85">
            <v>491.99</v>
          </cell>
          <cell r="D85">
            <v>1154.2</v>
          </cell>
        </row>
        <row r="86">
          <cell r="B86" t="str">
            <v xml:space="preserve">   6510707-12   OPERATIONS MEALS &amp; ENTERTAIN                      </v>
          </cell>
          <cell r="D86">
            <v>586.97</v>
          </cell>
        </row>
        <row r="87">
          <cell r="B87" t="str">
            <v xml:space="preserve">Sales promotion expense                           </v>
          </cell>
          <cell r="C87">
            <v>8413.7000000000007</v>
          </cell>
          <cell r="D87">
            <v>346049.94</v>
          </cell>
        </row>
        <row r="88">
          <cell r="B88" t="str">
            <v xml:space="preserve">   6110701-01   SALES PROMOTION                                   </v>
          </cell>
          <cell r="C88">
            <v>8413.7000000000007</v>
          </cell>
          <cell r="D88">
            <v>346049.94</v>
          </cell>
        </row>
        <row r="89">
          <cell r="B89" t="str">
            <v xml:space="preserve">Stationery and supplies                           </v>
          </cell>
          <cell r="C89">
            <v>8599.51</v>
          </cell>
          <cell r="D89">
            <v>3963.24</v>
          </cell>
        </row>
        <row r="90">
          <cell r="B90" t="str">
            <v xml:space="preserve">   7110743-46   CLEANING SERVICE - COVID 19                       </v>
          </cell>
          <cell r="C90">
            <v>412</v>
          </cell>
        </row>
        <row r="91">
          <cell r="B91" t="str">
            <v xml:space="preserve">   7610771-00   OFFICE SUPPLIES EXPENSE                           </v>
          </cell>
          <cell r="C91">
            <v>2086.52</v>
          </cell>
          <cell r="D91">
            <v>1113.6400000000001</v>
          </cell>
        </row>
        <row r="92">
          <cell r="B92" t="str">
            <v xml:space="preserve">   7610771-05   WAREHOUSE SUPPLIES                                </v>
          </cell>
          <cell r="C92">
            <v>293.19</v>
          </cell>
          <cell r="D92">
            <v>1842.81</v>
          </cell>
        </row>
        <row r="93">
          <cell r="B93" t="str">
            <v xml:space="preserve">   7610771-10   WAREHOUSE TOOLS/EQUIP                             </v>
          </cell>
          <cell r="C93">
            <v>1008.9</v>
          </cell>
        </row>
        <row r="94">
          <cell r="B94" t="str">
            <v xml:space="preserve">   7610771-15   COMPUTER SUPPLIES EXPENSE                         </v>
          </cell>
          <cell r="C94">
            <v>4143.1000000000004</v>
          </cell>
          <cell r="D94">
            <v>1006.79</v>
          </cell>
        </row>
        <row r="95">
          <cell r="B95" t="str">
            <v xml:space="preserve">   7610771-46   OFFICE SUPPLIES EXPENSE - COVID 19                </v>
          </cell>
          <cell r="C95">
            <v>655.8</v>
          </cell>
        </row>
        <row r="96">
          <cell r="B96" t="str">
            <v xml:space="preserve">Property, B&amp;O and sales taxes                     </v>
          </cell>
          <cell r="D96">
            <v>5540.45</v>
          </cell>
        </row>
        <row r="97">
          <cell r="B97" t="str">
            <v xml:space="preserve">   6711718-00   TAXES (COUNTY, CITY ETC)                          </v>
          </cell>
          <cell r="D97">
            <v>5540.45</v>
          </cell>
        </row>
        <row r="98">
          <cell r="B98" t="str">
            <v xml:space="preserve">Telephone, telegraph and postage                  </v>
          </cell>
          <cell r="C98">
            <v>10872.42</v>
          </cell>
          <cell r="D98">
            <v>10713.16</v>
          </cell>
        </row>
        <row r="99">
          <cell r="B99" t="str">
            <v xml:space="preserve">   7910773-00   TELEPHONE EXPENSE                                 </v>
          </cell>
          <cell r="C99">
            <v>10872.42</v>
          </cell>
          <cell r="D99">
            <v>10713.16</v>
          </cell>
        </row>
        <row r="100">
          <cell r="B100" t="str">
            <v xml:space="preserve">Office&amp;Computer system maintenance                </v>
          </cell>
          <cell r="C100">
            <v>21663.38</v>
          </cell>
          <cell r="D100">
            <v>1054.46</v>
          </cell>
        </row>
        <row r="101">
          <cell r="B101" t="str">
            <v xml:space="preserve">   7810771-12   OFFICE REPAIR &amp; MAINT.                            </v>
          </cell>
          <cell r="C101">
            <v>20262.86</v>
          </cell>
          <cell r="D101">
            <v>974.68</v>
          </cell>
        </row>
        <row r="102">
          <cell r="B102" t="str">
            <v xml:space="preserve">   7810771-50   GENERAL OFFICE/WAREHOUSE EXPENSE                  </v>
          </cell>
          <cell r="C102">
            <v>1400.52</v>
          </cell>
          <cell r="D102">
            <v>79.78</v>
          </cell>
        </row>
        <row r="103">
          <cell r="B103" t="str">
            <v xml:space="preserve">Utilities                                         </v>
          </cell>
          <cell r="C103">
            <v>4888.54</v>
          </cell>
          <cell r="D103">
            <v>5221.67</v>
          </cell>
        </row>
        <row r="104">
          <cell r="B104" t="str">
            <v xml:space="preserve">   7110743-01   UTILITIES-GAS                                     </v>
          </cell>
          <cell r="C104">
            <v>56.42</v>
          </cell>
          <cell r="D104">
            <v>133.16999999999999</v>
          </cell>
        </row>
        <row r="105">
          <cell r="B105" t="str">
            <v xml:space="preserve">   7110743-02   UTILITIES-ELECTRIC                                </v>
          </cell>
          <cell r="C105">
            <v>2781.27</v>
          </cell>
          <cell r="D105">
            <v>2923.2</v>
          </cell>
        </row>
        <row r="106">
          <cell r="B106" t="str">
            <v xml:space="preserve">   7110743-03   ALARM SERVICE                                     </v>
          </cell>
          <cell r="C106">
            <v>151.63999999999999</v>
          </cell>
          <cell r="D106">
            <v>165.3</v>
          </cell>
        </row>
        <row r="107">
          <cell r="B107" t="str">
            <v xml:space="preserve">   7110743-04   CLEANING SERVICE                                  </v>
          </cell>
          <cell r="C107">
            <v>1899.21</v>
          </cell>
          <cell r="D107">
            <v>2000</v>
          </cell>
        </row>
        <row r="108">
          <cell r="B108" t="str">
            <v xml:space="preserve">Selling expenses                                  </v>
          </cell>
          <cell r="C108">
            <v>180644.17</v>
          </cell>
          <cell r="D108">
            <v>236508.64</v>
          </cell>
        </row>
        <row r="109">
          <cell r="B109" t="str">
            <v xml:space="preserve">   6210702-01   COMMISSIONS EXPENSE(SELLING EXP)                  </v>
          </cell>
          <cell r="C109">
            <v>55885</v>
          </cell>
        </row>
        <row r="110">
          <cell r="B110" t="str">
            <v xml:space="preserve">   6210706-00   T &amp; M SALES                                       </v>
          </cell>
          <cell r="C110">
            <v>31883.09</v>
          </cell>
          <cell r="D110">
            <v>58617.88</v>
          </cell>
        </row>
        <row r="111">
          <cell r="B111" t="str">
            <v xml:space="preserve">   6210706-01   SALES AUTO RENTAL EXP                             </v>
          </cell>
          <cell r="C111">
            <v>5678.57</v>
          </cell>
          <cell r="D111">
            <v>2847.57</v>
          </cell>
        </row>
        <row r="112">
          <cell r="B112" t="str">
            <v xml:space="preserve">   6210706-02   SALES AUTO EXPENSE/REPAIRS                        </v>
          </cell>
          <cell r="C112">
            <v>5008.3599999999997</v>
          </cell>
          <cell r="D112">
            <v>69.900000000000006</v>
          </cell>
        </row>
        <row r="113">
          <cell r="B113" t="str">
            <v xml:space="preserve">   6210706-12   SALES MEALS &amp; ENTERTAIN                           </v>
          </cell>
          <cell r="C113">
            <v>5735.74</v>
          </cell>
          <cell r="D113">
            <v>20416.12</v>
          </cell>
        </row>
        <row r="114">
          <cell r="B114" t="str">
            <v xml:space="preserve">   7110743-06   SHIPPING CHARGES (NON-COGS) (FEDEX/UPS.)          </v>
          </cell>
          <cell r="C114">
            <v>76453.41</v>
          </cell>
          <cell r="D114">
            <v>154557.17000000001</v>
          </cell>
        </row>
        <row r="115">
          <cell r="B115" t="str">
            <v xml:space="preserve">Rebuild labor and miscellaneous                   </v>
          </cell>
          <cell r="C115">
            <v>24930.240000000002</v>
          </cell>
          <cell r="D115">
            <v>25534.6</v>
          </cell>
        </row>
        <row r="116">
          <cell r="B116" t="str">
            <v xml:space="preserve">   6014600-40   REBUILD LABOR AND MISC.                           </v>
          </cell>
          <cell r="C116">
            <v>75</v>
          </cell>
        </row>
        <row r="117">
          <cell r="B117" t="str">
            <v xml:space="preserve">   8110785-00   RENT ON BUILDING                                  </v>
          </cell>
          <cell r="C117">
            <v>24855.24</v>
          </cell>
          <cell r="D117">
            <v>25534.6</v>
          </cell>
        </row>
        <row r="118">
          <cell r="B118" t="str">
            <v xml:space="preserve">Administrative travel expenses                    </v>
          </cell>
          <cell r="C118">
            <v>12544.88</v>
          </cell>
          <cell r="D118">
            <v>17501.64</v>
          </cell>
        </row>
        <row r="119">
          <cell r="B119" t="str">
            <v xml:space="preserve">   7210744-00   GENERAL TRVL &amp; MISC                               </v>
          </cell>
          <cell r="C119">
            <v>7977.84</v>
          </cell>
          <cell r="D119">
            <v>13858.48</v>
          </cell>
        </row>
        <row r="120">
          <cell r="B120" t="str">
            <v xml:space="preserve">   7210744-01   GENERAL AUTO RENTAL EXP                           </v>
          </cell>
          <cell r="C120">
            <v>590.16999999999996</v>
          </cell>
        </row>
        <row r="121">
          <cell r="B121" t="str">
            <v xml:space="preserve">   7210744-12   GENERAL MEALS &amp; ENT                               </v>
          </cell>
          <cell r="C121">
            <v>3976.87</v>
          </cell>
          <cell r="D121">
            <v>3643.16</v>
          </cell>
        </row>
        <row r="122">
          <cell r="B122" t="str">
            <v xml:space="preserve">Outside services and hiring expenses              </v>
          </cell>
          <cell r="C122">
            <v>6892.88</v>
          </cell>
          <cell r="D122">
            <v>16475.18</v>
          </cell>
        </row>
        <row r="123">
          <cell r="B123" t="str">
            <v xml:space="preserve">   7511768-00   PROCUREMENT FEES                                  </v>
          </cell>
          <cell r="C123">
            <v>1677.74</v>
          </cell>
          <cell r="D123">
            <v>300</v>
          </cell>
        </row>
        <row r="124">
          <cell r="B124" t="str">
            <v xml:space="preserve">   7512770-00   LEGAL &amp; PROFESSIONAL FEES                         </v>
          </cell>
          <cell r="C124">
            <v>-9417.99</v>
          </cell>
        </row>
        <row r="125">
          <cell r="B125" t="str">
            <v xml:space="preserve">   7512770-10   PROFESSIONAL SERVICES (NOT LEGAL)                 </v>
          </cell>
          <cell r="C125">
            <v>6874.58</v>
          </cell>
          <cell r="D125">
            <v>8351.98</v>
          </cell>
        </row>
        <row r="126">
          <cell r="B126" t="str">
            <v xml:space="preserve">   7710771-01   PAYROLL PROCESSING FEES                           </v>
          </cell>
          <cell r="C126">
            <v>7758.55</v>
          </cell>
          <cell r="D126">
            <v>7823.2</v>
          </cell>
        </row>
        <row r="127">
          <cell r="B127" t="str">
            <v xml:space="preserve">Dues and subscriptions                            </v>
          </cell>
          <cell r="C127">
            <v>4592.28</v>
          </cell>
          <cell r="D127">
            <v>3066.16</v>
          </cell>
        </row>
        <row r="128">
          <cell r="B128" t="str">
            <v xml:space="preserve">   7310745-00   DUES &amp; SUBSCRIPTIONS                              </v>
          </cell>
          <cell r="C128">
            <v>4592.28</v>
          </cell>
          <cell r="D128">
            <v>3066.16</v>
          </cell>
        </row>
        <row r="129">
          <cell r="B129" t="str">
            <v xml:space="preserve">Recruitment&amp;training                              </v>
          </cell>
          <cell r="C129">
            <v>15362.17</v>
          </cell>
          <cell r="D129">
            <v>24680.79</v>
          </cell>
        </row>
        <row r="130">
          <cell r="B130" t="str">
            <v xml:space="preserve">   8010776-00   RECRUITMENT EXP                                   </v>
          </cell>
          <cell r="C130">
            <v>167</v>
          </cell>
          <cell r="D130">
            <v>23849.99</v>
          </cell>
        </row>
        <row r="131">
          <cell r="B131" t="str">
            <v xml:space="preserve">   8010776-02   EMPLOYEE TRAINING EXPENSE                         </v>
          </cell>
          <cell r="C131">
            <v>15195.17</v>
          </cell>
          <cell r="D131">
            <v>830.8</v>
          </cell>
        </row>
        <row r="132">
          <cell r="B132" t="str">
            <v xml:space="preserve">Bad debt                                          </v>
          </cell>
          <cell r="C132">
            <v>-5.98</v>
          </cell>
          <cell r="D132">
            <v>5109.05</v>
          </cell>
        </row>
        <row r="133">
          <cell r="B133" t="str">
            <v xml:space="preserve">   6910741-00   BAD DEBT EXPENSE                                  </v>
          </cell>
          <cell r="C133">
            <v>-5.98</v>
          </cell>
          <cell r="D133">
            <v>5109.05</v>
          </cell>
        </row>
        <row r="134">
          <cell r="B134" t="str">
            <v xml:space="preserve">Miscellaneous expenses&amp;contributions              </v>
          </cell>
          <cell r="D134">
            <v>698.92</v>
          </cell>
        </row>
        <row r="135">
          <cell r="B135" t="str">
            <v xml:space="preserve">   7410765-00   MISCELLANEOUS EXPENSE                             </v>
          </cell>
          <cell r="D135">
            <v>698.92</v>
          </cell>
        </row>
        <row r="137">
          <cell r="B137" t="str">
            <v xml:space="preserve">Total other operating expenses:                   </v>
          </cell>
          <cell r="C137">
            <v>557380.19999999995</v>
          </cell>
          <cell r="D137">
            <v>1015925.94</v>
          </cell>
        </row>
        <row r="139">
          <cell r="B139" t="str">
            <v xml:space="preserve">Total operating expenses                          </v>
          </cell>
          <cell r="C139">
            <v>1148834.03</v>
          </cell>
          <cell r="D139">
            <v>1693775.36</v>
          </cell>
        </row>
        <row r="141">
          <cell r="B141" t="str">
            <v xml:space="preserve">Arol Statements of Earnings                       </v>
          </cell>
        </row>
        <row r="142">
          <cell r="B142" t="str">
            <v xml:space="preserve">Revenues                                          </v>
          </cell>
          <cell r="C142">
            <v>-5732090.7400000002</v>
          </cell>
          <cell r="D142">
            <v>-3305752.48</v>
          </cell>
        </row>
        <row r="143">
          <cell r="B143" t="str">
            <v xml:space="preserve">   4010400-10   MACHINE SALES                                     </v>
          </cell>
          <cell r="C143">
            <v>-2776895</v>
          </cell>
          <cell r="D143">
            <v>-1159970</v>
          </cell>
        </row>
        <row r="144">
          <cell r="B144" t="str">
            <v xml:space="preserve">   4010400-11   MACHINE SALES DISCOUNT (AROL)                     </v>
          </cell>
          <cell r="C144">
            <v>338926.5</v>
          </cell>
          <cell r="D144">
            <v>115997</v>
          </cell>
        </row>
        <row r="145">
          <cell r="B145" t="str">
            <v xml:space="preserve">   4010400-30   CHANGE PARTS                                      </v>
          </cell>
          <cell r="C145">
            <v>-342495.01</v>
          </cell>
          <cell r="D145">
            <v>-149465</v>
          </cell>
        </row>
        <row r="146">
          <cell r="B146" t="str">
            <v xml:space="preserve">   4010400-80   MACHINE SALES UNIMAC-GHERRI                       </v>
          </cell>
          <cell r="C146">
            <v>-482800.01</v>
          </cell>
        </row>
        <row r="147">
          <cell r="B147" t="str">
            <v xml:space="preserve">   4010400-90   MACHINE SALES TIRELLI                             </v>
          </cell>
          <cell r="C147">
            <v>-466000.1</v>
          </cell>
        </row>
        <row r="148">
          <cell r="B148" t="str">
            <v xml:space="preserve">   4011400-20   PARTS SALES                                       </v>
          </cell>
          <cell r="C148">
            <v>-951596.01</v>
          </cell>
          <cell r="D148">
            <v>-976354.51</v>
          </cell>
        </row>
        <row r="149">
          <cell r="B149" t="str">
            <v xml:space="preserve">   4011400-80   SPARE PARTS (UNIMAC-GHERRI(                       </v>
          </cell>
          <cell r="C149">
            <v>-12499.28</v>
          </cell>
          <cell r="D149">
            <v>-12574.7</v>
          </cell>
        </row>
        <row r="150">
          <cell r="B150" t="str">
            <v xml:space="preserve">   4011400-90   SPARE PARTS TIRELLI                               </v>
          </cell>
          <cell r="C150">
            <v>-4868</v>
          </cell>
          <cell r="D150">
            <v>-34536.43</v>
          </cell>
        </row>
        <row r="151">
          <cell r="B151" t="str">
            <v xml:space="preserve">   4011400-92   CHANGE PARTS TIRELLI                              </v>
          </cell>
          <cell r="C151">
            <v>-33600</v>
          </cell>
        </row>
        <row r="152">
          <cell r="B152" t="str">
            <v xml:space="preserve">   4012400-40   SALES PARTS TO AROL                               </v>
          </cell>
          <cell r="C152">
            <v>-220690.23</v>
          </cell>
          <cell r="D152">
            <v>-35.78</v>
          </cell>
        </row>
        <row r="153">
          <cell r="B153" t="str">
            <v xml:space="preserve">   4012400-60   SALES LABOR TO AROL                               </v>
          </cell>
          <cell r="C153">
            <v>-4797.58</v>
          </cell>
          <cell r="D153">
            <v>-22111.49</v>
          </cell>
        </row>
        <row r="154">
          <cell r="B154" t="str">
            <v xml:space="preserve">   4012400-80   COMMISSION TO AROL                                </v>
          </cell>
          <cell r="C154">
            <v>-83566.42</v>
          </cell>
        </row>
        <row r="155">
          <cell r="B155" t="str">
            <v xml:space="preserve">   4012400-81   COMMISSION MACHINE TO AROL                        </v>
          </cell>
          <cell r="D155">
            <v>-267.3</v>
          </cell>
        </row>
        <row r="156">
          <cell r="B156" t="str">
            <v xml:space="preserve">   4012400-82   COMMISSION SP TO AROL                             </v>
          </cell>
          <cell r="D156">
            <v>-94407.79</v>
          </cell>
        </row>
        <row r="157">
          <cell r="B157" t="str">
            <v xml:space="preserve">   4014400-40   PARTS SALES to ALA                                </v>
          </cell>
          <cell r="C157">
            <v>-9949.57</v>
          </cell>
          <cell r="D157">
            <v>-5982.4</v>
          </cell>
        </row>
        <row r="158">
          <cell r="B158" t="str">
            <v xml:space="preserve">   4014400-80   COMMISSION TO ALA                                 </v>
          </cell>
          <cell r="C158">
            <v>-6992.88</v>
          </cell>
        </row>
        <row r="159">
          <cell r="B159" t="str">
            <v xml:space="preserve">   4016400-70   SALES SFREIGHTMACH TO TR                          </v>
          </cell>
          <cell r="C159">
            <v>-1700</v>
          </cell>
        </row>
        <row r="160">
          <cell r="B160" t="str">
            <v xml:space="preserve">   4110400-50   SALES - LABOR                                     </v>
          </cell>
          <cell r="C160">
            <v>-351991.05</v>
          </cell>
          <cell r="D160">
            <v>-560533.36</v>
          </cell>
        </row>
        <row r="161">
          <cell r="B161" t="str">
            <v xml:space="preserve">   4110400-90   SALES - LABOR (TIRELLI)                           </v>
          </cell>
          <cell r="C161">
            <v>-98.81</v>
          </cell>
          <cell r="D161">
            <v>-543.33000000000004</v>
          </cell>
        </row>
        <row r="162">
          <cell r="B162" t="str">
            <v xml:space="preserve">   4210400-60   SALES - OTHER (CRATE)                             </v>
          </cell>
          <cell r="C162">
            <v>-17960</v>
          </cell>
        </row>
        <row r="163">
          <cell r="B163" t="str">
            <v xml:space="preserve">   4210400-61   SALES - SFREIGHTMACH                              </v>
          </cell>
          <cell r="C163">
            <v>-163676.17000000001</v>
          </cell>
          <cell r="D163">
            <v>-124311.32</v>
          </cell>
        </row>
        <row r="164">
          <cell r="B164" t="str">
            <v xml:space="preserve">   4210400-62   SALES - SFREIGHT(PARTS)                           </v>
          </cell>
          <cell r="C164">
            <v>-38004.28</v>
          </cell>
          <cell r="D164">
            <v>-41342.400000000001</v>
          </cell>
        </row>
        <row r="165">
          <cell r="B165" t="str">
            <v xml:space="preserve">   4210400-75   SALES - OTHER (CRATE) UG                          </v>
          </cell>
          <cell r="C165">
            <v>-3059</v>
          </cell>
        </row>
        <row r="166">
          <cell r="B166" t="str">
            <v xml:space="preserve">   4210400-80   SALES - SERVICE OTHER  (NA ONLY)                  </v>
          </cell>
          <cell r="C166">
            <v>-93652.84</v>
          </cell>
          <cell r="D166">
            <v>-172064.85</v>
          </cell>
        </row>
        <row r="167">
          <cell r="B167" t="str">
            <v xml:space="preserve">   4210400-83   SALES - OTHER (CRATE) TR                          </v>
          </cell>
          <cell r="C167">
            <v>-4125</v>
          </cell>
          <cell r="D167">
            <v>-4000</v>
          </cell>
        </row>
        <row r="168">
          <cell r="B168" t="str">
            <v xml:space="preserve">   4211000001   REVENUE CHECK ACCOUNT                             </v>
          </cell>
          <cell r="D168">
            <v>-63248.82</v>
          </cell>
        </row>
        <row r="169">
          <cell r="B169" t="str">
            <v xml:space="preserve">Other Revenues                                    </v>
          </cell>
          <cell r="C169">
            <v>-1580.79</v>
          </cell>
          <cell r="D169">
            <v>-8146.17</v>
          </cell>
        </row>
        <row r="170">
          <cell r="B170" t="str">
            <v xml:space="preserve">   8212820-10   OTHER INCOME (CC CHARGES)                         </v>
          </cell>
          <cell r="C170">
            <v>71.8</v>
          </cell>
          <cell r="D170">
            <v>1017.48</v>
          </cell>
        </row>
        <row r="171">
          <cell r="B171" t="str">
            <v xml:space="preserve">   8212821-00   OTHER INCOME                                      </v>
          </cell>
          <cell r="C171">
            <v>-1601.8</v>
          </cell>
        </row>
        <row r="172">
          <cell r="B172" t="str">
            <v xml:space="preserve">   8212821-20   VENDOR COMP ALLOWANCE/EARLY PAY                   </v>
          </cell>
          <cell r="C172">
            <v>-50.79</v>
          </cell>
          <cell r="D172">
            <v>353.83</v>
          </cell>
        </row>
        <row r="173">
          <cell r="B173" t="str">
            <v xml:space="preserve">   8213821-01   COMMISSION INCOME TO TIRELLI                      </v>
          </cell>
          <cell r="D173">
            <v>-9517.48</v>
          </cell>
        </row>
        <row r="175">
          <cell r="B175" t="str">
            <v xml:space="preserve">Cost of sales                                     </v>
          </cell>
          <cell r="C175">
            <v>3737996.86</v>
          </cell>
          <cell r="D175">
            <v>2061236.76</v>
          </cell>
        </row>
        <row r="177">
          <cell r="B177" t="str">
            <v xml:space="preserve">Gross profit                                      </v>
          </cell>
          <cell r="C177">
            <v>-1995674.67</v>
          </cell>
          <cell r="D177">
            <v>-1252661.8899999999</v>
          </cell>
        </row>
        <row r="179">
          <cell r="B179" t="str">
            <v xml:space="preserve">Operating expenses                                </v>
          </cell>
          <cell r="C179">
            <v>1148834.03</v>
          </cell>
          <cell r="D179">
            <v>1693775.36</v>
          </cell>
        </row>
        <row r="181">
          <cell r="B181" t="str">
            <v xml:space="preserve">Operating profit                                  </v>
          </cell>
          <cell r="C181">
            <v>-846840.64</v>
          </cell>
          <cell r="D181">
            <v>441113.47</v>
          </cell>
        </row>
        <row r="183">
          <cell r="B183" t="str">
            <v xml:space="preserve">Other income:                                     </v>
          </cell>
        </row>
        <row r="184">
          <cell r="B184" t="str">
            <v xml:space="preserve">Interest expense                                  </v>
          </cell>
          <cell r="C184">
            <v>2420.56</v>
          </cell>
        </row>
        <row r="185">
          <cell r="B185" t="str">
            <v xml:space="preserve">   7510766-01   INTEREST EXPENSE (AUTO LEASE)                     </v>
          </cell>
          <cell r="C185">
            <v>2420.56</v>
          </cell>
        </row>
        <row r="186">
          <cell r="B186" t="str">
            <v xml:space="preserve">Interest income                                   </v>
          </cell>
          <cell r="C186">
            <v>-9.68</v>
          </cell>
          <cell r="D186">
            <v>-9.68</v>
          </cell>
        </row>
        <row r="187">
          <cell r="B187" t="str">
            <v xml:space="preserve">   8210810-00   INTEREST INCOME                                   </v>
          </cell>
          <cell r="C187">
            <v>-9.68</v>
          </cell>
          <cell r="D187">
            <v>-9.68</v>
          </cell>
        </row>
        <row r="188">
          <cell r="B188" t="str">
            <v xml:space="preserve">Foreign Currency                                  </v>
          </cell>
          <cell r="D188">
            <v>11189.65</v>
          </cell>
        </row>
        <row r="189">
          <cell r="B189" t="str">
            <v xml:space="preserve">   8216830-00   CURRENCY EXCHANGE                                 </v>
          </cell>
          <cell r="D189">
            <v>11189.65</v>
          </cell>
        </row>
        <row r="190">
          <cell r="B190" t="str">
            <v xml:space="preserve">Other Expenses                                    </v>
          </cell>
          <cell r="C190">
            <v>8745.82</v>
          </cell>
          <cell r="D190">
            <v>10509.36</v>
          </cell>
        </row>
        <row r="191">
          <cell r="B191" t="str">
            <v xml:space="preserve">   7510766-02   BANK CHARGES                                      </v>
          </cell>
          <cell r="C191">
            <v>2252.9499999999998</v>
          </cell>
          <cell r="D191">
            <v>1068.17</v>
          </cell>
        </row>
        <row r="192">
          <cell r="B192" t="str">
            <v xml:space="preserve">   7510766-05   EARLY PAYMENT FEES (PRIME REVENUE)                </v>
          </cell>
          <cell r="C192">
            <v>6492.87</v>
          </cell>
          <cell r="D192">
            <v>9441.19</v>
          </cell>
        </row>
        <row r="194">
          <cell r="B194" t="str">
            <v xml:space="preserve">Income before income taxes                        </v>
          </cell>
          <cell r="C194">
            <v>-835683.94</v>
          </cell>
          <cell r="D194">
            <v>462802.8</v>
          </cell>
        </row>
        <row r="196">
          <cell r="B196" t="str">
            <v xml:space="preserve">Net income                                        </v>
          </cell>
          <cell r="C196">
            <v>-835683.94</v>
          </cell>
          <cell r="D196">
            <v>462802.8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556A-A2B1-4722-838C-A3FC7D600C54}">
  <dimension ref="A1:AA69"/>
  <sheetViews>
    <sheetView tabSelected="1" zoomScale="85" zoomScaleNormal="85" workbookViewId="0">
      <pane xSplit="2" ySplit="4" topLeftCell="C5" activePane="bottomRight" state="frozen"/>
      <selection activeCell="H13" sqref="H13"/>
      <selection pane="topRight" activeCell="H13" sqref="H13"/>
      <selection pane="bottomLeft" activeCell="H13" sqref="H13"/>
      <selection pane="bottomRight" activeCell="D7" sqref="D7"/>
    </sheetView>
  </sheetViews>
  <sheetFormatPr defaultRowHeight="15" x14ac:dyDescent="0.25"/>
  <cols>
    <col min="1" max="1" width="5.5703125" bestFit="1" customWidth="1"/>
    <col min="2" max="2" width="58.28515625" customWidth="1"/>
    <col min="3" max="3" width="1.140625" customWidth="1"/>
    <col min="4" max="4" width="19.85546875" style="6" bestFit="1" customWidth="1"/>
    <col min="5" max="6" width="19.85546875" style="6" customWidth="1"/>
    <col min="7" max="7" width="12.85546875" style="6" customWidth="1"/>
    <col min="8" max="8" width="19.85546875" style="6" bestFit="1" customWidth="1"/>
    <col min="9" max="9" width="19.85546875" style="38" customWidth="1"/>
    <col min="10" max="10" width="19.85546875" style="6" customWidth="1"/>
    <col min="11" max="11" width="11.5703125" bestFit="1" customWidth="1"/>
    <col min="12" max="12" width="15" bestFit="1" customWidth="1"/>
  </cols>
  <sheetData>
    <row r="1" spans="1:12" ht="15.75" x14ac:dyDescent="0.25">
      <c r="A1">
        <v>1</v>
      </c>
      <c r="B1" s="37" t="s">
        <v>0</v>
      </c>
      <c r="D1"/>
      <c r="E1"/>
      <c r="G1" s="17" t="s">
        <v>54</v>
      </c>
      <c r="H1"/>
      <c r="J1"/>
    </row>
    <row r="2" spans="1:12" x14ac:dyDescent="0.25">
      <c r="A2">
        <v>3</v>
      </c>
      <c r="D2" s="15"/>
      <c r="E2" s="15"/>
      <c r="F2"/>
      <c r="G2" s="15"/>
      <c r="H2" s="15"/>
      <c r="I2" s="39"/>
      <c r="J2" s="15"/>
    </row>
    <row r="3" spans="1:12" ht="15.75" x14ac:dyDescent="0.25">
      <c r="D3" s="65" t="s">
        <v>39</v>
      </c>
      <c r="E3" s="65"/>
      <c r="F3" s="65"/>
      <c r="G3"/>
      <c r="H3" s="66" t="s">
        <v>40</v>
      </c>
      <c r="I3" s="66"/>
      <c r="J3" s="66"/>
    </row>
    <row r="4" spans="1:12" ht="15.75" x14ac:dyDescent="0.25">
      <c r="D4" s="14" t="s">
        <v>58</v>
      </c>
      <c r="E4" s="14" t="s">
        <v>59</v>
      </c>
      <c r="F4" s="16" t="s">
        <v>38</v>
      </c>
      <c r="G4"/>
      <c r="H4" s="14" t="s">
        <v>58</v>
      </c>
      <c r="I4" s="14" t="s">
        <v>59</v>
      </c>
      <c r="J4" s="16" t="s">
        <v>38</v>
      </c>
    </row>
    <row r="5" spans="1:12" ht="15.75" x14ac:dyDescent="0.25">
      <c r="D5" s="2"/>
      <c r="E5"/>
      <c r="F5"/>
      <c r="G5" s="4"/>
      <c r="H5"/>
      <c r="J5"/>
    </row>
    <row r="6" spans="1:12" x14ac:dyDescent="0.25">
      <c r="B6" t="s">
        <v>27</v>
      </c>
      <c r="D6" s="63">
        <f>SUM(D7:D12)</f>
        <v>18100000</v>
      </c>
      <c r="E6" s="63">
        <f>SUM(E7:E12)</f>
        <v>-2066000</v>
      </c>
      <c r="F6" s="63">
        <f>SUM(F7:F12)</f>
        <v>-3066666.6666666665</v>
      </c>
      <c r="G6" s="4"/>
      <c r="H6" s="63">
        <f>SUM(H7:H12)</f>
        <v>21900000</v>
      </c>
      <c r="I6" s="63">
        <f>SUM(I7:I12)</f>
        <v>-9198000</v>
      </c>
      <c r="J6" s="63">
        <f>SUM(J7:J12)</f>
        <v>-9200000</v>
      </c>
    </row>
    <row r="7" spans="1:12" x14ac:dyDescent="0.25">
      <c r="B7" t="s">
        <v>119</v>
      </c>
      <c r="D7" s="4">
        <f>+'PY MTD'!E72+'PY MTD'!E73+'PY MTD'!E74</f>
        <v>16800000</v>
      </c>
      <c r="E7" s="4">
        <f>+'CY MTD'!E72+'CY MTD'!E73+'CY MTD'!E74</f>
        <v>-1000000</v>
      </c>
      <c r="F7" s="4">
        <f>+Budget!C70</f>
        <v>-2000000</v>
      </c>
      <c r="G7" s="4"/>
      <c r="H7" s="4">
        <f>+'PY YTD'!E72+'PY YTD'!E73+'PY YTD'!E74</f>
        <v>18000000</v>
      </c>
      <c r="I7" s="4">
        <f>+'CY YTD'!E72+'CY YTD'!E73+'CY YTD'!E74</f>
        <v>-6000000</v>
      </c>
      <c r="J7" s="4">
        <f>+Budget!E70</f>
        <v>-6000000</v>
      </c>
    </row>
    <row r="8" spans="1:12" x14ac:dyDescent="0.25">
      <c r="B8" t="s">
        <v>55</v>
      </c>
      <c r="D8" s="4">
        <f>+'PY MTD'!E75</f>
        <v>300000</v>
      </c>
      <c r="E8" s="4">
        <f>+'CY MTD'!E75</f>
        <v>-166000</v>
      </c>
      <c r="F8" s="4">
        <f>+Budget!C71</f>
        <v>-166666.66666666666</v>
      </c>
      <c r="G8" s="4"/>
      <c r="H8" s="4">
        <f>+'PY YTD'!E75</f>
        <v>900000</v>
      </c>
      <c r="I8" s="4">
        <f>+'CY YTD'!E75</f>
        <v>-498000</v>
      </c>
      <c r="J8" s="4">
        <f>+Budget!E71</f>
        <v>-500000</v>
      </c>
    </row>
    <row r="9" spans="1:12" x14ac:dyDescent="0.25">
      <c r="B9" t="s">
        <v>120</v>
      </c>
      <c r="D9" s="4">
        <f>+'PY MTD'!E76</f>
        <v>500000</v>
      </c>
      <c r="E9" s="4">
        <f>+'CY MTD'!E76</f>
        <v>-500000</v>
      </c>
      <c r="F9" s="4">
        <f>+Budget!C72</f>
        <v>-500000</v>
      </c>
      <c r="G9" s="4"/>
      <c r="H9" s="4">
        <f>+'PY YTD'!E76</f>
        <v>1500000</v>
      </c>
      <c r="I9" s="4">
        <f>+'CY YTD'!E76</f>
        <v>-1500000</v>
      </c>
      <c r="J9" s="4">
        <f>+Budget!E72</f>
        <v>-1500000</v>
      </c>
    </row>
    <row r="10" spans="1:12" x14ac:dyDescent="0.25">
      <c r="B10" t="s">
        <v>121</v>
      </c>
      <c r="D10" s="4">
        <f>+'PY MTD'!E77</f>
        <v>400000</v>
      </c>
      <c r="E10" s="4">
        <f>+'CY MTD'!E77</f>
        <v>-333334</v>
      </c>
      <c r="F10" s="4">
        <f>+Budget!C73</f>
        <v>-333333.33333333331</v>
      </c>
      <c r="G10" s="4"/>
      <c r="H10" s="4">
        <f>+'PY YTD'!E77</f>
        <v>1200000</v>
      </c>
      <c r="I10" s="4">
        <f>+'CY YTD'!E77</f>
        <v>-1000000</v>
      </c>
      <c r="J10" s="4">
        <f>+Budget!E73</f>
        <v>-1000000</v>
      </c>
    </row>
    <row r="11" spans="1:12" x14ac:dyDescent="0.25">
      <c r="B11" t="s">
        <v>122</v>
      </c>
      <c r="D11" s="4">
        <f>+'PY MTD'!E78</f>
        <v>100000</v>
      </c>
      <c r="E11" s="4">
        <f>+'CY MTD'!E78</f>
        <v>-66666</v>
      </c>
      <c r="F11" s="4">
        <f>+Budget!C74</f>
        <v>-66666.666666666672</v>
      </c>
      <c r="G11" s="4"/>
      <c r="H11" s="4">
        <f>+'PY YTD'!E78</f>
        <v>300000</v>
      </c>
      <c r="I11" s="4">
        <f>+'CY YTD'!E78</f>
        <v>-200000</v>
      </c>
      <c r="J11" s="4">
        <f>+Budget!E74</f>
        <v>-200000</v>
      </c>
    </row>
    <row r="12" spans="1:12" ht="15.75" x14ac:dyDescent="0.25">
      <c r="D12" s="45"/>
      <c r="E12"/>
      <c r="F12"/>
      <c r="G12" s="4"/>
      <c r="H12"/>
      <c r="J12"/>
    </row>
    <row r="13" spans="1:12" x14ac:dyDescent="0.25">
      <c r="B13" t="s">
        <v>2</v>
      </c>
      <c r="D13"/>
      <c r="E13"/>
      <c r="F13"/>
      <c r="G13" s="4"/>
      <c r="H13"/>
      <c r="J13"/>
    </row>
    <row r="14" spans="1:12" x14ac:dyDescent="0.25">
      <c r="B14" t="s">
        <v>3</v>
      </c>
      <c r="D14" s="3">
        <f>SUM(D15:D17)</f>
        <v>1150000</v>
      </c>
      <c r="E14" s="3">
        <f>SUM(E15:E17)</f>
        <v>1316200</v>
      </c>
      <c r="F14" s="3">
        <f>SUM(F15:F17)</f>
        <v>6500000</v>
      </c>
      <c r="G14" s="4"/>
      <c r="H14" s="3">
        <f>SUM(H15:H17)</f>
        <v>3450000</v>
      </c>
      <c r="I14" s="40">
        <f>SUM(I15:I17)</f>
        <v>6498600</v>
      </c>
      <c r="J14" s="3">
        <f>SUM(J15:J17)</f>
        <v>6500000</v>
      </c>
    </row>
    <row r="15" spans="1:12" x14ac:dyDescent="0.25">
      <c r="B15" t="s">
        <v>60</v>
      </c>
      <c r="D15" s="4">
        <f>+'PY MTD'!E7+'PY MTD'!E8+'PY MTD'!E9</f>
        <v>500000</v>
      </c>
      <c r="E15" s="4">
        <f>+'CY MTD'!E7+'CY MTD'!E8+'CY MTD'!E9</f>
        <v>850000</v>
      </c>
      <c r="F15" s="4">
        <f>+Budget!E7</f>
        <v>5100000</v>
      </c>
      <c r="G15" s="4"/>
      <c r="H15" s="4">
        <f>+'PY YTD'!E7+'PY YTD'!E8+'PY YTD'!E9</f>
        <v>1500000</v>
      </c>
      <c r="I15" s="41">
        <f>+'CY YTD'!E7+'CY YTD'!E8+'CY YTD'!E9</f>
        <v>5100000</v>
      </c>
      <c r="J15" s="4">
        <f>+Budget!C7*$A$2</f>
        <v>5100000</v>
      </c>
      <c r="L15" s="4"/>
    </row>
    <row r="16" spans="1:12" x14ac:dyDescent="0.25">
      <c r="B16" t="s">
        <v>61</v>
      </c>
      <c r="D16" s="4">
        <f>+'PY MTD'!E10</f>
        <v>250000</v>
      </c>
      <c r="E16" s="4">
        <f>+'CY MTD'!E10</f>
        <v>116200</v>
      </c>
      <c r="F16" s="4">
        <f>+Budget!E8</f>
        <v>350000</v>
      </c>
      <c r="G16" s="4"/>
      <c r="H16" s="4">
        <f>+'PY YTD'!E10</f>
        <v>750000</v>
      </c>
      <c r="I16" s="41">
        <f>+'CY YTD'!E10</f>
        <v>348600</v>
      </c>
      <c r="J16" s="4">
        <f>+Budget!C9*$A$2</f>
        <v>1050000</v>
      </c>
      <c r="L16" s="4"/>
    </row>
    <row r="17" spans="2:12" x14ac:dyDescent="0.25">
      <c r="B17" t="s">
        <v>62</v>
      </c>
      <c r="D17" s="4">
        <f>+'PY MTD'!E11</f>
        <v>400000</v>
      </c>
      <c r="E17" s="4">
        <f>+'CY MTD'!E11</f>
        <v>350000</v>
      </c>
      <c r="F17" s="4">
        <f>+Budget!E9</f>
        <v>1050000</v>
      </c>
      <c r="G17" s="4"/>
      <c r="H17" s="4">
        <f>+'PY YTD'!E11</f>
        <v>1200000</v>
      </c>
      <c r="I17" s="41">
        <f>+'CY YTD'!E11</f>
        <v>1050000</v>
      </c>
      <c r="J17" s="4">
        <f>+Budget!C8*$A$2</f>
        <v>350000</v>
      </c>
      <c r="L17" s="4"/>
    </row>
    <row r="18" spans="2:12" x14ac:dyDescent="0.25">
      <c r="D18" s="4"/>
      <c r="E18" s="4"/>
      <c r="F18" s="4"/>
      <c r="G18" s="4"/>
      <c r="H18" s="4"/>
      <c r="I18" s="41"/>
      <c r="J18" s="4"/>
    </row>
    <row r="19" spans="2:12" x14ac:dyDescent="0.25">
      <c r="B19" t="s">
        <v>9</v>
      </c>
      <c r="D19" s="3" t="e">
        <f>+D14+#REF!</f>
        <v>#REF!</v>
      </c>
      <c r="E19" s="3" t="e">
        <f>+E14+#REF!</f>
        <v>#REF!</v>
      </c>
      <c r="F19" s="3" t="e">
        <f>+F14+#REF!</f>
        <v>#REF!</v>
      </c>
      <c r="G19" s="4"/>
      <c r="H19" s="3" t="e">
        <f>+H14+#REF!</f>
        <v>#REF!</v>
      </c>
      <c r="I19" s="3" t="e">
        <f>+I14+#REF!</f>
        <v>#REF!</v>
      </c>
      <c r="J19" s="3" t="e">
        <f>+J14+#REF!</f>
        <v>#REF!</v>
      </c>
    </row>
    <row r="20" spans="2:12" x14ac:dyDescent="0.25">
      <c r="D20" s="4"/>
      <c r="E20" s="4"/>
      <c r="F20" s="4"/>
      <c r="G20" s="4"/>
      <c r="H20" s="4"/>
      <c r="I20" s="41"/>
      <c r="J20" s="4"/>
    </row>
    <row r="21" spans="2:12" x14ac:dyDescent="0.25">
      <c r="B21" t="s">
        <v>10</v>
      </c>
      <c r="D21" s="3" t="e">
        <f>SUM(D22:D27)</f>
        <v>#REF!</v>
      </c>
      <c r="E21" s="3" t="e">
        <f>SUM(E22:E27)</f>
        <v>#REF!</v>
      </c>
      <c r="F21" s="3">
        <f>SUM(F22:F27)</f>
        <v>121933.33333333333</v>
      </c>
      <c r="G21" s="4"/>
      <c r="H21" s="3">
        <f>SUM(H22:H27)</f>
        <v>465000</v>
      </c>
      <c r="I21" s="3">
        <f>SUM(I22:I27)</f>
        <v>388500</v>
      </c>
      <c r="J21" s="3">
        <f>SUM(J22:J27)</f>
        <v>365800</v>
      </c>
    </row>
    <row r="22" spans="2:12" x14ac:dyDescent="0.25">
      <c r="B22" t="s">
        <v>63</v>
      </c>
      <c r="D22" s="4">
        <f>+'PY MTD'!E27+'PY MTD'!E28+'PY MTD'!E29</f>
        <v>133000</v>
      </c>
      <c r="E22" s="4">
        <f>+'PY MTD'!G27</f>
        <v>0</v>
      </c>
      <c r="F22" s="4">
        <f>+Budget!C25</f>
        <v>50000</v>
      </c>
      <c r="G22" s="4"/>
      <c r="H22" s="4">
        <f>+'PY YTD'!E26</f>
        <v>399000</v>
      </c>
      <c r="I22" s="41">
        <f>+'CY YTD'!E26</f>
        <v>183000</v>
      </c>
      <c r="J22" s="4">
        <f>+Budget!C25*$A$2</f>
        <v>150000</v>
      </c>
    </row>
    <row r="23" spans="2:12" x14ac:dyDescent="0.25">
      <c r="B23" t="s">
        <v>64</v>
      </c>
      <c r="D23" s="4">
        <f>+'PY MTD'!E31+'PY MTD'!E32+'PY MTD'!E33</f>
        <v>70000</v>
      </c>
      <c r="E23" s="4">
        <f>+'PY MTD'!G31</f>
        <v>0</v>
      </c>
      <c r="F23" s="4">
        <f>+Budget!C29</f>
        <v>41666.666666666664</v>
      </c>
      <c r="G23" s="4"/>
      <c r="H23" s="4">
        <f>+'CY YTD'!G30</f>
        <v>0</v>
      </c>
      <c r="I23" s="41">
        <f>+'CY YTD'!E30</f>
        <v>153000</v>
      </c>
      <c r="J23" s="4">
        <f>+Budget!C29*$A$2</f>
        <v>125000</v>
      </c>
    </row>
    <row r="24" spans="2:12" x14ac:dyDescent="0.25">
      <c r="B24" t="s">
        <v>67</v>
      </c>
      <c r="D24" s="4">
        <f>+'PY MTD'!E34</f>
        <v>12000</v>
      </c>
      <c r="E24" s="4">
        <f>+'PY MTD'!G34</f>
        <v>0</v>
      </c>
      <c r="F24" s="4">
        <f>+Budget!C32</f>
        <v>3350</v>
      </c>
      <c r="G24" s="4"/>
      <c r="H24" s="4">
        <f>+'PY YTD'!E34</f>
        <v>36000</v>
      </c>
      <c r="I24" s="41">
        <f>+'CY YTD'!E34</f>
        <v>13500</v>
      </c>
      <c r="J24" s="4">
        <f>+Budget!C32*$A$2</f>
        <v>10050</v>
      </c>
    </row>
    <row r="25" spans="2:12" x14ac:dyDescent="0.25">
      <c r="B25" t="s">
        <v>65</v>
      </c>
      <c r="D25" s="4" t="e">
        <f>+'PY MTD'!E36+'PY MTD'!#REF!+'PY MTD'!#REF!+'PY MTD'!E37+'PY MTD'!#REF!</f>
        <v>#REF!</v>
      </c>
      <c r="E25" s="4" t="e">
        <f>+'PY MTD'!#REF!</f>
        <v>#REF!</v>
      </c>
      <c r="F25" s="4">
        <f>+Budget!C34+Budget!C35</f>
        <v>20000</v>
      </c>
      <c r="G25" s="4"/>
      <c r="H25" s="4">
        <f>+'PY YTD'!E35</f>
        <v>21000</v>
      </c>
      <c r="I25" s="41">
        <f>+'CY YTD'!E35</f>
        <v>9000</v>
      </c>
      <c r="J25" s="4">
        <f>(+Budget!C34+Budget!C35)*$A$2</f>
        <v>60000</v>
      </c>
    </row>
    <row r="26" spans="2:12" x14ac:dyDescent="0.25">
      <c r="B26" t="s">
        <v>66</v>
      </c>
      <c r="D26" s="4">
        <f>+'PY MTD'!E39</f>
        <v>65183.249999999985</v>
      </c>
      <c r="E26" s="4">
        <f>+'PY MTD'!G39</f>
        <v>0</v>
      </c>
      <c r="F26" s="4">
        <f>+Budget!C37</f>
        <v>6916.666666666667</v>
      </c>
      <c r="G26" s="4"/>
      <c r="H26" s="4">
        <f>+'PY YTD'!E37</f>
        <v>9000</v>
      </c>
      <c r="I26" s="41">
        <f>+'CY YTD'!E39</f>
        <v>30000</v>
      </c>
      <c r="J26" s="4">
        <f>+Budget!C37*$A$2</f>
        <v>20750</v>
      </c>
    </row>
    <row r="27" spans="2:12" x14ac:dyDescent="0.25">
      <c r="D27" s="4"/>
      <c r="E27" s="4"/>
      <c r="F27" s="4"/>
      <c r="G27" s="4"/>
      <c r="H27" s="4"/>
      <c r="I27" s="41"/>
      <c r="J27" s="4"/>
    </row>
    <row r="28" spans="2:12" x14ac:dyDescent="0.25">
      <c r="B28" t="s">
        <v>16</v>
      </c>
      <c r="D28" s="3" t="e">
        <f>SUM(D29:D40)</f>
        <v>#REF!</v>
      </c>
      <c r="E28" s="3" t="e">
        <f>SUM(E29:E40)</f>
        <v>#REF!</v>
      </c>
      <c r="F28" s="3" t="e">
        <f>SUM(F29:F40)</f>
        <v>#REF!</v>
      </c>
      <c r="G28" s="4"/>
      <c r="H28" s="3" t="e">
        <f>SUM(H29:H40)</f>
        <v>#REF!</v>
      </c>
      <c r="I28" s="3" t="e">
        <f>SUM(I29:I40)</f>
        <v>#REF!</v>
      </c>
      <c r="J28" s="3" t="e">
        <f>SUM(J29:J40)</f>
        <v>#REF!</v>
      </c>
    </row>
    <row r="29" spans="2:12" x14ac:dyDescent="0.25">
      <c r="B29" t="s">
        <v>69</v>
      </c>
      <c r="D29" s="4">
        <f>+'PY MTD'!E45+'PY MTD'!E46</f>
        <v>550</v>
      </c>
      <c r="E29" s="4">
        <f>+'CY MTD'!E45+'CY MTD'!E46</f>
        <v>250</v>
      </c>
      <c r="F29" s="4">
        <f>+Budget!C43+Budget!C44</f>
        <v>166.66666666666669</v>
      </c>
      <c r="G29" s="4"/>
      <c r="H29" s="4">
        <f>+'PY YTD'!E45+'PY YTD'!E46</f>
        <v>1500</v>
      </c>
      <c r="I29" s="41">
        <f>+'CY YTD'!E45+'CY YTD'!E46</f>
        <v>600</v>
      </c>
      <c r="J29" s="4">
        <f>+Budget!E43+Budget!E44</f>
        <v>500</v>
      </c>
    </row>
    <row r="30" spans="2:12" x14ac:dyDescent="0.25">
      <c r="B30" t="s">
        <v>68</v>
      </c>
      <c r="D30" s="4">
        <f>+'PY MTD'!E47</f>
        <v>10000</v>
      </c>
      <c r="E30" s="4">
        <f>+'PY MTD'!G47</f>
        <v>0</v>
      </c>
      <c r="F30" s="4">
        <f>+Budget!C45</f>
        <v>5833.333333333333</v>
      </c>
      <c r="G30" s="4"/>
      <c r="H30" s="4">
        <f>+'CY YTD'!G47</f>
        <v>0</v>
      </c>
      <c r="I30" s="41">
        <f>+'PY YTD'!G47</f>
        <v>0</v>
      </c>
      <c r="J30" s="4">
        <f>+Budget!C45*$A$2</f>
        <v>17500</v>
      </c>
    </row>
    <row r="31" spans="2:12" x14ac:dyDescent="0.25">
      <c r="B31" t="s">
        <v>70</v>
      </c>
      <c r="D31" s="4" t="e">
        <f>+'PY MTD'!#REF!+'PY MTD'!#REF!+'PY MTD'!#REF!+'PY MTD'!#REF!</f>
        <v>#REF!</v>
      </c>
      <c r="E31" s="4" t="e">
        <f>+'PY MTD'!#REF!</f>
        <v>#REF!</v>
      </c>
      <c r="F31" s="4" t="e">
        <f>+Budget!#REF!</f>
        <v>#REF!</v>
      </c>
      <c r="G31" s="4"/>
      <c r="H31" s="4" t="e">
        <f>+'CY YTD'!#REF!</f>
        <v>#REF!</v>
      </c>
      <c r="I31" s="41" t="e">
        <f>+'PY YTD'!#REF!</f>
        <v>#REF!</v>
      </c>
      <c r="J31" s="4" t="e">
        <f>+Budget!#REF!*$A$2</f>
        <v>#REF!</v>
      </c>
    </row>
    <row r="32" spans="2:12" x14ac:dyDescent="0.25">
      <c r="B32" t="s">
        <v>71</v>
      </c>
      <c r="D32" s="4" t="e">
        <f>+'PY MTD'!#REF!</f>
        <v>#REF!</v>
      </c>
      <c r="E32" s="4" t="e">
        <f>+'PY MTD'!#REF!</f>
        <v>#REF!</v>
      </c>
      <c r="F32" s="4" t="e">
        <f>+Budget!#REF!</f>
        <v>#REF!</v>
      </c>
      <c r="G32" s="4"/>
      <c r="H32" s="4" t="e">
        <f>+'CY YTD'!#REF!</f>
        <v>#REF!</v>
      </c>
      <c r="I32" s="41" t="e">
        <f>+'PY YTD'!#REF!</f>
        <v>#REF!</v>
      </c>
      <c r="J32" s="4" t="e">
        <f>+Budget!#REF!*$A$2</f>
        <v>#REF!</v>
      </c>
    </row>
    <row r="33" spans="2:10" x14ac:dyDescent="0.25">
      <c r="B33" t="s">
        <v>72</v>
      </c>
      <c r="D33" s="4" t="e">
        <f>+'PY MTD'!E55+'PY MTD'!E56+'PY MTD'!#REF!+'PY MTD'!#REF!</f>
        <v>#REF!</v>
      </c>
      <c r="E33" s="4">
        <f>+'PY MTD'!G55</f>
        <v>0</v>
      </c>
      <c r="F33" s="4">
        <f>+Budget!C53</f>
        <v>250</v>
      </c>
      <c r="G33" s="4"/>
      <c r="H33" s="4">
        <f>+'CY YTD'!G55</f>
        <v>0</v>
      </c>
      <c r="I33" s="41">
        <f>+'PY YTD'!G55</f>
        <v>0</v>
      </c>
      <c r="J33" s="4">
        <f>+Budget!C53*$A$2</f>
        <v>750</v>
      </c>
    </row>
    <row r="34" spans="2:10" x14ac:dyDescent="0.25">
      <c r="B34" t="s">
        <v>81</v>
      </c>
      <c r="D34" s="4" t="e">
        <f>+'PY MTD'!E58+'PY MTD'!#REF!</f>
        <v>#REF!</v>
      </c>
      <c r="E34" s="4">
        <f>+'PY MTD'!G58</f>
        <v>0</v>
      </c>
      <c r="F34" s="4">
        <f>+Budget!C56</f>
        <v>666.66666666666663</v>
      </c>
      <c r="G34" s="4"/>
      <c r="H34" s="4">
        <f>+'CY YTD'!G58</f>
        <v>0</v>
      </c>
      <c r="I34" s="41">
        <f>+'PY YTD'!G58</f>
        <v>0</v>
      </c>
      <c r="J34" s="4">
        <f>+Budget!C56*$A$2</f>
        <v>2000</v>
      </c>
    </row>
    <row r="35" spans="2:10" x14ac:dyDescent="0.25">
      <c r="B35" t="s">
        <v>73</v>
      </c>
      <c r="D35" s="4" t="e">
        <f>+'PY MTD'!#REF!+'PY MTD'!#REF!+'PY MTD'!#REF!+'PY MTD'!#REF!</f>
        <v>#REF!</v>
      </c>
      <c r="E35" s="4" t="e">
        <f>+'PY MTD'!#REF!</f>
        <v>#REF!</v>
      </c>
      <c r="F35" s="4" t="e">
        <f>+Budget!#REF!</f>
        <v>#REF!</v>
      </c>
      <c r="G35" s="4"/>
      <c r="H35" s="4" t="e">
        <f>+'CY YTD'!#REF!</f>
        <v>#REF!</v>
      </c>
      <c r="I35" s="41" t="e">
        <f>+'PY YTD'!#REF!</f>
        <v>#REF!</v>
      </c>
      <c r="J35" s="4" t="e">
        <f>+Budget!#REF!*$A$2</f>
        <v>#REF!</v>
      </c>
    </row>
    <row r="36" spans="2:10" x14ac:dyDescent="0.25">
      <c r="B36" t="s">
        <v>74</v>
      </c>
      <c r="D36" s="4" t="e">
        <f>+'PY MTD'!#REF!+'PY MTD'!E60+'PY MTD'!E61+'PY MTD'!#REF!+'PY MTD'!#REF!+'PY MTD'!#REF!+'PY MTD'!E62+'PY MTD'!#REF!+'PY MTD'!#REF!+'PY MTD'!#REF!</f>
        <v>#REF!</v>
      </c>
      <c r="E36" s="4" t="e">
        <f>+'PY MTD'!#REF!</f>
        <v>#REF!</v>
      </c>
      <c r="F36" s="4" t="e">
        <f>+Budget!#REF!</f>
        <v>#REF!</v>
      </c>
      <c r="G36" s="4"/>
      <c r="H36" s="4" t="e">
        <f>+'CY YTD'!#REF!</f>
        <v>#REF!</v>
      </c>
      <c r="I36" s="41" t="e">
        <f>+'PY YTD'!#REF!</f>
        <v>#REF!</v>
      </c>
      <c r="J36" s="4" t="e">
        <f>+Budget!#REF!*$A$2</f>
        <v>#REF!</v>
      </c>
    </row>
    <row r="37" spans="2:10" x14ac:dyDescent="0.25">
      <c r="B37" t="s">
        <v>75</v>
      </c>
      <c r="D37" s="4" t="e">
        <f>+'PY MTD'!#REF!+'PY MTD'!#REF!</f>
        <v>#REF!</v>
      </c>
      <c r="E37" s="4" t="e">
        <f>+'PY MTD'!#REF!</f>
        <v>#REF!</v>
      </c>
      <c r="F37" s="4" t="e">
        <f>+Budget!#REF!</f>
        <v>#REF!</v>
      </c>
      <c r="G37" s="4"/>
      <c r="H37" s="4" t="e">
        <f>+'CY YTD'!#REF!</f>
        <v>#REF!</v>
      </c>
      <c r="I37" s="41" t="e">
        <f>+'PY YTD'!#REF!</f>
        <v>#REF!</v>
      </c>
      <c r="J37" s="4" t="e">
        <f>+Budget!#REF!*$A$2</f>
        <v>#REF!</v>
      </c>
    </row>
    <row r="38" spans="2:10" x14ac:dyDescent="0.25">
      <c r="B38" t="s">
        <v>76</v>
      </c>
      <c r="D38" s="4" t="e">
        <f>+'PY MTD'!#REF!+'PY MTD'!#REF!+'PY MTD'!#REF!+'PY MTD'!#REF!+'PY MTD'!#REF!</f>
        <v>#REF!</v>
      </c>
      <c r="E38" s="4" t="e">
        <f>+'PY MTD'!#REF!</f>
        <v>#REF!</v>
      </c>
      <c r="F38" s="4" t="e">
        <f>+Budget!#REF!</f>
        <v>#REF!</v>
      </c>
      <c r="G38" s="4"/>
      <c r="H38" s="4" t="e">
        <f>+'CY YTD'!#REF!</f>
        <v>#REF!</v>
      </c>
      <c r="I38" s="41" t="e">
        <f>+'PY YTD'!#REF!</f>
        <v>#REF!</v>
      </c>
      <c r="J38" s="4" t="e">
        <f>+Budget!#REF!*$A$2</f>
        <v>#REF!</v>
      </c>
    </row>
    <row r="39" spans="2:10" x14ac:dyDescent="0.25">
      <c r="B39" t="s">
        <v>77</v>
      </c>
      <c r="D39" s="4" t="e">
        <f>+'PY MTD'!#REF!+'PY MTD'!E64+'PY MTD'!#REF!+'PY MTD'!E65+'PY MTD'!#REF!</f>
        <v>#REF!</v>
      </c>
      <c r="E39" s="4">
        <f>+'PY MTD'!G64</f>
        <v>0</v>
      </c>
      <c r="F39" s="4">
        <f>+Budget!C62</f>
        <v>1000</v>
      </c>
      <c r="G39" s="4"/>
      <c r="H39" s="4">
        <f>+'CY YTD'!G64</f>
        <v>0</v>
      </c>
      <c r="I39" s="41">
        <f>+'PY YTD'!G64</f>
        <v>0</v>
      </c>
      <c r="J39" s="4">
        <f>+Budget!C62*$A$2</f>
        <v>3000</v>
      </c>
    </row>
    <row r="40" spans="2:10" x14ac:dyDescent="0.25">
      <c r="B40" t="s">
        <v>78</v>
      </c>
      <c r="D40" s="4" t="e">
        <f>+'PY MTD'!#REF!+'PY MTD'!#REF!+'PY MTD'!#REF!</f>
        <v>#REF!</v>
      </c>
      <c r="E40" s="4" t="e">
        <f>+'PY MTD'!#REF!</f>
        <v>#REF!</v>
      </c>
      <c r="F40" s="4" t="e">
        <f>+Budget!#REF!</f>
        <v>#REF!</v>
      </c>
      <c r="G40" s="4"/>
      <c r="H40" s="4" t="e">
        <f>+'CY YTD'!#REF!</f>
        <v>#REF!</v>
      </c>
      <c r="I40" s="41" t="e">
        <f>+'PY YTD'!#REF!</f>
        <v>#REF!</v>
      </c>
      <c r="J40" s="4" t="e">
        <f>+Budget!#REF!*$A$2</f>
        <v>#REF!</v>
      </c>
    </row>
    <row r="41" spans="2:10" x14ac:dyDescent="0.25">
      <c r="D41" s="4"/>
      <c r="E41" s="4"/>
      <c r="F41" s="4"/>
      <c r="G41" s="4"/>
      <c r="H41" s="4"/>
      <c r="I41" s="41"/>
      <c r="J41" s="4"/>
    </row>
    <row r="42" spans="2:10" x14ac:dyDescent="0.25">
      <c r="B42" t="s">
        <v>25</v>
      </c>
      <c r="D42" s="3" t="e">
        <f>+D21+D28</f>
        <v>#REF!</v>
      </c>
      <c r="E42" s="3" t="e">
        <f>+E21+E28</f>
        <v>#REF!</v>
      </c>
      <c r="F42" s="3" t="e">
        <f>+F21+F28</f>
        <v>#REF!</v>
      </c>
      <c r="G42" s="4"/>
      <c r="H42" s="3" t="e">
        <f>+H21+H28</f>
        <v>#REF!</v>
      </c>
      <c r="I42" s="3" t="e">
        <f>+I21+I28</f>
        <v>#REF!</v>
      </c>
      <c r="J42" s="3" t="e">
        <f>+J21+J28</f>
        <v>#REF!</v>
      </c>
    </row>
    <row r="43" spans="2:10" x14ac:dyDescent="0.25">
      <c r="D43" s="4"/>
      <c r="E43" s="4"/>
      <c r="F43" s="4"/>
      <c r="G43" s="4"/>
      <c r="H43" s="4"/>
      <c r="I43" s="41"/>
      <c r="J43" s="4"/>
    </row>
    <row r="44" spans="2:10" ht="6" customHeight="1" x14ac:dyDescent="0.25">
      <c r="D44" s="4"/>
      <c r="E44" s="4"/>
      <c r="F44" s="4"/>
      <c r="G44" s="4"/>
      <c r="H44" s="4"/>
      <c r="I44" s="41"/>
      <c r="J44" s="4"/>
    </row>
    <row r="45" spans="2:10" x14ac:dyDescent="0.25">
      <c r="B45" t="s">
        <v>28</v>
      </c>
      <c r="D45" s="4" t="e">
        <f>+'PY MTD'!#REF!</f>
        <v>#REF!</v>
      </c>
      <c r="E45" s="4" t="e">
        <f>+'CY MTD'!#REF!</f>
        <v>#REF!</v>
      </c>
      <c r="F45" s="4" t="e">
        <f>+SUM(#REF!)</f>
        <v>#REF!</v>
      </c>
      <c r="G45" s="4"/>
      <c r="H45" s="4" t="e">
        <f>+SUM(#REF!)</f>
        <v>#REF!</v>
      </c>
      <c r="I45" s="41" t="e">
        <f>+SUM(#REF!)</f>
        <v>#REF!</v>
      </c>
      <c r="J45" s="4" t="e">
        <f>+SUM(#REF!)</f>
        <v>#REF!</v>
      </c>
    </row>
    <row r="46" spans="2:10" x14ac:dyDescent="0.25">
      <c r="D46" s="4"/>
      <c r="E46" s="4"/>
      <c r="F46" s="4"/>
      <c r="G46" s="4"/>
      <c r="H46" s="4"/>
      <c r="I46" s="41"/>
      <c r="J46" s="4"/>
    </row>
    <row r="47" spans="2:10" x14ac:dyDescent="0.25">
      <c r="B47" t="s">
        <v>9</v>
      </c>
      <c r="D47" s="13" t="e">
        <f>D19</f>
        <v>#REF!</v>
      </c>
      <c r="E47" s="13" t="e">
        <f>E19</f>
        <v>#REF!</v>
      </c>
      <c r="F47" s="13" t="e">
        <f>F19</f>
        <v>#REF!</v>
      </c>
      <c r="G47" s="4"/>
      <c r="H47" s="13" t="e">
        <f>H19</f>
        <v>#REF!</v>
      </c>
      <c r="I47" s="44" t="e">
        <f>I19</f>
        <v>#REF!</v>
      </c>
      <c r="J47" s="13" t="e">
        <f>J19</f>
        <v>#REF!</v>
      </c>
    </row>
    <row r="48" spans="2:10" x14ac:dyDescent="0.25">
      <c r="D48" s="4"/>
      <c r="E48" s="4"/>
      <c r="F48" s="4"/>
      <c r="G48" s="4"/>
      <c r="H48" s="4"/>
      <c r="I48" s="41"/>
      <c r="J48" s="4"/>
    </row>
    <row r="49" spans="2:27" x14ac:dyDescent="0.25">
      <c r="B49" t="s">
        <v>29</v>
      </c>
      <c r="D49" s="36" t="e">
        <f>+D6+D47+D45</f>
        <v>#REF!</v>
      </c>
      <c r="E49" s="36" t="e">
        <f>+E6+E47+E45</f>
        <v>#REF!</v>
      </c>
      <c r="F49" s="36" t="e">
        <f>+F6+F47+F45</f>
        <v>#REF!</v>
      </c>
      <c r="G49" s="4"/>
      <c r="H49" s="36" t="e">
        <f>+H6+H47+H45</f>
        <v>#REF!</v>
      </c>
      <c r="I49" s="36" t="e">
        <f>+I6+I47+I45</f>
        <v>#REF!</v>
      </c>
      <c r="J49" s="36" t="e">
        <f>+J6+J47+J45</f>
        <v>#REF!</v>
      </c>
    </row>
    <row r="50" spans="2:27" x14ac:dyDescent="0.25">
      <c r="D50" s="4"/>
      <c r="E50" s="4"/>
      <c r="F50" s="4"/>
      <c r="G50" s="4"/>
      <c r="H50" s="4"/>
      <c r="I50" s="41"/>
      <c r="J50" s="4"/>
    </row>
    <row r="51" spans="2:27" x14ac:dyDescent="0.25">
      <c r="B51" t="s">
        <v>30</v>
      </c>
      <c r="D51" s="3" t="e">
        <f>D42</f>
        <v>#REF!</v>
      </c>
      <c r="E51" s="3" t="e">
        <f>E42</f>
        <v>#REF!</v>
      </c>
      <c r="F51" s="3" t="e">
        <f>F42</f>
        <v>#REF!</v>
      </c>
      <c r="G51" s="4"/>
      <c r="H51" s="3" t="e">
        <f>H42</f>
        <v>#REF!</v>
      </c>
      <c r="I51" s="40" t="e">
        <f>I42</f>
        <v>#REF!</v>
      </c>
      <c r="J51" s="3" t="e">
        <f>J42</f>
        <v>#REF!</v>
      </c>
    </row>
    <row r="52" spans="2:27" x14ac:dyDescent="0.25">
      <c r="D52" s="4"/>
      <c r="E52" s="4"/>
      <c r="F52" s="4"/>
      <c r="G52" s="4"/>
      <c r="H52" s="4"/>
      <c r="I52" s="41"/>
      <c r="J52" s="4"/>
    </row>
    <row r="53" spans="2:27" x14ac:dyDescent="0.25">
      <c r="B53" t="s">
        <v>31</v>
      </c>
      <c r="D53" s="12" t="e">
        <f>D49+D51</f>
        <v>#REF!</v>
      </c>
      <c r="E53" s="12" t="e">
        <f>E49+E51</f>
        <v>#REF!</v>
      </c>
      <c r="F53" s="12" t="e">
        <f>F49+F51</f>
        <v>#REF!</v>
      </c>
      <c r="G53" s="4"/>
      <c r="H53" s="12" t="e">
        <f>H49+H51</f>
        <v>#REF!</v>
      </c>
      <c r="I53" s="12" t="e">
        <f>I49+I51</f>
        <v>#REF!</v>
      </c>
      <c r="J53" s="12" t="e">
        <f>J49+J51</f>
        <v>#REF!</v>
      </c>
    </row>
    <row r="54" spans="2:27" x14ac:dyDescent="0.25">
      <c r="D54" s="4"/>
      <c r="E54" s="4"/>
      <c r="F54" s="4"/>
      <c r="G54" s="4"/>
      <c r="H54" s="4"/>
      <c r="I54" s="41"/>
      <c r="J54" s="4"/>
    </row>
    <row r="55" spans="2:27" x14ac:dyDescent="0.25">
      <c r="B55" t="s">
        <v>80</v>
      </c>
      <c r="D55" s="9" t="e">
        <f>+'PY MTD'!#REF!+'PY MTD'!E90+'PY MTD'!#REF!+'PY MTD'!#REF!+'PY MTD'!#REF!+'PY MTD'!#REF!+'PY MTD'!#REF!+'PY MTD'!#REF!</f>
        <v>#REF!</v>
      </c>
      <c r="E55" s="9" t="e">
        <f>+SUM(#REF!)</f>
        <v>#REF!</v>
      </c>
      <c r="F55" s="9" t="e">
        <f>+SUM(#REF!)</f>
        <v>#REF!</v>
      </c>
      <c r="G55" s="4"/>
      <c r="H55" s="9" t="e">
        <f>+SUM(#REF!)</f>
        <v>#REF!</v>
      </c>
      <c r="I55" s="42" t="e">
        <f>+SUM(#REF!)</f>
        <v>#REF!</v>
      </c>
      <c r="J55" s="9" t="e">
        <f>+SUM(#REF!)</f>
        <v>#REF!</v>
      </c>
    </row>
    <row r="56" spans="2:27" x14ac:dyDescent="0.25">
      <c r="D56" s="4"/>
      <c r="E56" s="4"/>
      <c r="F56" s="4"/>
      <c r="G56" s="4"/>
      <c r="H56" s="4"/>
      <c r="I56" s="41"/>
      <c r="J56" s="4"/>
    </row>
    <row r="57" spans="2:27" x14ac:dyDescent="0.25">
      <c r="B57" t="s">
        <v>34</v>
      </c>
      <c r="D57" s="12" t="e">
        <f>D53+D55</f>
        <v>#REF!</v>
      </c>
      <c r="E57" s="12" t="e">
        <f>E53+E55</f>
        <v>#REF!</v>
      </c>
      <c r="F57" s="12" t="e">
        <f>F53+F55</f>
        <v>#REF!</v>
      </c>
      <c r="G57" s="4"/>
      <c r="H57" s="12" t="e">
        <f>H53+H55</f>
        <v>#REF!</v>
      </c>
      <c r="I57" s="12" t="e">
        <f>I53+I55</f>
        <v>#REF!</v>
      </c>
      <c r="J57" s="12" t="e">
        <f>J53+J55</f>
        <v>#REF!</v>
      </c>
    </row>
    <row r="58" spans="2:27" x14ac:dyDescent="0.25">
      <c r="D58" s="4"/>
      <c r="E58" s="4"/>
      <c r="F58" s="4"/>
      <c r="G58" s="4"/>
      <c r="H58" s="4"/>
      <c r="I58" s="41"/>
      <c r="J58" s="4"/>
    </row>
    <row r="59" spans="2:27" x14ac:dyDescent="0.25">
      <c r="B59" t="s">
        <v>79</v>
      </c>
      <c r="D59" s="4">
        <f>+'PY MTD'!E94</f>
        <v>25000</v>
      </c>
      <c r="E59" s="4">
        <f>+'CY MTD'!E94</f>
        <v>50000</v>
      </c>
      <c r="F59" s="4">
        <f>+Budget!C90</f>
        <v>10000</v>
      </c>
      <c r="G59" s="4"/>
      <c r="H59" s="4">
        <f>+'PY YTD'!E94</f>
        <v>75000</v>
      </c>
      <c r="I59" s="41">
        <f>+'CY YTD'!E94</f>
        <v>150000</v>
      </c>
      <c r="J59" s="4">
        <f>+Budget!C90*$A$2</f>
        <v>30000</v>
      </c>
    </row>
    <row r="60" spans="2:27" x14ac:dyDescent="0.25">
      <c r="D60" s="4"/>
      <c r="E60" s="4"/>
      <c r="F60" s="4"/>
      <c r="G60" s="4"/>
      <c r="H60" s="4"/>
      <c r="I60" s="41"/>
      <c r="J60" s="4"/>
    </row>
    <row r="61" spans="2:27" x14ac:dyDescent="0.25">
      <c r="B61" t="s">
        <v>82</v>
      </c>
      <c r="D61" s="12" t="e">
        <f>D57+D59</f>
        <v>#REF!</v>
      </c>
      <c r="E61" s="12" t="e">
        <f>E57+E59</f>
        <v>#REF!</v>
      </c>
      <c r="F61" s="12" t="e">
        <f t="shared" ref="F61:J61" si="0">F57+F59</f>
        <v>#REF!</v>
      </c>
      <c r="G61" s="4"/>
      <c r="H61" s="12" t="e">
        <f t="shared" si="0"/>
        <v>#REF!</v>
      </c>
      <c r="I61" s="43" t="e">
        <f t="shared" si="0"/>
        <v>#REF!</v>
      </c>
      <c r="J61" s="12" t="e">
        <f t="shared" si="0"/>
        <v>#REF!</v>
      </c>
    </row>
    <row r="62" spans="2:27" x14ac:dyDescent="0.25">
      <c r="G62" s="4"/>
    </row>
    <row r="63" spans="2:27" x14ac:dyDescent="0.25">
      <c r="G63" s="4"/>
    </row>
    <row r="64" spans="2:27" x14ac:dyDescent="0.25">
      <c r="G64" s="4"/>
      <c r="H64" s="8"/>
      <c r="I64" s="41"/>
      <c r="J64" s="8"/>
    </row>
    <row r="65" spans="7:10" x14ac:dyDescent="0.25">
      <c r="G65" s="4"/>
      <c r="H65" s="5"/>
      <c r="J65" s="5"/>
    </row>
    <row r="66" spans="7:10" x14ac:dyDescent="0.25">
      <c r="G66" s="4"/>
    </row>
    <row r="69" spans="7:10" x14ac:dyDescent="0.25">
      <c r="H69" s="8"/>
      <c r="I69" s="41"/>
      <c r="J69" s="8"/>
    </row>
  </sheetData>
  <mergeCells count="2">
    <mergeCell ref="D3:F3"/>
    <mergeCell ref="H3:J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B5A6C-F266-4757-9080-8FA09AE72CC6}">
  <dimension ref="A1:S232"/>
  <sheetViews>
    <sheetView zoomScaleNormal="100" workbookViewId="0">
      <selection activeCell="E100" sqref="E100"/>
    </sheetView>
  </sheetViews>
  <sheetFormatPr defaultRowHeight="15" x14ac:dyDescent="0.25"/>
  <cols>
    <col min="1" max="1" width="55.7109375" customWidth="1"/>
    <col min="2" max="2" width="2.85546875" customWidth="1"/>
    <col min="3" max="14" width="14.7109375" customWidth="1"/>
    <col min="15" max="15" width="6.7109375" customWidth="1"/>
    <col min="16" max="16" width="14.7109375" customWidth="1"/>
  </cols>
  <sheetData>
    <row r="1" spans="1:19" ht="15.75" thickBot="1" x14ac:dyDescent="0.3">
      <c r="A1" s="1" t="s">
        <v>0</v>
      </c>
    </row>
    <row r="2" spans="1:19" x14ac:dyDescent="0.25">
      <c r="A2" s="1" t="s">
        <v>1</v>
      </c>
    </row>
    <row r="3" spans="1:19" x14ac:dyDescent="0.25">
      <c r="C3" s="67" t="s">
        <v>56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9" x14ac:dyDescent="0.25">
      <c r="C4" s="18" t="s">
        <v>42</v>
      </c>
      <c r="D4" s="18" t="s">
        <v>43</v>
      </c>
      <c r="E4" s="18" t="s">
        <v>44</v>
      </c>
      <c r="F4" s="18" t="s">
        <v>45</v>
      </c>
      <c r="G4" s="18" t="s">
        <v>46</v>
      </c>
      <c r="H4" s="18" t="s">
        <v>47</v>
      </c>
      <c r="I4" s="18" t="s">
        <v>48</v>
      </c>
      <c r="J4" s="18" t="s">
        <v>41</v>
      </c>
      <c r="K4" s="18" t="s">
        <v>49</v>
      </c>
      <c r="L4" s="18" t="s">
        <v>50</v>
      </c>
      <c r="M4" s="18" t="s">
        <v>51</v>
      </c>
      <c r="N4" s="18" t="s">
        <v>52</v>
      </c>
    </row>
    <row r="5" spans="1:19" x14ac:dyDescent="0.25">
      <c r="A5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x14ac:dyDescent="0.25">
      <c r="A6" t="s">
        <v>3</v>
      </c>
      <c r="C6" s="25">
        <f t="shared" ref="C6:N6" si="0">SUM(C7:C11)</f>
        <v>1150000</v>
      </c>
      <c r="D6" s="25">
        <f t="shared" si="0"/>
        <v>1150000</v>
      </c>
      <c r="E6" s="25">
        <f t="shared" si="0"/>
        <v>1150000</v>
      </c>
      <c r="F6" s="25">
        <f t="shared" si="0"/>
        <v>-3450000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19"/>
      <c r="P6" s="19"/>
      <c r="Q6" s="19"/>
      <c r="R6" s="19"/>
      <c r="S6" s="19"/>
    </row>
    <row r="7" spans="1:19" x14ac:dyDescent="0.25">
      <c r="A7" t="s">
        <v>126</v>
      </c>
      <c r="C7" s="8">
        <f>+'PY YTD'!C7</f>
        <v>500000</v>
      </c>
      <c r="D7" s="10">
        <f>+'PY YTD'!D7-'PY YTD'!C7</f>
        <v>500000</v>
      </c>
      <c r="E7" s="10">
        <f>+'PY YTD'!E7-'PY YTD'!D7</f>
        <v>500000</v>
      </c>
      <c r="F7" s="10">
        <f>+'PY YTD'!F7-'PY YTD'!E7</f>
        <v>-1500000</v>
      </c>
      <c r="G7" s="10">
        <f>+'PY YTD'!G7-'PY YTD'!F7</f>
        <v>0</v>
      </c>
      <c r="H7" s="10">
        <f>+'PY YTD'!H7-'PY YTD'!G7</f>
        <v>0</v>
      </c>
      <c r="I7" s="10">
        <f>+'PY YTD'!I7-'PY YTD'!H7</f>
        <v>0</v>
      </c>
      <c r="J7" s="10">
        <f>+'PY YTD'!J7-'PY YTD'!I7</f>
        <v>0</v>
      </c>
      <c r="K7" s="10">
        <f>+'PY YTD'!K7-'PY YTD'!J7</f>
        <v>0</v>
      </c>
      <c r="L7" s="10">
        <f>+'PY YTD'!L7-'PY YTD'!K7</f>
        <v>0</v>
      </c>
      <c r="M7" s="10">
        <f>+'PY YTD'!M7-'PY YTD'!L7</f>
        <v>0</v>
      </c>
      <c r="N7" s="10">
        <f>+'PY YTD'!N7-'PY YTD'!M7</f>
        <v>0</v>
      </c>
      <c r="O7" s="19"/>
      <c r="P7" s="19"/>
      <c r="Q7" s="19"/>
      <c r="R7" s="19"/>
      <c r="S7" s="19"/>
    </row>
    <row r="8" spans="1:19" x14ac:dyDescent="0.25">
      <c r="A8" t="s">
        <v>127</v>
      </c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9"/>
      <c r="P8" s="19"/>
      <c r="Q8" s="19"/>
      <c r="R8" s="19"/>
      <c r="S8" s="19"/>
    </row>
    <row r="9" spans="1:19" x14ac:dyDescent="0.25">
      <c r="A9" t="s">
        <v>128</v>
      </c>
      <c r="C9" s="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9"/>
      <c r="P9" s="19"/>
      <c r="Q9" s="19"/>
      <c r="R9" s="19"/>
      <c r="S9" s="19"/>
    </row>
    <row r="10" spans="1:19" x14ac:dyDescent="0.25">
      <c r="A10" t="s">
        <v>84</v>
      </c>
      <c r="C10" s="8">
        <f>+'PY YTD'!C10</f>
        <v>250000</v>
      </c>
      <c r="D10" s="10">
        <f>+'PY YTD'!D10-'PY YTD'!C10</f>
        <v>250000</v>
      </c>
      <c r="E10" s="10">
        <f>+'PY YTD'!E10-'PY YTD'!D10</f>
        <v>250000</v>
      </c>
      <c r="F10" s="10">
        <f>+'PY YTD'!F10-'PY YTD'!E10</f>
        <v>-750000</v>
      </c>
      <c r="G10" s="10">
        <f>+'PY YTD'!G10-'PY YTD'!F10</f>
        <v>0</v>
      </c>
      <c r="H10" s="10">
        <f>+'PY YTD'!H10-'PY YTD'!G10</f>
        <v>0</v>
      </c>
      <c r="I10" s="10">
        <f>+'PY YTD'!I10-'PY YTD'!H10</f>
        <v>0</v>
      </c>
      <c r="J10" s="10">
        <f>+'PY YTD'!J10-'PY YTD'!I10</f>
        <v>0</v>
      </c>
      <c r="K10" s="10">
        <f>+'PY YTD'!K10-'PY YTD'!J10</f>
        <v>0</v>
      </c>
      <c r="L10" s="10">
        <f>+'PY YTD'!L10-'PY YTD'!K10</f>
        <v>0</v>
      </c>
      <c r="M10" s="10">
        <f>+'PY YTD'!M10-'PY YTD'!L10</f>
        <v>0</v>
      </c>
      <c r="N10" s="10">
        <f>+'PY YTD'!N10-'PY YTD'!M10</f>
        <v>0</v>
      </c>
      <c r="O10" s="19"/>
      <c r="P10" s="19"/>
      <c r="Q10" s="19"/>
      <c r="R10" s="19"/>
      <c r="S10" s="19"/>
    </row>
    <row r="11" spans="1:19" x14ac:dyDescent="0.25">
      <c r="A11" t="s">
        <v>130</v>
      </c>
      <c r="C11" s="8">
        <f>+'PY YTD'!C11</f>
        <v>400000</v>
      </c>
      <c r="D11" s="10">
        <f>+'PY YTD'!D11-'PY YTD'!C11</f>
        <v>400000</v>
      </c>
      <c r="E11" s="10">
        <f>+'PY YTD'!E11-'PY YTD'!D11</f>
        <v>400000</v>
      </c>
      <c r="F11" s="10">
        <f>+'PY YTD'!F11-'PY YTD'!E11</f>
        <v>-1200000</v>
      </c>
      <c r="G11" s="10">
        <f>+'PY YTD'!G11-'PY YTD'!F11</f>
        <v>0</v>
      </c>
      <c r="H11" s="10">
        <f>+'PY YTD'!H11-'PY YTD'!G11</f>
        <v>0</v>
      </c>
      <c r="I11" s="10">
        <f>+'PY YTD'!I11-'PY YTD'!H11</f>
        <v>0</v>
      </c>
      <c r="J11" s="10">
        <f>+'PY YTD'!J11-'PY YTD'!I11</f>
        <v>0</v>
      </c>
      <c r="K11" s="10">
        <f>+'PY YTD'!K11-'PY YTD'!J11</f>
        <v>0</v>
      </c>
      <c r="L11" s="10">
        <f>+'PY YTD'!L11-'PY YTD'!K11</f>
        <v>0</v>
      </c>
      <c r="M11" s="10">
        <f>+'PY YTD'!M11-'PY YTD'!L11</f>
        <v>0</v>
      </c>
      <c r="N11" s="10">
        <f>+'PY YTD'!N11-'PY YTD'!M11</f>
        <v>0</v>
      </c>
      <c r="O11" s="19"/>
      <c r="P11" s="19"/>
      <c r="Q11" s="19"/>
      <c r="R11" s="19"/>
      <c r="S11" s="19"/>
    </row>
    <row r="12" spans="1:19" x14ac:dyDescent="0.25"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9"/>
      <c r="P12" s="19"/>
      <c r="Q12" s="19"/>
      <c r="R12" s="19"/>
      <c r="S12" s="19"/>
    </row>
    <row r="13" spans="1:19" x14ac:dyDescent="0.25">
      <c r="A13" t="s">
        <v>4</v>
      </c>
      <c r="C13" s="25">
        <f t="shared" ref="C13:N13" si="1">SUM(C14:C16)</f>
        <v>75000</v>
      </c>
      <c r="D13" s="25">
        <f t="shared" si="1"/>
        <v>75000</v>
      </c>
      <c r="E13" s="25">
        <f t="shared" si="1"/>
        <v>75000</v>
      </c>
      <c r="F13" s="25">
        <f t="shared" si="1"/>
        <v>-225000</v>
      </c>
      <c r="G13" s="25">
        <f t="shared" si="1"/>
        <v>0</v>
      </c>
      <c r="H13" s="25">
        <f t="shared" si="1"/>
        <v>0</v>
      </c>
      <c r="I13" s="25">
        <f t="shared" si="1"/>
        <v>0</v>
      </c>
      <c r="J13" s="25">
        <f t="shared" si="1"/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19"/>
      <c r="P13" s="19"/>
      <c r="Q13" s="19"/>
      <c r="R13" s="19"/>
      <c r="S13" s="19"/>
    </row>
    <row r="14" spans="1:19" x14ac:dyDescent="0.25">
      <c r="A14" t="s">
        <v>85</v>
      </c>
      <c r="C14" s="8">
        <f>+'PY YTD'!C14</f>
        <v>45000</v>
      </c>
      <c r="D14" s="10">
        <f>+'PY YTD'!D14-'PY YTD'!C14</f>
        <v>45000</v>
      </c>
      <c r="E14" s="10">
        <f>+'PY YTD'!E14-'PY YTD'!D14</f>
        <v>45000</v>
      </c>
      <c r="F14" s="10">
        <f>+'PY YTD'!F14-'PY YTD'!E14</f>
        <v>-135000</v>
      </c>
      <c r="G14" s="10">
        <f>+'PY YTD'!G14-'PY YTD'!F14</f>
        <v>0</v>
      </c>
      <c r="H14" s="10">
        <f>+'PY YTD'!H14-'PY YTD'!G14</f>
        <v>0</v>
      </c>
      <c r="I14" s="10">
        <f>+'PY YTD'!I14-'PY YTD'!H14</f>
        <v>0</v>
      </c>
      <c r="J14" s="10">
        <f>+'PY YTD'!J14-'PY YTD'!I14</f>
        <v>0</v>
      </c>
      <c r="K14" s="10">
        <f>+'PY YTD'!K14-'PY YTD'!J14</f>
        <v>0</v>
      </c>
      <c r="L14" s="10">
        <f>+'PY YTD'!L14-'PY YTD'!K14</f>
        <v>0</v>
      </c>
      <c r="M14" s="10">
        <f>+'PY YTD'!M14-'PY YTD'!L14</f>
        <v>0</v>
      </c>
      <c r="N14" s="10">
        <f>+'PY YTD'!N14-'PY YTD'!M14</f>
        <v>0</v>
      </c>
      <c r="O14" s="19"/>
      <c r="P14" s="19"/>
      <c r="Q14" s="19"/>
      <c r="R14" s="19"/>
      <c r="S14" s="19"/>
    </row>
    <row r="15" spans="1:19" x14ac:dyDescent="0.25">
      <c r="A15" t="s">
        <v>86</v>
      </c>
      <c r="C15" s="8">
        <f>+'PY YTD'!C15</f>
        <v>20000</v>
      </c>
      <c r="D15" s="10">
        <f>+'PY YTD'!D15-'PY YTD'!C15</f>
        <v>20000</v>
      </c>
      <c r="E15" s="10">
        <f>+'PY YTD'!E15-'PY YTD'!D15</f>
        <v>20000</v>
      </c>
      <c r="F15" s="10">
        <f>+'PY YTD'!F15-'PY YTD'!E15</f>
        <v>-60000</v>
      </c>
      <c r="G15" s="10">
        <f>+'PY YTD'!G15-'PY YTD'!F15</f>
        <v>0</v>
      </c>
      <c r="H15" s="10">
        <f>+'PY YTD'!H15-'PY YTD'!G15</f>
        <v>0</v>
      </c>
      <c r="I15" s="10">
        <f>+'PY YTD'!I15-'PY YTD'!H15</f>
        <v>0</v>
      </c>
      <c r="J15" s="10">
        <f>+'PY YTD'!J15-'PY YTD'!I15</f>
        <v>0</v>
      </c>
      <c r="K15" s="10">
        <f>+'PY YTD'!K15-'PY YTD'!J15</f>
        <v>0</v>
      </c>
      <c r="L15" s="10">
        <f>+'PY YTD'!L15-'PY YTD'!K15</f>
        <v>0</v>
      </c>
      <c r="M15" s="10">
        <f>+'PY YTD'!M15-'PY YTD'!L15</f>
        <v>0</v>
      </c>
      <c r="N15" s="10">
        <f>+'PY YTD'!N15-'PY YTD'!M15</f>
        <v>0</v>
      </c>
      <c r="O15" s="19"/>
      <c r="P15" s="19"/>
      <c r="Q15" s="19"/>
      <c r="R15" s="19"/>
      <c r="S15" s="19"/>
    </row>
    <row r="16" spans="1:19" x14ac:dyDescent="0.25">
      <c r="A16" t="s">
        <v>87</v>
      </c>
      <c r="C16" s="8">
        <f>+'PY YTD'!C16</f>
        <v>10000</v>
      </c>
      <c r="D16" s="10">
        <f>+'PY YTD'!D16-'PY YTD'!C16</f>
        <v>10000</v>
      </c>
      <c r="E16" s="10">
        <f>+'PY YTD'!E16-'PY YTD'!D16</f>
        <v>10000</v>
      </c>
      <c r="F16" s="10">
        <f>+'PY YTD'!F16-'PY YTD'!E16</f>
        <v>-30000</v>
      </c>
      <c r="G16" s="10">
        <f>+'PY YTD'!G16-'PY YTD'!F16</f>
        <v>0</v>
      </c>
      <c r="H16" s="10">
        <f>+'PY YTD'!H16-'PY YTD'!G16</f>
        <v>0</v>
      </c>
      <c r="I16" s="10">
        <f>+'PY YTD'!I16-'PY YTD'!H16</f>
        <v>0</v>
      </c>
      <c r="J16" s="10">
        <f>+'PY YTD'!J16-'PY YTD'!I16</f>
        <v>0</v>
      </c>
      <c r="K16" s="10">
        <f>+'PY YTD'!K16-'PY YTD'!J16</f>
        <v>0</v>
      </c>
      <c r="L16" s="10">
        <f>+'PY YTD'!L16-'PY YTD'!K16</f>
        <v>0</v>
      </c>
      <c r="M16" s="10">
        <f>+'PY YTD'!M16-'PY YTD'!L16</f>
        <v>0</v>
      </c>
      <c r="N16" s="10">
        <f>+'PY YTD'!N16-'PY YTD'!M16</f>
        <v>0</v>
      </c>
      <c r="O16" s="19"/>
      <c r="P16" s="19"/>
      <c r="Q16" s="19"/>
      <c r="R16" s="19"/>
      <c r="S16" s="19"/>
    </row>
    <row r="17" spans="1:19" x14ac:dyDescent="0.25">
      <c r="A17" t="s">
        <v>5</v>
      </c>
      <c r="C17" s="25">
        <f t="shared" ref="C17:N17" si="2">C6+C13</f>
        <v>1225000</v>
      </c>
      <c r="D17" s="25">
        <f t="shared" si="2"/>
        <v>1225000</v>
      </c>
      <c r="E17" s="25">
        <f t="shared" si="2"/>
        <v>1225000</v>
      </c>
      <c r="F17" s="25">
        <f t="shared" si="2"/>
        <v>-3675000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  <c r="O17" s="19"/>
      <c r="P17" s="19"/>
      <c r="Q17" s="19"/>
      <c r="R17" s="19"/>
      <c r="S17" s="19"/>
    </row>
    <row r="18" spans="1:19" x14ac:dyDescent="0.25">
      <c r="A18" t="s">
        <v>6</v>
      </c>
      <c r="C18" s="8"/>
      <c r="D18" s="10"/>
      <c r="E18" s="10"/>
      <c r="F18" s="10"/>
      <c r="G18" s="10"/>
      <c r="H18" s="4"/>
      <c r="I18" s="4"/>
      <c r="J18" s="4"/>
      <c r="K18" s="4"/>
      <c r="L18" s="4"/>
      <c r="M18" s="4"/>
      <c r="N18" s="4"/>
      <c r="O18" s="19"/>
      <c r="P18" s="19"/>
      <c r="Q18" s="19"/>
      <c r="R18" s="19"/>
      <c r="S18" s="19"/>
    </row>
    <row r="19" spans="1:19" x14ac:dyDescent="0.25">
      <c r="C19" s="8"/>
      <c r="D19" s="10"/>
      <c r="E19" s="10"/>
      <c r="F19" s="10"/>
      <c r="G19" s="10"/>
      <c r="H19" s="4"/>
      <c r="I19" s="4"/>
      <c r="J19" s="4"/>
      <c r="K19" s="4"/>
      <c r="L19" s="4"/>
      <c r="M19" s="4"/>
      <c r="N19" s="4"/>
      <c r="O19" s="19"/>
      <c r="P19" s="19"/>
      <c r="Q19" s="19"/>
      <c r="R19" s="19"/>
      <c r="S19" s="19"/>
    </row>
    <row r="20" spans="1:19" x14ac:dyDescent="0.25">
      <c r="A20" t="s">
        <v>7</v>
      </c>
      <c r="C20" s="8"/>
      <c r="D20" s="10"/>
      <c r="E20" s="10"/>
      <c r="F20" s="10"/>
      <c r="G20" s="10"/>
      <c r="H20" s="4"/>
      <c r="I20" s="4"/>
      <c r="J20" s="4"/>
      <c r="K20" s="4"/>
      <c r="L20" s="4"/>
      <c r="M20" s="4"/>
      <c r="N20" s="4"/>
      <c r="O20" s="19"/>
      <c r="P20" s="19"/>
      <c r="Q20" s="19"/>
      <c r="R20" s="19"/>
      <c r="S20" s="19"/>
    </row>
    <row r="21" spans="1:19" x14ac:dyDescent="0.25">
      <c r="C21" s="8"/>
      <c r="D21" s="10"/>
      <c r="E21" s="10"/>
      <c r="F21" s="10"/>
      <c r="G21" s="10"/>
      <c r="H21" s="4"/>
      <c r="I21" s="4"/>
      <c r="J21" s="4"/>
      <c r="K21" s="4"/>
      <c r="L21" s="4"/>
      <c r="M21" s="4"/>
      <c r="N21" s="4"/>
      <c r="O21" s="19"/>
      <c r="P21" s="19"/>
      <c r="Q21" s="19"/>
      <c r="R21" s="19"/>
      <c r="S21" s="19"/>
    </row>
    <row r="22" spans="1:19" x14ac:dyDescent="0.25">
      <c r="A22" t="s">
        <v>8</v>
      </c>
      <c r="C22" s="25">
        <f t="shared" ref="C22:N22" si="3">C17</f>
        <v>1225000</v>
      </c>
      <c r="D22" s="25">
        <f t="shared" si="3"/>
        <v>1225000</v>
      </c>
      <c r="E22" s="25">
        <f t="shared" si="3"/>
        <v>1225000</v>
      </c>
      <c r="F22" s="25">
        <f t="shared" si="3"/>
        <v>-3675000</v>
      </c>
      <c r="G22" s="25">
        <f t="shared" si="3"/>
        <v>0</v>
      </c>
      <c r="H22" s="25">
        <f t="shared" si="3"/>
        <v>0</v>
      </c>
      <c r="I22" s="25">
        <f t="shared" si="3"/>
        <v>0</v>
      </c>
      <c r="J22" s="25">
        <f t="shared" si="3"/>
        <v>0</v>
      </c>
      <c r="K22" s="25">
        <f t="shared" si="3"/>
        <v>0</v>
      </c>
      <c r="L22" s="25">
        <f t="shared" si="3"/>
        <v>0</v>
      </c>
      <c r="M22" s="25">
        <f t="shared" si="3"/>
        <v>0</v>
      </c>
      <c r="N22" s="25">
        <f t="shared" si="3"/>
        <v>0</v>
      </c>
      <c r="O22" s="19"/>
      <c r="P22" s="19"/>
      <c r="Q22" s="19"/>
      <c r="R22" s="19"/>
      <c r="S22" s="19"/>
    </row>
    <row r="23" spans="1:19" x14ac:dyDescent="0.25">
      <c r="C23" s="8" t="str">
        <f>IFERROR(VLOOKUP(A23,[1]Data!B:D,3,FALSE),"")</f>
        <v/>
      </c>
      <c r="D23" s="10">
        <f>+'PY YTD'!D23-'PY YTD'!C23</f>
        <v>0</v>
      </c>
      <c r="E23" s="10">
        <f>+'PY YTD'!E23-'PY YTD'!D23</f>
        <v>0</v>
      </c>
      <c r="F23" s="10">
        <f>+'PY YTD'!F23-'PY YTD'!E23</f>
        <v>0</v>
      </c>
      <c r="G23" s="10">
        <f>+'PY YTD'!G23-'PY YTD'!F23</f>
        <v>0</v>
      </c>
      <c r="H23" s="10">
        <f>+'PY YTD'!H23-'PY YTD'!G23</f>
        <v>0</v>
      </c>
      <c r="I23" s="10">
        <f>+'PY YTD'!I23-'PY YTD'!H23</f>
        <v>0</v>
      </c>
      <c r="J23" s="10">
        <f>+'PY YTD'!J23-'PY YTD'!I23</f>
        <v>0</v>
      </c>
      <c r="K23" s="10">
        <f>+'PY YTD'!K23-'PY YTD'!J23</f>
        <v>0</v>
      </c>
      <c r="L23" s="10">
        <f>+'PY YTD'!L23-'PY YTD'!K23</f>
        <v>0</v>
      </c>
      <c r="M23" s="10">
        <f>+'PY YTD'!M23-'PY YTD'!L23</f>
        <v>0</v>
      </c>
      <c r="N23" s="10">
        <f>+'PY YTD'!N23-'PY YTD'!M23</f>
        <v>0</v>
      </c>
      <c r="O23" s="19"/>
      <c r="P23" s="19"/>
      <c r="Q23" s="19"/>
      <c r="R23" s="19"/>
      <c r="S23" s="19"/>
    </row>
    <row r="24" spans="1:19" x14ac:dyDescent="0.25">
      <c r="A24" t="s">
        <v>9</v>
      </c>
      <c r="C24" s="25" t="e">
        <f>C22+#REF!</f>
        <v>#REF!</v>
      </c>
      <c r="D24" s="25" t="e">
        <f>D22+#REF!</f>
        <v>#REF!</v>
      </c>
      <c r="E24" s="25" t="e">
        <f>E22+#REF!</f>
        <v>#REF!</v>
      </c>
      <c r="F24" s="25" t="e">
        <f>F22+#REF!</f>
        <v>#REF!</v>
      </c>
      <c r="G24" s="25" t="e">
        <f>G22+#REF!</f>
        <v>#REF!</v>
      </c>
      <c r="H24" s="25" t="e">
        <f>H22+#REF!</f>
        <v>#REF!</v>
      </c>
      <c r="I24" s="25" t="e">
        <f>I22+#REF!</f>
        <v>#REF!</v>
      </c>
      <c r="J24" s="25" t="e">
        <f>J22+#REF!</f>
        <v>#REF!</v>
      </c>
      <c r="K24" s="25" t="e">
        <f>K22+#REF!</f>
        <v>#REF!</v>
      </c>
      <c r="L24" s="25" t="e">
        <f>L22+#REF!</f>
        <v>#REF!</v>
      </c>
      <c r="M24" s="25" t="e">
        <f>M22+#REF!</f>
        <v>#REF!</v>
      </c>
      <c r="N24" s="25" t="e">
        <f>N22+#REF!</f>
        <v>#REF!</v>
      </c>
      <c r="O24" s="19"/>
      <c r="P24" s="19"/>
      <c r="Q24" s="19"/>
      <c r="R24" s="19"/>
      <c r="S24" s="19"/>
    </row>
    <row r="25" spans="1:19" x14ac:dyDescent="0.25">
      <c r="A25" t="s">
        <v>10</v>
      </c>
      <c r="C25" s="8"/>
      <c r="D25" s="10"/>
      <c r="E25" s="10"/>
      <c r="F25" s="10"/>
      <c r="G25" s="10"/>
      <c r="H25" s="4"/>
      <c r="I25" s="4"/>
      <c r="J25" s="4"/>
      <c r="K25" s="4"/>
      <c r="L25" s="4"/>
      <c r="M25" s="4"/>
      <c r="N25" s="4"/>
      <c r="O25" s="19"/>
      <c r="P25" s="19"/>
      <c r="Q25" s="19"/>
      <c r="R25" s="19"/>
      <c r="S25" s="19"/>
    </row>
    <row r="26" spans="1:19" x14ac:dyDescent="0.25">
      <c r="A26" t="s">
        <v>11</v>
      </c>
      <c r="C26" s="26">
        <f t="shared" ref="C26:N26" si="4">SUM(C27:C29)</f>
        <v>133000</v>
      </c>
      <c r="D26" s="26">
        <f t="shared" si="4"/>
        <v>133000</v>
      </c>
      <c r="E26" s="26">
        <f t="shared" si="4"/>
        <v>133000</v>
      </c>
      <c r="F26" s="26">
        <f t="shared" si="4"/>
        <v>-399000</v>
      </c>
      <c r="G26" s="26">
        <f t="shared" si="4"/>
        <v>0</v>
      </c>
      <c r="H26" s="26">
        <f t="shared" si="4"/>
        <v>0</v>
      </c>
      <c r="I26" s="26">
        <f t="shared" si="4"/>
        <v>0</v>
      </c>
      <c r="J26" s="26">
        <f t="shared" si="4"/>
        <v>0</v>
      </c>
      <c r="K26" s="26">
        <f t="shared" si="4"/>
        <v>0</v>
      </c>
      <c r="L26" s="26">
        <f t="shared" si="4"/>
        <v>0</v>
      </c>
      <c r="M26" s="26">
        <f t="shared" si="4"/>
        <v>0</v>
      </c>
      <c r="N26" s="26">
        <f t="shared" si="4"/>
        <v>0</v>
      </c>
      <c r="O26" s="19"/>
      <c r="P26" s="19"/>
      <c r="Q26" s="19"/>
      <c r="R26" s="19"/>
      <c r="S26" s="19"/>
    </row>
    <row r="27" spans="1:19" x14ac:dyDescent="0.25">
      <c r="A27" t="s">
        <v>88</v>
      </c>
      <c r="C27" s="8">
        <f>+'PY YTD'!C27</f>
        <v>110000</v>
      </c>
      <c r="D27" s="10">
        <f>+'PY YTD'!D27-'PY YTD'!C27</f>
        <v>110000</v>
      </c>
      <c r="E27" s="10">
        <f>+'PY YTD'!E27-'PY YTD'!D27</f>
        <v>110000</v>
      </c>
      <c r="F27" s="10">
        <f>+'PY YTD'!F27-'PY YTD'!E27</f>
        <v>-330000</v>
      </c>
      <c r="G27" s="10">
        <f>+'PY YTD'!G27-'PY YTD'!F27</f>
        <v>0</v>
      </c>
      <c r="H27" s="10">
        <f>+'PY YTD'!H27-'PY YTD'!G27</f>
        <v>0</v>
      </c>
      <c r="I27" s="10">
        <f>+'PY YTD'!I27-'PY YTD'!H27</f>
        <v>0</v>
      </c>
      <c r="J27" s="10">
        <f>+'PY YTD'!J27-'PY YTD'!I27</f>
        <v>0</v>
      </c>
      <c r="K27" s="10">
        <f>+'PY YTD'!K27-'PY YTD'!J27</f>
        <v>0</v>
      </c>
      <c r="L27" s="10">
        <f>+'PY YTD'!L27-'PY YTD'!K27</f>
        <v>0</v>
      </c>
      <c r="M27" s="10">
        <f>+'PY YTD'!M27-'PY YTD'!L27</f>
        <v>0</v>
      </c>
      <c r="N27" s="10">
        <f>+'PY YTD'!N27-'PY YTD'!M27</f>
        <v>0</v>
      </c>
      <c r="O27" s="19"/>
      <c r="P27" s="19"/>
      <c r="Q27" s="19"/>
      <c r="R27" s="19"/>
      <c r="S27" s="19"/>
    </row>
    <row r="28" spans="1:19" x14ac:dyDescent="0.25">
      <c r="A28" t="s">
        <v>89</v>
      </c>
      <c r="C28" s="8">
        <f>+'PY YTD'!C28</f>
        <v>20000</v>
      </c>
      <c r="D28" s="10">
        <f>+'PY YTD'!D28-'PY YTD'!C28</f>
        <v>20000</v>
      </c>
      <c r="E28" s="10">
        <f>+'PY YTD'!E28-'PY YTD'!D28</f>
        <v>20000</v>
      </c>
      <c r="F28" s="10">
        <f>+'PY YTD'!F28-'PY YTD'!E28</f>
        <v>-60000</v>
      </c>
      <c r="G28" s="10">
        <f>+'PY YTD'!G28-'PY YTD'!F28</f>
        <v>0</v>
      </c>
      <c r="H28" s="10">
        <f>+'PY YTD'!H28-'PY YTD'!G28</f>
        <v>0</v>
      </c>
      <c r="I28" s="10">
        <f>+'PY YTD'!I28-'PY YTD'!H28</f>
        <v>0</v>
      </c>
      <c r="J28" s="10">
        <f>+'PY YTD'!J28-'PY YTD'!I28</f>
        <v>0</v>
      </c>
      <c r="K28" s="10">
        <f>+'PY YTD'!K28-'PY YTD'!J28</f>
        <v>0</v>
      </c>
      <c r="L28" s="10">
        <f>+'PY YTD'!L28-'PY YTD'!K28</f>
        <v>0</v>
      </c>
      <c r="M28" s="10">
        <f>+'PY YTD'!M28-'PY YTD'!L28</f>
        <v>0</v>
      </c>
      <c r="N28" s="10">
        <f>+'PY YTD'!N28-'PY YTD'!M28</f>
        <v>0</v>
      </c>
      <c r="O28" s="19"/>
      <c r="P28" s="19"/>
      <c r="Q28" s="19"/>
      <c r="R28" s="19"/>
      <c r="S28" s="19"/>
    </row>
    <row r="29" spans="1:19" x14ac:dyDescent="0.25">
      <c r="A29" t="s">
        <v>90</v>
      </c>
      <c r="C29" s="8">
        <f>+'PY YTD'!C29</f>
        <v>3000</v>
      </c>
      <c r="D29" s="10">
        <f>+'PY YTD'!D29-'PY YTD'!C29</f>
        <v>3000</v>
      </c>
      <c r="E29" s="10">
        <f>+'PY YTD'!E29-'PY YTD'!D29</f>
        <v>3000</v>
      </c>
      <c r="F29" s="10">
        <f>+'PY YTD'!F29-'PY YTD'!E29</f>
        <v>-9000</v>
      </c>
      <c r="G29" s="10">
        <f>+'PY YTD'!G29-'PY YTD'!F29</f>
        <v>0</v>
      </c>
      <c r="H29" s="10">
        <f>+'PY YTD'!H29-'PY YTD'!G29</f>
        <v>0</v>
      </c>
      <c r="I29" s="10">
        <f>+'PY YTD'!I29-'PY YTD'!H29</f>
        <v>0</v>
      </c>
      <c r="J29" s="10">
        <f>+'PY YTD'!J29-'PY YTD'!I29</f>
        <v>0</v>
      </c>
      <c r="K29" s="10">
        <f>+'PY YTD'!K29-'PY YTD'!J29</f>
        <v>0</v>
      </c>
      <c r="L29" s="10">
        <f>+'PY YTD'!L29-'PY YTD'!K29</f>
        <v>0</v>
      </c>
      <c r="M29" s="10">
        <f>+'PY YTD'!M29-'PY YTD'!L29</f>
        <v>0</v>
      </c>
      <c r="N29" s="10">
        <f>+'PY YTD'!N29-'PY YTD'!M29</f>
        <v>0</v>
      </c>
      <c r="O29" s="19"/>
      <c r="P29" s="19"/>
      <c r="Q29" s="19"/>
      <c r="R29" s="19"/>
      <c r="S29" s="19"/>
    </row>
    <row r="30" spans="1:19" x14ac:dyDescent="0.25">
      <c r="A30" t="s">
        <v>12</v>
      </c>
      <c r="C30" s="26">
        <f>SUM(C31:C33)</f>
        <v>70000</v>
      </c>
      <c r="D30" s="26">
        <f>SUM(D31:D33)</f>
        <v>70000</v>
      </c>
      <c r="E30" s="26">
        <f t="shared" ref="E30:N30" si="5">SUM(E31:E33)</f>
        <v>70000</v>
      </c>
      <c r="F30" s="26">
        <f t="shared" si="5"/>
        <v>-210000</v>
      </c>
      <c r="G30" s="26">
        <f t="shared" si="5"/>
        <v>0</v>
      </c>
      <c r="H30" s="26">
        <f t="shared" si="5"/>
        <v>0</v>
      </c>
      <c r="I30" s="26">
        <f t="shared" si="5"/>
        <v>0</v>
      </c>
      <c r="J30" s="26">
        <f t="shared" si="5"/>
        <v>0</v>
      </c>
      <c r="K30" s="26">
        <f t="shared" si="5"/>
        <v>0</v>
      </c>
      <c r="L30" s="26">
        <f t="shared" si="5"/>
        <v>0</v>
      </c>
      <c r="M30" s="26">
        <f t="shared" si="5"/>
        <v>0</v>
      </c>
      <c r="N30" s="26">
        <f t="shared" si="5"/>
        <v>0</v>
      </c>
      <c r="O30" s="19"/>
      <c r="P30" s="19"/>
      <c r="Q30" s="19"/>
      <c r="R30" s="19"/>
      <c r="S30" s="19"/>
    </row>
    <row r="31" spans="1:19" x14ac:dyDescent="0.25">
      <c r="A31" t="s">
        <v>91</v>
      </c>
      <c r="C31" s="8">
        <f>+'PY YTD'!C31</f>
        <v>60000</v>
      </c>
      <c r="D31" s="10">
        <f>+'PY YTD'!D31-'PY YTD'!C31</f>
        <v>60000</v>
      </c>
      <c r="E31" s="10">
        <f>+'PY YTD'!E31-'PY YTD'!D31</f>
        <v>60000</v>
      </c>
      <c r="F31" s="10">
        <f>+'PY YTD'!F31-'PY YTD'!E31</f>
        <v>-180000</v>
      </c>
      <c r="G31" s="10">
        <f>+'PY YTD'!G31-'PY YTD'!F31</f>
        <v>0</v>
      </c>
      <c r="H31" s="10">
        <f>+'PY YTD'!H31-'PY YTD'!G31</f>
        <v>0</v>
      </c>
      <c r="I31" s="10">
        <f>+'PY YTD'!I31-'PY YTD'!H31</f>
        <v>0</v>
      </c>
      <c r="J31" s="10">
        <f>+'PY YTD'!J31-'PY YTD'!I31</f>
        <v>0</v>
      </c>
      <c r="K31" s="10">
        <f>+'PY YTD'!K31-'PY YTD'!J31</f>
        <v>0</v>
      </c>
      <c r="L31" s="10">
        <f>+'PY YTD'!L31-'PY YTD'!K31</f>
        <v>0</v>
      </c>
      <c r="M31" s="10">
        <f>+'PY YTD'!M31-'PY YTD'!L31</f>
        <v>0</v>
      </c>
      <c r="N31" s="10">
        <f>+'PY YTD'!N31-'PY YTD'!M31</f>
        <v>0</v>
      </c>
      <c r="O31" s="19"/>
      <c r="P31" s="19"/>
      <c r="Q31" s="19"/>
      <c r="R31" s="19"/>
      <c r="S31" s="19"/>
    </row>
    <row r="32" spans="1:19" x14ac:dyDescent="0.25">
      <c r="A32" t="s">
        <v>92</v>
      </c>
      <c r="C32" s="8">
        <f>+'PY YTD'!C32</f>
        <v>0</v>
      </c>
      <c r="D32" s="10">
        <f>+'PY YTD'!D32-'PY YTD'!C32</f>
        <v>0</v>
      </c>
      <c r="E32" s="10">
        <f>+'PY YTD'!E32-'PY YTD'!D32</f>
        <v>0</v>
      </c>
      <c r="F32" s="10">
        <f>+'PY YTD'!F32-'PY YTD'!E32</f>
        <v>0</v>
      </c>
      <c r="G32" s="10">
        <f>+'PY YTD'!G32-'PY YTD'!F32</f>
        <v>0</v>
      </c>
      <c r="H32" s="10">
        <f>+'PY YTD'!H32-'PY YTD'!G32</f>
        <v>0</v>
      </c>
      <c r="I32" s="10">
        <f>+'PY YTD'!I32-'PY YTD'!H32</f>
        <v>0</v>
      </c>
      <c r="J32" s="10">
        <f>+'PY YTD'!J32-'PY YTD'!I32</f>
        <v>0</v>
      </c>
      <c r="K32" s="10">
        <f>+'PY YTD'!K32-'PY YTD'!J32</f>
        <v>0</v>
      </c>
      <c r="L32" s="10">
        <f>+'PY YTD'!L32-'PY YTD'!K32</f>
        <v>0</v>
      </c>
      <c r="M32" s="10">
        <f>+'PY YTD'!M32-'PY YTD'!L32</f>
        <v>0</v>
      </c>
      <c r="N32" s="10">
        <f>+'PY YTD'!N32-'PY YTD'!M32</f>
        <v>0</v>
      </c>
      <c r="O32" s="19"/>
      <c r="P32" s="19"/>
      <c r="Q32" s="19"/>
      <c r="R32" s="19"/>
      <c r="S32" s="19"/>
    </row>
    <row r="33" spans="1:19" x14ac:dyDescent="0.25">
      <c r="A33" t="s">
        <v>93</v>
      </c>
      <c r="C33" s="8">
        <f>+'PY YTD'!C33</f>
        <v>10000</v>
      </c>
      <c r="D33" s="10">
        <f>+'PY YTD'!D33-'PY YTD'!C33</f>
        <v>10000</v>
      </c>
      <c r="E33" s="10">
        <f>+'PY YTD'!E33-'PY YTD'!D33</f>
        <v>10000</v>
      </c>
      <c r="F33" s="10">
        <f>+'PY YTD'!F33-'PY YTD'!E33</f>
        <v>-30000</v>
      </c>
      <c r="G33" s="10">
        <f>+'PY YTD'!G33-'PY YTD'!F33</f>
        <v>0</v>
      </c>
      <c r="H33" s="10">
        <f>+'PY YTD'!H33-'PY YTD'!G33</f>
        <v>0</v>
      </c>
      <c r="I33" s="10">
        <f>+'PY YTD'!I33-'PY YTD'!H33</f>
        <v>0</v>
      </c>
      <c r="J33" s="10">
        <f>+'PY YTD'!J33-'PY YTD'!I33</f>
        <v>0</v>
      </c>
      <c r="K33" s="10">
        <f>+'PY YTD'!K33-'PY YTD'!J33</f>
        <v>0</v>
      </c>
      <c r="L33" s="10">
        <f>+'PY YTD'!L33-'PY YTD'!K33</f>
        <v>0</v>
      </c>
      <c r="M33" s="10">
        <f>+'PY YTD'!M33-'PY YTD'!L33</f>
        <v>0</v>
      </c>
      <c r="N33" s="10">
        <f>+'PY YTD'!N33-'PY YTD'!M33</f>
        <v>0</v>
      </c>
      <c r="O33" s="19"/>
      <c r="P33" s="19"/>
      <c r="Q33" s="19"/>
      <c r="R33" s="19"/>
      <c r="S33" s="19"/>
    </row>
    <row r="34" spans="1:19" x14ac:dyDescent="0.25">
      <c r="A34" t="s">
        <v>118</v>
      </c>
      <c r="C34" s="8">
        <f>+'PY YTD'!C34</f>
        <v>12000</v>
      </c>
      <c r="D34" s="10">
        <f>+'PY YTD'!D34-'PY YTD'!C34</f>
        <v>12000</v>
      </c>
      <c r="E34" s="10">
        <f>+'PY YTD'!E34-'PY YTD'!D34</f>
        <v>12000</v>
      </c>
      <c r="F34" s="10">
        <f>+'PY YTD'!F34-'PY YTD'!E34</f>
        <v>-36000</v>
      </c>
      <c r="G34" s="10">
        <f>+'PY YTD'!G34-'PY YTD'!F34</f>
        <v>0</v>
      </c>
      <c r="H34" s="10">
        <f>+'PY YTD'!H34-'PY YTD'!G34</f>
        <v>0</v>
      </c>
      <c r="I34" s="10">
        <f>+'PY YTD'!I34-'PY YTD'!H34</f>
        <v>0</v>
      </c>
      <c r="J34" s="10">
        <f>+'PY YTD'!J34-'PY YTD'!I34</f>
        <v>0</v>
      </c>
      <c r="K34" s="10">
        <f>+'PY YTD'!K34-'PY YTD'!J34</f>
        <v>0</v>
      </c>
      <c r="L34" s="10">
        <f>+'PY YTD'!L34-'PY YTD'!K34</f>
        <v>0</v>
      </c>
      <c r="M34" s="10">
        <f>+'PY YTD'!M34-'PY YTD'!L34</f>
        <v>0</v>
      </c>
      <c r="N34" s="10">
        <f>+'PY YTD'!N34-'PY YTD'!M34</f>
        <v>0</v>
      </c>
      <c r="O34" s="19"/>
      <c r="P34" s="19"/>
      <c r="Q34" s="19"/>
      <c r="R34" s="19"/>
      <c r="S34" s="19"/>
    </row>
    <row r="35" spans="1:19" x14ac:dyDescent="0.25">
      <c r="A35" t="s">
        <v>13</v>
      </c>
      <c r="C35" s="26">
        <f t="shared" ref="C35:N35" si="6">SUM(C36:C37)</f>
        <v>7000</v>
      </c>
      <c r="D35" s="26">
        <f t="shared" si="6"/>
        <v>7000</v>
      </c>
      <c r="E35" s="26">
        <f t="shared" si="6"/>
        <v>7000</v>
      </c>
      <c r="F35" s="26">
        <f t="shared" si="6"/>
        <v>-21000</v>
      </c>
      <c r="G35" s="26">
        <f t="shared" si="6"/>
        <v>0</v>
      </c>
      <c r="H35" s="26">
        <f t="shared" si="6"/>
        <v>0</v>
      </c>
      <c r="I35" s="26">
        <f t="shared" si="6"/>
        <v>0</v>
      </c>
      <c r="J35" s="26">
        <f t="shared" si="6"/>
        <v>0</v>
      </c>
      <c r="K35" s="26">
        <f t="shared" si="6"/>
        <v>0</v>
      </c>
      <c r="L35" s="26">
        <f t="shared" si="6"/>
        <v>0</v>
      </c>
      <c r="M35" s="26">
        <f t="shared" si="6"/>
        <v>0</v>
      </c>
      <c r="N35" s="26">
        <f t="shared" si="6"/>
        <v>0</v>
      </c>
      <c r="O35" s="19"/>
      <c r="P35" s="19"/>
      <c r="Q35" s="19"/>
      <c r="R35" s="19"/>
      <c r="S35" s="19"/>
    </row>
    <row r="36" spans="1:19" x14ac:dyDescent="0.25">
      <c r="A36" t="s">
        <v>94</v>
      </c>
      <c r="C36" s="8">
        <f>+'PY YTD'!C36</f>
        <v>4000</v>
      </c>
      <c r="D36" s="10">
        <f>+'PY YTD'!D36-'PY YTD'!C36</f>
        <v>4000</v>
      </c>
      <c r="E36" s="10">
        <f>+'PY YTD'!E36-'PY YTD'!D36</f>
        <v>4000</v>
      </c>
      <c r="F36" s="10">
        <f>+'PY YTD'!F36-'PY YTD'!E36</f>
        <v>-12000</v>
      </c>
      <c r="G36" s="10">
        <f>+'PY YTD'!G36-'PY YTD'!F36</f>
        <v>0</v>
      </c>
      <c r="H36" s="10">
        <f>+'PY YTD'!H36-'PY YTD'!G36</f>
        <v>0</v>
      </c>
      <c r="I36" s="10">
        <f>+'PY YTD'!I36-'PY YTD'!H36</f>
        <v>0</v>
      </c>
      <c r="J36" s="10">
        <f>+'PY YTD'!J36-'PY YTD'!I36</f>
        <v>0</v>
      </c>
      <c r="K36" s="10">
        <f>+'PY YTD'!K36-'PY YTD'!J36</f>
        <v>0</v>
      </c>
      <c r="L36" s="10">
        <f>+'PY YTD'!L36-'PY YTD'!K36</f>
        <v>0</v>
      </c>
      <c r="M36" s="10">
        <f>+'PY YTD'!M36-'PY YTD'!L36</f>
        <v>0</v>
      </c>
      <c r="N36" s="10">
        <f>+'PY YTD'!N36-'PY YTD'!M36</f>
        <v>0</v>
      </c>
      <c r="O36" s="19"/>
      <c r="P36" s="19"/>
      <c r="Q36" s="19"/>
      <c r="R36" s="19"/>
      <c r="S36" s="19"/>
    </row>
    <row r="37" spans="1:19" x14ac:dyDescent="0.25">
      <c r="A37" t="s">
        <v>95</v>
      </c>
      <c r="C37" s="8">
        <f>+'PY YTD'!C37</f>
        <v>3000</v>
      </c>
      <c r="D37" s="10">
        <f>+'PY YTD'!D37-'PY YTD'!C37</f>
        <v>3000</v>
      </c>
      <c r="E37" s="10">
        <f>+'PY YTD'!E37-'PY YTD'!D37</f>
        <v>3000</v>
      </c>
      <c r="F37" s="10">
        <f>+'PY YTD'!F37-'PY YTD'!E37</f>
        <v>-9000</v>
      </c>
      <c r="G37" s="10">
        <f>+'PY YTD'!G37-'PY YTD'!F37</f>
        <v>0</v>
      </c>
      <c r="H37" s="10">
        <f>+'PY YTD'!H37-'PY YTD'!G37</f>
        <v>0</v>
      </c>
      <c r="I37" s="10">
        <f>+'PY YTD'!I37-'PY YTD'!H37</f>
        <v>0</v>
      </c>
      <c r="J37" s="10">
        <f>+'PY YTD'!J37-'PY YTD'!I37</f>
        <v>0</v>
      </c>
      <c r="K37" s="10">
        <f>+'PY YTD'!K37-'PY YTD'!J37</f>
        <v>0</v>
      </c>
      <c r="L37" s="10">
        <f>+'PY YTD'!L37-'PY YTD'!K37</f>
        <v>0</v>
      </c>
      <c r="M37" s="10">
        <f>+'PY YTD'!M37-'PY YTD'!L37</f>
        <v>0</v>
      </c>
      <c r="N37" s="10">
        <f>+'PY YTD'!N37-'PY YTD'!M37</f>
        <v>0</v>
      </c>
      <c r="O37" s="19"/>
      <c r="P37" s="19"/>
      <c r="Q37" s="19"/>
      <c r="R37" s="19"/>
      <c r="S37" s="19"/>
    </row>
    <row r="38" spans="1:19" x14ac:dyDescent="0.25">
      <c r="A38" t="s">
        <v>14</v>
      </c>
      <c r="C38" s="26">
        <f>SUM(C39:C39)</f>
        <v>30350.62</v>
      </c>
      <c r="D38" s="26">
        <f>SUM(D39:D39)</f>
        <v>41054.090000000011</v>
      </c>
      <c r="E38" s="26">
        <f t="shared" ref="E38:N38" si="7">SUM(E39:E39)</f>
        <v>65183.249999999985</v>
      </c>
      <c r="F38" s="26">
        <f t="shared" si="7"/>
        <v>-136587.96</v>
      </c>
      <c r="G38" s="26">
        <f t="shared" si="7"/>
        <v>0</v>
      </c>
      <c r="H38" s="26">
        <f t="shared" si="7"/>
        <v>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0</v>
      </c>
      <c r="O38" s="19"/>
      <c r="P38" s="19"/>
      <c r="Q38" s="19"/>
      <c r="R38" s="19"/>
      <c r="S38" s="19"/>
    </row>
    <row r="39" spans="1:19" x14ac:dyDescent="0.25">
      <c r="A39" t="s">
        <v>96</v>
      </c>
      <c r="C39" s="8">
        <f>+'PY YTD'!C39</f>
        <v>30350.62</v>
      </c>
      <c r="D39" s="10">
        <f>+'PY YTD'!D39-'PY YTD'!C39</f>
        <v>41054.090000000011</v>
      </c>
      <c r="E39" s="10">
        <f>+'PY YTD'!E39-'PY YTD'!D39</f>
        <v>65183.249999999985</v>
      </c>
      <c r="F39" s="10">
        <f>+'PY YTD'!F39-'PY YTD'!E39</f>
        <v>-136587.96</v>
      </c>
      <c r="G39" s="10">
        <f>+'PY YTD'!G39-'PY YTD'!F39</f>
        <v>0</v>
      </c>
      <c r="H39" s="10">
        <f>+'PY YTD'!H39-'PY YTD'!G39</f>
        <v>0</v>
      </c>
      <c r="I39" s="10">
        <f>+'PY YTD'!I39-'PY YTD'!H39</f>
        <v>0</v>
      </c>
      <c r="J39" s="10">
        <f>+'PY YTD'!J39-'PY YTD'!I39</f>
        <v>0</v>
      </c>
      <c r="K39" s="10">
        <f>+'PY YTD'!K39-'PY YTD'!J39</f>
        <v>0</v>
      </c>
      <c r="L39" s="10">
        <f>+'PY YTD'!L39-'PY YTD'!K39</f>
        <v>0</v>
      </c>
      <c r="M39" s="10">
        <f>+'PY YTD'!M39-'PY YTD'!L39</f>
        <v>0</v>
      </c>
      <c r="N39" s="10">
        <f>+'PY YTD'!N39-'PY YTD'!M39</f>
        <v>0</v>
      </c>
      <c r="O39" s="19"/>
      <c r="P39" s="19"/>
      <c r="Q39" s="19"/>
      <c r="R39" s="19"/>
      <c r="S39" s="19"/>
    </row>
    <row r="40" spans="1:19" x14ac:dyDescent="0.25">
      <c r="C40" s="8"/>
      <c r="D40" s="10"/>
      <c r="E40" s="10"/>
      <c r="F40" s="10"/>
      <c r="G40" s="10"/>
      <c r="H40" s="4"/>
      <c r="I40" s="4"/>
      <c r="J40" s="4"/>
      <c r="K40" s="4"/>
      <c r="L40" s="4"/>
      <c r="M40" s="4"/>
      <c r="N40" s="4"/>
      <c r="O40" s="19"/>
      <c r="P40" s="19"/>
      <c r="Q40" s="19"/>
      <c r="R40" s="19"/>
      <c r="S40" s="19"/>
    </row>
    <row r="41" spans="1:19" x14ac:dyDescent="0.25">
      <c r="A41" t="s">
        <v>15</v>
      </c>
      <c r="C41" s="25" t="e">
        <f>C26+#REF!+C30+#REF!+#REF!+#REF!+C35+C38+#REF!</f>
        <v>#REF!</v>
      </c>
      <c r="D41" s="25" t="e">
        <f>D26+#REF!+D30+#REF!+#REF!+#REF!+D35+D38+#REF!</f>
        <v>#REF!</v>
      </c>
      <c r="E41" s="25" t="e">
        <f>E26+#REF!+E30+#REF!+#REF!+#REF!+E35+E38+#REF!</f>
        <v>#REF!</v>
      </c>
      <c r="F41" s="25" t="e">
        <f>F26+#REF!+F30+#REF!+#REF!+#REF!+F35+F38+#REF!</f>
        <v>#REF!</v>
      </c>
      <c r="G41" s="25" t="e">
        <f>G26+#REF!+G30+#REF!+#REF!+#REF!+G35+G38+#REF!</f>
        <v>#REF!</v>
      </c>
      <c r="H41" s="25" t="e">
        <f>H26+#REF!+H30+#REF!+#REF!+#REF!+H35+H38+#REF!</f>
        <v>#REF!</v>
      </c>
      <c r="I41" s="25" t="e">
        <f>I26+#REF!+I30+#REF!+#REF!+#REF!+I35+I38+#REF!</f>
        <v>#REF!</v>
      </c>
      <c r="J41" s="25" t="e">
        <f>J26+#REF!+J30+#REF!+#REF!+#REF!+J35+J38+#REF!</f>
        <v>#REF!</v>
      </c>
      <c r="K41" s="25" t="e">
        <f>K26+#REF!+K30+#REF!+#REF!+#REF!+K35+K38+#REF!</f>
        <v>#REF!</v>
      </c>
      <c r="L41" s="25" t="e">
        <f>L26+#REF!+L30+#REF!+#REF!+#REF!+L35+L38+#REF!</f>
        <v>#REF!</v>
      </c>
      <c r="M41" s="25" t="e">
        <f>M26+#REF!+M30+#REF!+#REF!+#REF!+M35+M38+#REF!</f>
        <v>#REF!</v>
      </c>
      <c r="N41" s="25" t="e">
        <f>N26+#REF!+N30+#REF!+#REF!+#REF!+N35+N38+#REF!</f>
        <v>#REF!</v>
      </c>
      <c r="O41" s="19"/>
      <c r="P41" s="19"/>
      <c r="Q41" s="19"/>
      <c r="R41" s="19"/>
      <c r="S41" s="19"/>
    </row>
    <row r="42" spans="1:19" x14ac:dyDescent="0.25">
      <c r="C42" s="8"/>
      <c r="D42" s="10"/>
      <c r="E42" s="10"/>
      <c r="F42" s="10"/>
      <c r="G42" s="10"/>
      <c r="H42" s="4"/>
      <c r="I42" s="4"/>
      <c r="J42" s="4"/>
      <c r="K42" s="4"/>
      <c r="L42" s="4"/>
      <c r="M42" s="4"/>
      <c r="N42" s="4"/>
      <c r="O42" s="19"/>
      <c r="P42" s="19"/>
      <c r="Q42" s="19"/>
      <c r="R42" s="19"/>
      <c r="S42" s="19"/>
    </row>
    <row r="43" spans="1:19" x14ac:dyDescent="0.25">
      <c r="A43" t="s">
        <v>16</v>
      </c>
      <c r="C43" s="8"/>
      <c r="D43" s="10"/>
      <c r="E43" s="10"/>
      <c r="F43" s="10"/>
      <c r="G43" s="10"/>
      <c r="H43" s="4"/>
      <c r="I43" s="4"/>
      <c r="J43" s="4"/>
      <c r="K43" s="4"/>
      <c r="L43" s="4"/>
      <c r="M43" s="4"/>
      <c r="N43" s="4"/>
      <c r="O43" s="19"/>
      <c r="P43" s="19"/>
      <c r="Q43" s="19"/>
      <c r="R43" s="19"/>
      <c r="S43" s="19"/>
    </row>
    <row r="44" spans="1:19" x14ac:dyDescent="0.25">
      <c r="A44" t="s">
        <v>17</v>
      </c>
      <c r="C44" s="27">
        <f t="shared" ref="C44:N44" si="8">SUM(C45:C46)</f>
        <v>550</v>
      </c>
      <c r="D44" s="27">
        <f t="shared" si="8"/>
        <v>550</v>
      </c>
      <c r="E44" s="27">
        <f t="shared" si="8"/>
        <v>550</v>
      </c>
      <c r="F44" s="27" t="e">
        <f t="shared" si="8"/>
        <v>#REF!</v>
      </c>
      <c r="G44" s="27" t="e">
        <f t="shared" si="8"/>
        <v>#REF!</v>
      </c>
      <c r="H44" s="27" t="e">
        <f t="shared" si="8"/>
        <v>#REF!</v>
      </c>
      <c r="I44" s="27" t="e">
        <f t="shared" si="8"/>
        <v>#REF!</v>
      </c>
      <c r="J44" s="27" t="e">
        <f t="shared" si="8"/>
        <v>#REF!</v>
      </c>
      <c r="K44" s="27" t="e">
        <f t="shared" si="8"/>
        <v>#REF!</v>
      </c>
      <c r="L44" s="27" t="e">
        <f t="shared" si="8"/>
        <v>#REF!</v>
      </c>
      <c r="M44" s="27" t="e">
        <f t="shared" si="8"/>
        <v>#REF!</v>
      </c>
      <c r="N44" s="27" t="e">
        <f t="shared" si="8"/>
        <v>#REF!</v>
      </c>
      <c r="O44" s="19"/>
      <c r="P44" s="19"/>
      <c r="Q44" s="19"/>
      <c r="R44" s="19"/>
      <c r="S44" s="19"/>
    </row>
    <row r="45" spans="1:19" x14ac:dyDescent="0.25">
      <c r="A45" t="s">
        <v>97</v>
      </c>
      <c r="C45" s="8">
        <v>50</v>
      </c>
      <c r="D45" s="10">
        <v>50</v>
      </c>
      <c r="E45" s="10">
        <v>50</v>
      </c>
      <c r="F45" s="10" t="e">
        <f>+'PY YTD'!#REF!-'PY YTD'!#REF!</f>
        <v>#REF!</v>
      </c>
      <c r="G45" s="10" t="e">
        <f>+'PY YTD'!#REF!-'PY YTD'!#REF!</f>
        <v>#REF!</v>
      </c>
      <c r="H45" s="10" t="e">
        <f>+'PY YTD'!#REF!-'PY YTD'!#REF!</f>
        <v>#REF!</v>
      </c>
      <c r="I45" s="10" t="e">
        <f>+'PY YTD'!#REF!-'PY YTD'!#REF!</f>
        <v>#REF!</v>
      </c>
      <c r="J45" s="10" t="e">
        <f>+'PY YTD'!#REF!-'PY YTD'!#REF!</f>
        <v>#REF!</v>
      </c>
      <c r="K45" s="10" t="e">
        <f>+'PY YTD'!#REF!-'PY YTD'!#REF!</f>
        <v>#REF!</v>
      </c>
      <c r="L45" s="10" t="e">
        <f>+'PY YTD'!#REF!-'PY YTD'!#REF!</f>
        <v>#REF!</v>
      </c>
      <c r="M45" s="10" t="e">
        <f>+'PY YTD'!#REF!-'PY YTD'!#REF!</f>
        <v>#REF!</v>
      </c>
      <c r="N45" s="10" t="e">
        <f>+'PY YTD'!#REF!-'PY YTD'!#REF!</f>
        <v>#REF!</v>
      </c>
      <c r="O45" s="19"/>
      <c r="P45" s="19"/>
      <c r="Q45" s="19"/>
      <c r="R45" s="19"/>
      <c r="S45" s="19"/>
    </row>
    <row r="46" spans="1:19" x14ac:dyDescent="0.25">
      <c r="A46" t="s">
        <v>98</v>
      </c>
      <c r="C46" s="8">
        <f>+'PY YTD'!C46</f>
        <v>500</v>
      </c>
      <c r="D46" s="10">
        <f>+'PY YTD'!D46-'PY YTD'!C46</f>
        <v>500</v>
      </c>
      <c r="E46" s="10">
        <f>+'PY YTD'!E46-'PY YTD'!D46</f>
        <v>500</v>
      </c>
      <c r="F46" s="10">
        <f>+'PY YTD'!F46-'PY YTD'!E46</f>
        <v>-1500</v>
      </c>
      <c r="G46" s="10">
        <f>+'PY YTD'!G46-'PY YTD'!F46</f>
        <v>0</v>
      </c>
      <c r="H46" s="10">
        <f>+'PY YTD'!H46-'PY YTD'!G46</f>
        <v>0</v>
      </c>
      <c r="I46" s="10">
        <f>+'PY YTD'!I46-'PY YTD'!H46</f>
        <v>0</v>
      </c>
      <c r="J46" s="10">
        <f>+'PY YTD'!J46-'PY YTD'!I46</f>
        <v>0</v>
      </c>
      <c r="K46" s="10">
        <f>+'PY YTD'!K46-'PY YTD'!J46</f>
        <v>0</v>
      </c>
      <c r="L46" s="10">
        <f>+'PY YTD'!L46-'PY YTD'!K46</f>
        <v>0</v>
      </c>
      <c r="M46" s="10">
        <f>+'PY YTD'!M46-'PY YTD'!L46</f>
        <v>0</v>
      </c>
      <c r="N46" s="10">
        <f>+'PY YTD'!N46-'PY YTD'!M46</f>
        <v>0</v>
      </c>
      <c r="O46" s="19"/>
      <c r="P46" s="19"/>
      <c r="Q46" s="19"/>
      <c r="R46" s="19"/>
      <c r="S46" s="19"/>
    </row>
    <row r="47" spans="1:19" x14ac:dyDescent="0.25">
      <c r="A47" t="s">
        <v>99</v>
      </c>
      <c r="C47" s="8">
        <f>+'PY YTD'!C47</f>
        <v>10000</v>
      </c>
      <c r="D47" s="10">
        <f>+'PY YTD'!D47-'PY YTD'!C47</f>
        <v>10000</v>
      </c>
      <c r="E47" s="10">
        <f>+'PY YTD'!E47-'PY YTD'!D47</f>
        <v>10000</v>
      </c>
      <c r="F47" s="10">
        <f>+'PY YTD'!F47-'PY YTD'!E47</f>
        <v>-30000</v>
      </c>
      <c r="G47" s="10">
        <f>+'PY YTD'!G47-'PY YTD'!F47</f>
        <v>0</v>
      </c>
      <c r="H47" s="10">
        <f>+'PY YTD'!H47-'PY YTD'!G47</f>
        <v>0</v>
      </c>
      <c r="I47" s="10">
        <f>+'PY YTD'!I47-'PY YTD'!H47</f>
        <v>0</v>
      </c>
      <c r="J47" s="10">
        <f>+'PY YTD'!J47-'PY YTD'!I47</f>
        <v>0</v>
      </c>
      <c r="K47" s="10">
        <f>+'PY YTD'!K47-'PY YTD'!J47</f>
        <v>0</v>
      </c>
      <c r="L47" s="10">
        <f>+'PY YTD'!L47-'PY YTD'!K47</f>
        <v>0</v>
      </c>
      <c r="M47" s="10">
        <f>+'PY YTD'!M47-'PY YTD'!L47</f>
        <v>0</v>
      </c>
      <c r="N47" s="10">
        <f>+'PY YTD'!N47-'PY YTD'!M47</f>
        <v>0</v>
      </c>
      <c r="O47" s="19"/>
      <c r="P47" s="19"/>
      <c r="Q47" s="19"/>
      <c r="R47" s="19"/>
      <c r="S47" s="19"/>
    </row>
    <row r="48" spans="1:19" x14ac:dyDescent="0.25">
      <c r="A48" t="s">
        <v>18</v>
      </c>
      <c r="C48" s="27">
        <f t="shared" ref="C48:N48" si="9">SUM(C49:C51)</f>
        <v>37500</v>
      </c>
      <c r="D48" s="27">
        <f t="shared" si="9"/>
        <v>37500</v>
      </c>
      <c r="E48" s="27">
        <f t="shared" si="9"/>
        <v>37500</v>
      </c>
      <c r="F48" s="27">
        <f t="shared" si="9"/>
        <v>-112500</v>
      </c>
      <c r="G48" s="27">
        <f t="shared" si="9"/>
        <v>0</v>
      </c>
      <c r="H48" s="27">
        <f t="shared" si="9"/>
        <v>0</v>
      </c>
      <c r="I48" s="27">
        <f t="shared" si="9"/>
        <v>0</v>
      </c>
      <c r="J48" s="27">
        <f t="shared" si="9"/>
        <v>0</v>
      </c>
      <c r="K48" s="27">
        <f t="shared" si="9"/>
        <v>0</v>
      </c>
      <c r="L48" s="27">
        <f t="shared" si="9"/>
        <v>0</v>
      </c>
      <c r="M48" s="27">
        <f t="shared" si="9"/>
        <v>0</v>
      </c>
      <c r="N48" s="27">
        <f t="shared" si="9"/>
        <v>0</v>
      </c>
      <c r="O48" s="19"/>
      <c r="P48" s="19"/>
      <c r="Q48" s="19"/>
      <c r="R48" s="19"/>
      <c r="S48" s="19"/>
    </row>
    <row r="49" spans="1:19" x14ac:dyDescent="0.25">
      <c r="A49" t="s">
        <v>100</v>
      </c>
      <c r="C49" s="8">
        <f>+'PY YTD'!C49</f>
        <v>30000</v>
      </c>
      <c r="D49" s="10">
        <f>+'PY YTD'!D49-'PY YTD'!C49</f>
        <v>30000</v>
      </c>
      <c r="E49" s="10">
        <f>+'PY YTD'!E49-'PY YTD'!D49</f>
        <v>30000</v>
      </c>
      <c r="F49" s="10">
        <f>+'PY YTD'!F49-'PY YTD'!E49</f>
        <v>-90000</v>
      </c>
      <c r="G49" s="10">
        <f>+'PY YTD'!G49-'PY YTD'!F49</f>
        <v>0</v>
      </c>
      <c r="H49" s="10">
        <f>+'PY YTD'!H49-'PY YTD'!G49</f>
        <v>0</v>
      </c>
      <c r="I49" s="10">
        <f>+'PY YTD'!I49-'PY YTD'!H49</f>
        <v>0</v>
      </c>
      <c r="J49" s="10">
        <f>+'PY YTD'!J49-'PY YTD'!I49</f>
        <v>0</v>
      </c>
      <c r="K49" s="10">
        <f>+'PY YTD'!K49-'PY YTD'!J49</f>
        <v>0</v>
      </c>
      <c r="L49" s="10">
        <f>+'PY YTD'!L49-'PY YTD'!K49</f>
        <v>0</v>
      </c>
      <c r="M49" s="10">
        <f>+'PY YTD'!M49-'PY YTD'!L49</f>
        <v>0</v>
      </c>
      <c r="N49" s="10">
        <f>+'PY YTD'!N49-'PY YTD'!M49</f>
        <v>0</v>
      </c>
      <c r="O49" s="19"/>
      <c r="P49" s="19"/>
      <c r="Q49" s="19"/>
      <c r="R49" s="19"/>
      <c r="S49" s="19"/>
    </row>
    <row r="50" spans="1:19" x14ac:dyDescent="0.25">
      <c r="A50" t="s">
        <v>101</v>
      </c>
      <c r="C50" s="8">
        <f>+'PY YTD'!C50</f>
        <v>6000</v>
      </c>
      <c r="D50" s="10">
        <f>+'PY YTD'!D50-'PY YTD'!C50</f>
        <v>6000</v>
      </c>
      <c r="E50" s="10">
        <f>+'PY YTD'!E50-'PY YTD'!D50</f>
        <v>6000</v>
      </c>
      <c r="F50" s="10">
        <f>+'PY YTD'!F50-'PY YTD'!E50</f>
        <v>-18000</v>
      </c>
      <c r="G50" s="10">
        <f>+'PY YTD'!G50-'PY YTD'!F50</f>
        <v>0</v>
      </c>
      <c r="H50" s="10">
        <f>+'PY YTD'!H50-'PY YTD'!G50</f>
        <v>0</v>
      </c>
      <c r="I50" s="10">
        <f>+'PY YTD'!I50-'PY YTD'!H50</f>
        <v>0</v>
      </c>
      <c r="J50" s="10">
        <f>+'PY YTD'!J50-'PY YTD'!I50</f>
        <v>0</v>
      </c>
      <c r="K50" s="10">
        <f>+'PY YTD'!K50-'PY YTD'!J50</f>
        <v>0</v>
      </c>
      <c r="L50" s="10">
        <f>+'PY YTD'!L50-'PY YTD'!K50</f>
        <v>0</v>
      </c>
      <c r="M50" s="10">
        <f>+'PY YTD'!M50-'PY YTD'!L50</f>
        <v>0</v>
      </c>
      <c r="N50" s="10">
        <f>+'PY YTD'!N50-'PY YTD'!M50</f>
        <v>0</v>
      </c>
      <c r="O50" s="19"/>
      <c r="P50" s="19"/>
      <c r="Q50" s="19"/>
      <c r="R50" s="19"/>
      <c r="S50" s="19"/>
    </row>
    <row r="51" spans="1:19" x14ac:dyDescent="0.25">
      <c r="A51" t="s">
        <v>102</v>
      </c>
      <c r="C51" s="8">
        <f>+'PY YTD'!C51</f>
        <v>1500</v>
      </c>
      <c r="D51" s="10">
        <f>+'PY YTD'!D51-'PY YTD'!C51</f>
        <v>1500</v>
      </c>
      <c r="E51" s="10">
        <f>+'PY YTD'!E51-'PY YTD'!D51</f>
        <v>1500</v>
      </c>
      <c r="F51" s="10">
        <f>+'PY YTD'!F51-'PY YTD'!E51</f>
        <v>-4500</v>
      </c>
      <c r="G51" s="10">
        <f>+'PY YTD'!G51-'PY YTD'!F51</f>
        <v>0</v>
      </c>
      <c r="H51" s="10">
        <f>+'PY YTD'!H51-'PY YTD'!G51</f>
        <v>0</v>
      </c>
      <c r="I51" s="10">
        <f>+'PY YTD'!I51-'PY YTD'!H51</f>
        <v>0</v>
      </c>
      <c r="J51" s="10">
        <f>+'PY YTD'!J51-'PY YTD'!I51</f>
        <v>0</v>
      </c>
      <c r="K51" s="10">
        <f>+'PY YTD'!K51-'PY YTD'!J51</f>
        <v>0</v>
      </c>
      <c r="L51" s="10">
        <f>+'PY YTD'!L51-'PY YTD'!K51</f>
        <v>0</v>
      </c>
      <c r="M51" s="10">
        <f>+'PY YTD'!M51-'PY YTD'!L51</f>
        <v>0</v>
      </c>
      <c r="N51" s="10">
        <f>+'PY YTD'!N51-'PY YTD'!M51</f>
        <v>0</v>
      </c>
      <c r="O51" s="19"/>
      <c r="P51" s="19"/>
      <c r="Q51" s="19"/>
      <c r="R51" s="19"/>
      <c r="S51" s="19"/>
    </row>
    <row r="52" spans="1:19" x14ac:dyDescent="0.25">
      <c r="A52" t="s">
        <v>19</v>
      </c>
      <c r="C52" s="27">
        <f>SUM(C53:C53)</f>
        <v>0</v>
      </c>
      <c r="D52" s="27">
        <f>SUM(D53:D53)</f>
        <v>0</v>
      </c>
      <c r="E52" s="27">
        <f t="shared" ref="E52:N52" si="10">SUM(E53:E53)</f>
        <v>0</v>
      </c>
      <c r="F52" s="27">
        <f t="shared" si="10"/>
        <v>0</v>
      </c>
      <c r="G52" s="27">
        <f t="shared" si="10"/>
        <v>0</v>
      </c>
      <c r="H52" s="27">
        <f t="shared" si="10"/>
        <v>0</v>
      </c>
      <c r="I52" s="27">
        <f t="shared" si="10"/>
        <v>0</v>
      </c>
      <c r="J52" s="27">
        <f t="shared" si="10"/>
        <v>0</v>
      </c>
      <c r="K52" s="27">
        <f t="shared" si="10"/>
        <v>0</v>
      </c>
      <c r="L52" s="27">
        <f t="shared" si="10"/>
        <v>0</v>
      </c>
      <c r="M52" s="27">
        <f t="shared" si="10"/>
        <v>0</v>
      </c>
      <c r="N52" s="27">
        <f t="shared" si="10"/>
        <v>0</v>
      </c>
      <c r="O52" s="19"/>
      <c r="P52" s="19"/>
      <c r="Q52" s="19"/>
      <c r="R52" s="19"/>
      <c r="S52" s="19"/>
    </row>
    <row r="53" spans="1:19" x14ac:dyDescent="0.25">
      <c r="A53" t="s">
        <v>103</v>
      </c>
      <c r="C53" s="8">
        <f>+'PY YTD'!C53</f>
        <v>0</v>
      </c>
      <c r="D53" s="10">
        <f>+'PY YTD'!D53-'PY YTD'!C53</f>
        <v>0</v>
      </c>
      <c r="E53" s="10">
        <f>+'PY YTD'!E53-'PY YTD'!D53</f>
        <v>0</v>
      </c>
      <c r="F53" s="10">
        <f>+'PY YTD'!F53-'PY YTD'!E53</f>
        <v>0</v>
      </c>
      <c r="G53" s="10">
        <f>+'PY YTD'!G53-'PY YTD'!F53</f>
        <v>0</v>
      </c>
      <c r="H53" s="10">
        <f>+'PY YTD'!H53-'PY YTD'!G53</f>
        <v>0</v>
      </c>
      <c r="I53" s="10">
        <f>+'PY YTD'!I53-'PY YTD'!H53</f>
        <v>0</v>
      </c>
      <c r="J53" s="10">
        <f>+'PY YTD'!J53-'PY YTD'!I53</f>
        <v>0</v>
      </c>
      <c r="K53" s="10">
        <f>+'PY YTD'!K53-'PY YTD'!J53</f>
        <v>0</v>
      </c>
      <c r="L53" s="10">
        <f>+'PY YTD'!L53-'PY YTD'!K53</f>
        <v>0</v>
      </c>
      <c r="M53" s="10">
        <f>+'PY YTD'!M53-'PY YTD'!L53</f>
        <v>0</v>
      </c>
      <c r="N53" s="10">
        <f>+'PY YTD'!N53-'PY YTD'!M53</f>
        <v>0</v>
      </c>
      <c r="O53" s="19"/>
      <c r="P53" s="19"/>
      <c r="Q53" s="19"/>
      <c r="R53" s="19"/>
      <c r="S53" s="19"/>
    </row>
    <row r="54" spans="1:19" x14ac:dyDescent="0.25">
      <c r="A54" t="s">
        <v>20</v>
      </c>
      <c r="C54" s="27">
        <f t="shared" ref="C54:N54" si="11">SUM(C55:C56)</f>
        <v>2500</v>
      </c>
      <c r="D54" s="27">
        <f t="shared" si="11"/>
        <v>2300</v>
      </c>
      <c r="E54" s="27">
        <f t="shared" si="11"/>
        <v>2400</v>
      </c>
      <c r="F54" s="27">
        <f t="shared" si="11"/>
        <v>-7200</v>
      </c>
      <c r="G54" s="27">
        <f t="shared" si="11"/>
        <v>0</v>
      </c>
      <c r="H54" s="27">
        <f t="shared" si="11"/>
        <v>0</v>
      </c>
      <c r="I54" s="27">
        <f t="shared" si="11"/>
        <v>0</v>
      </c>
      <c r="J54" s="27">
        <f t="shared" si="11"/>
        <v>0</v>
      </c>
      <c r="K54" s="27">
        <f t="shared" si="11"/>
        <v>0</v>
      </c>
      <c r="L54" s="27">
        <f t="shared" si="11"/>
        <v>0</v>
      </c>
      <c r="M54" s="27">
        <f t="shared" si="11"/>
        <v>0</v>
      </c>
      <c r="N54" s="27">
        <f t="shared" si="11"/>
        <v>0</v>
      </c>
      <c r="O54" s="19"/>
      <c r="P54" s="19"/>
      <c r="Q54" s="19"/>
      <c r="R54" s="19"/>
      <c r="S54" s="19"/>
    </row>
    <row r="55" spans="1:19" x14ac:dyDescent="0.25">
      <c r="A55" t="s">
        <v>104</v>
      </c>
      <c r="C55" s="8">
        <f>+'PY YTD'!C55</f>
        <v>500</v>
      </c>
      <c r="D55" s="10">
        <f>+'PY YTD'!D55-'PY YTD'!C55</f>
        <v>300</v>
      </c>
      <c r="E55" s="10">
        <f>+'PY YTD'!E55-'PY YTD'!D55</f>
        <v>400</v>
      </c>
      <c r="F55" s="10">
        <f>+'PY YTD'!F55-'PY YTD'!E55</f>
        <v>-1200</v>
      </c>
      <c r="G55" s="10">
        <f>+'PY YTD'!G55-'PY YTD'!F55</f>
        <v>0</v>
      </c>
      <c r="H55" s="10">
        <f>+'PY YTD'!H55-'PY YTD'!G55</f>
        <v>0</v>
      </c>
      <c r="I55" s="10">
        <f>+'PY YTD'!I55-'PY YTD'!H55</f>
        <v>0</v>
      </c>
      <c r="J55" s="10">
        <f>+'PY YTD'!J55-'PY YTD'!I55</f>
        <v>0</v>
      </c>
      <c r="K55" s="10">
        <f>+'PY YTD'!K55-'PY YTD'!J55</f>
        <v>0</v>
      </c>
      <c r="L55" s="10">
        <f>+'PY YTD'!L55-'PY YTD'!K55</f>
        <v>0</v>
      </c>
      <c r="M55" s="10">
        <f>+'PY YTD'!M55-'PY YTD'!L55</f>
        <v>0</v>
      </c>
      <c r="N55" s="10">
        <f>+'PY YTD'!N55-'PY YTD'!M55</f>
        <v>0</v>
      </c>
      <c r="O55" s="19"/>
      <c r="P55" s="19"/>
      <c r="Q55" s="19"/>
      <c r="R55" s="19"/>
      <c r="S55" s="19"/>
    </row>
    <row r="56" spans="1:19" x14ac:dyDescent="0.25">
      <c r="A56" t="s">
        <v>105</v>
      </c>
      <c r="C56" s="8">
        <f>+'PY YTD'!C56</f>
        <v>2000</v>
      </c>
      <c r="D56" s="10">
        <f>+'PY YTD'!D56-'PY YTD'!C56</f>
        <v>2000</v>
      </c>
      <c r="E56" s="10">
        <f>+'PY YTD'!E56-'PY YTD'!D56</f>
        <v>2000</v>
      </c>
      <c r="F56" s="10">
        <f>+'PY YTD'!F56-'PY YTD'!E56</f>
        <v>-6000</v>
      </c>
      <c r="G56" s="10">
        <f>+'PY YTD'!G56-'PY YTD'!F56</f>
        <v>0</v>
      </c>
      <c r="H56" s="10">
        <f>+'PY YTD'!H56-'PY YTD'!G56</f>
        <v>0</v>
      </c>
      <c r="I56" s="10">
        <f>+'PY YTD'!I56-'PY YTD'!H56</f>
        <v>0</v>
      </c>
      <c r="J56" s="10">
        <f>+'PY YTD'!J56-'PY YTD'!I56</f>
        <v>0</v>
      </c>
      <c r="K56" s="10">
        <f>+'PY YTD'!K56-'PY YTD'!J56</f>
        <v>0</v>
      </c>
      <c r="L56" s="10">
        <f>+'PY YTD'!L56-'PY YTD'!K56</f>
        <v>0</v>
      </c>
      <c r="M56" s="10">
        <f>+'PY YTD'!M56-'PY YTD'!L56</f>
        <v>0</v>
      </c>
      <c r="N56" s="10">
        <f>+'PY YTD'!N56-'PY YTD'!M56</f>
        <v>0</v>
      </c>
      <c r="O56" s="19"/>
      <c r="P56" s="19"/>
      <c r="Q56" s="19"/>
      <c r="R56" s="19"/>
      <c r="S56" s="19"/>
    </row>
    <row r="57" spans="1:19" x14ac:dyDescent="0.25">
      <c r="A57" t="s">
        <v>21</v>
      </c>
      <c r="C57" s="27">
        <f t="shared" ref="C57:N57" si="12">SUM(C58:C58)</f>
        <v>5000</v>
      </c>
      <c r="D57" s="27">
        <f t="shared" si="12"/>
        <v>5000</v>
      </c>
      <c r="E57" s="27">
        <f t="shared" si="12"/>
        <v>5000</v>
      </c>
      <c r="F57" s="27">
        <f t="shared" si="12"/>
        <v>-15000</v>
      </c>
      <c r="G57" s="27">
        <f t="shared" si="12"/>
        <v>0</v>
      </c>
      <c r="H57" s="27">
        <f t="shared" si="12"/>
        <v>0</v>
      </c>
      <c r="I57" s="27">
        <f t="shared" si="12"/>
        <v>0</v>
      </c>
      <c r="J57" s="27">
        <f t="shared" si="12"/>
        <v>0</v>
      </c>
      <c r="K57" s="27">
        <f t="shared" si="12"/>
        <v>0</v>
      </c>
      <c r="L57" s="27">
        <f t="shared" si="12"/>
        <v>0</v>
      </c>
      <c r="M57" s="27">
        <f t="shared" si="12"/>
        <v>0</v>
      </c>
      <c r="N57" s="27">
        <f t="shared" si="12"/>
        <v>0</v>
      </c>
      <c r="O57" s="19"/>
      <c r="P57" s="19"/>
      <c r="Q57" s="19"/>
      <c r="R57" s="19"/>
      <c r="S57" s="19"/>
    </row>
    <row r="58" spans="1:19" x14ac:dyDescent="0.25">
      <c r="A58" t="s">
        <v>106</v>
      </c>
      <c r="C58" s="8">
        <f>+'PY YTD'!C58</f>
        <v>5000</v>
      </c>
      <c r="D58" s="10">
        <f>+'PY YTD'!D58-'PY YTD'!C58</f>
        <v>5000</v>
      </c>
      <c r="E58" s="10">
        <f>+'PY YTD'!E58-'PY YTD'!D58</f>
        <v>5000</v>
      </c>
      <c r="F58" s="10">
        <f>+'PY YTD'!F58-'PY YTD'!E58</f>
        <v>-15000</v>
      </c>
      <c r="G58" s="10">
        <f>+'PY YTD'!G58-'PY YTD'!F58</f>
        <v>0</v>
      </c>
      <c r="H58" s="10">
        <f>+'PY YTD'!H58-'PY YTD'!G58</f>
        <v>0</v>
      </c>
      <c r="I58" s="10">
        <f>+'PY YTD'!I58-'PY YTD'!H58</f>
        <v>0</v>
      </c>
      <c r="J58" s="10">
        <f>+'PY YTD'!J58-'PY YTD'!I58</f>
        <v>0</v>
      </c>
      <c r="K58" s="10">
        <f>+'PY YTD'!K58-'PY YTD'!J58</f>
        <v>0</v>
      </c>
      <c r="L58" s="10">
        <f>+'PY YTD'!L58-'PY YTD'!K58</f>
        <v>0</v>
      </c>
      <c r="M58" s="10">
        <f>+'PY YTD'!M58-'PY YTD'!L58</f>
        <v>0</v>
      </c>
      <c r="N58" s="10">
        <f>+'PY YTD'!N58-'PY YTD'!M58</f>
        <v>0</v>
      </c>
      <c r="O58" s="19"/>
      <c r="P58" s="19"/>
      <c r="Q58" s="19"/>
      <c r="R58" s="19"/>
      <c r="S58" s="19"/>
    </row>
    <row r="59" spans="1:19" x14ac:dyDescent="0.25">
      <c r="A59" t="s">
        <v>22</v>
      </c>
      <c r="C59" s="27">
        <f t="shared" ref="C59:N59" si="13">SUM(C60:C62)</f>
        <v>30000</v>
      </c>
      <c r="D59" s="27">
        <f t="shared" si="13"/>
        <v>30000</v>
      </c>
      <c r="E59" s="27">
        <f t="shared" si="13"/>
        <v>30000</v>
      </c>
      <c r="F59" s="27">
        <f t="shared" si="13"/>
        <v>-90000</v>
      </c>
      <c r="G59" s="27">
        <f t="shared" si="13"/>
        <v>0</v>
      </c>
      <c r="H59" s="27">
        <f t="shared" si="13"/>
        <v>0</v>
      </c>
      <c r="I59" s="27">
        <f t="shared" si="13"/>
        <v>0</v>
      </c>
      <c r="J59" s="27">
        <f t="shared" si="13"/>
        <v>0</v>
      </c>
      <c r="K59" s="27">
        <f t="shared" si="13"/>
        <v>0</v>
      </c>
      <c r="L59" s="27">
        <f t="shared" si="13"/>
        <v>0</v>
      </c>
      <c r="M59" s="27">
        <f t="shared" si="13"/>
        <v>0</v>
      </c>
      <c r="N59" s="27">
        <f t="shared" si="13"/>
        <v>0</v>
      </c>
      <c r="O59" s="19"/>
      <c r="P59" s="19"/>
      <c r="Q59" s="19"/>
      <c r="R59" s="19"/>
      <c r="S59" s="19"/>
    </row>
    <row r="60" spans="1:19" x14ac:dyDescent="0.25">
      <c r="A60" t="s">
        <v>107</v>
      </c>
      <c r="C60" s="8">
        <f>+'PY YTD'!C60</f>
        <v>20000</v>
      </c>
      <c r="D60" s="10">
        <f>+'PY YTD'!D60-'PY YTD'!C60</f>
        <v>20000</v>
      </c>
      <c r="E60" s="10">
        <f>+'PY YTD'!E60-'PY YTD'!D60</f>
        <v>20000</v>
      </c>
      <c r="F60" s="10">
        <f>+'PY YTD'!F60-'PY YTD'!E60</f>
        <v>-60000</v>
      </c>
      <c r="G60" s="10">
        <f>+'PY YTD'!G60-'PY YTD'!F60</f>
        <v>0</v>
      </c>
      <c r="H60" s="10">
        <f>+'PY YTD'!H60-'PY YTD'!G60</f>
        <v>0</v>
      </c>
      <c r="I60" s="10">
        <f>+'PY YTD'!I60-'PY YTD'!H60</f>
        <v>0</v>
      </c>
      <c r="J60" s="10">
        <f>+'PY YTD'!J60-'PY YTD'!I60</f>
        <v>0</v>
      </c>
      <c r="K60" s="10">
        <f>+'PY YTD'!K60-'PY YTD'!J60</f>
        <v>0</v>
      </c>
      <c r="L60" s="10">
        <f>+'PY YTD'!L60-'PY YTD'!K60</f>
        <v>0</v>
      </c>
      <c r="M60" s="10">
        <f>+'PY YTD'!M60-'PY YTD'!L60</f>
        <v>0</v>
      </c>
      <c r="N60" s="10">
        <f>+'PY YTD'!N60-'PY YTD'!M60</f>
        <v>0</v>
      </c>
      <c r="O60" s="19"/>
      <c r="P60" s="19"/>
      <c r="Q60" s="19"/>
      <c r="R60" s="19"/>
      <c r="S60" s="19"/>
    </row>
    <row r="61" spans="1:19" x14ac:dyDescent="0.25">
      <c r="A61" t="s">
        <v>108</v>
      </c>
      <c r="C61" s="8">
        <f>+'PY YTD'!C61</f>
        <v>5000</v>
      </c>
      <c r="D61" s="10">
        <f>+'PY YTD'!D61-'PY YTD'!C61</f>
        <v>5000</v>
      </c>
      <c r="E61" s="10">
        <f>+'PY YTD'!E61-'PY YTD'!D61</f>
        <v>5000</v>
      </c>
      <c r="F61" s="10">
        <f>+'PY YTD'!F61-'PY YTD'!E61</f>
        <v>-15000</v>
      </c>
      <c r="G61" s="10">
        <f>+'PY YTD'!G61-'PY YTD'!F61</f>
        <v>0</v>
      </c>
      <c r="H61" s="10">
        <f>+'PY YTD'!H61-'PY YTD'!G61</f>
        <v>0</v>
      </c>
      <c r="I61" s="10">
        <f>+'PY YTD'!I61-'PY YTD'!H61</f>
        <v>0</v>
      </c>
      <c r="J61" s="10">
        <f>+'PY YTD'!J61-'PY YTD'!I61</f>
        <v>0</v>
      </c>
      <c r="K61" s="10">
        <f>+'PY YTD'!K61-'PY YTD'!J61</f>
        <v>0</v>
      </c>
      <c r="L61" s="10">
        <f>+'PY YTD'!L61-'PY YTD'!K61</f>
        <v>0</v>
      </c>
      <c r="M61" s="10">
        <f>+'PY YTD'!M61-'PY YTD'!L61</f>
        <v>0</v>
      </c>
      <c r="N61" s="10">
        <f>+'PY YTD'!N61-'PY YTD'!M61</f>
        <v>0</v>
      </c>
      <c r="O61" s="19"/>
      <c r="P61" s="19"/>
      <c r="Q61" s="19"/>
      <c r="R61" s="19"/>
      <c r="S61" s="19"/>
    </row>
    <row r="62" spans="1:19" x14ac:dyDescent="0.25">
      <c r="A62" t="s">
        <v>109</v>
      </c>
      <c r="C62" s="8">
        <f>+'PY YTD'!C62</f>
        <v>5000</v>
      </c>
      <c r="D62" s="10">
        <f>+'PY YTD'!D62-'PY YTD'!C62</f>
        <v>5000</v>
      </c>
      <c r="E62" s="10">
        <f>+'PY YTD'!E62-'PY YTD'!D62</f>
        <v>5000</v>
      </c>
      <c r="F62" s="10">
        <f>+'PY YTD'!F62-'PY YTD'!E62</f>
        <v>-15000</v>
      </c>
      <c r="G62" s="10">
        <f>+'PY YTD'!G62-'PY YTD'!F62</f>
        <v>0</v>
      </c>
      <c r="H62" s="10">
        <f>+'PY YTD'!H62-'PY YTD'!G62</f>
        <v>0</v>
      </c>
      <c r="I62" s="10">
        <f>+'PY YTD'!I62-'PY YTD'!H62</f>
        <v>0</v>
      </c>
      <c r="J62" s="10">
        <f>+'PY YTD'!J62-'PY YTD'!I62</f>
        <v>0</v>
      </c>
      <c r="K62" s="10">
        <f>+'PY YTD'!K62-'PY YTD'!J62</f>
        <v>0</v>
      </c>
      <c r="L62" s="10">
        <f>+'PY YTD'!L62-'PY YTD'!K62</f>
        <v>0</v>
      </c>
      <c r="M62" s="10">
        <f>+'PY YTD'!M62-'PY YTD'!L62</f>
        <v>0</v>
      </c>
      <c r="N62" s="10">
        <f>+'PY YTD'!N62-'PY YTD'!M62</f>
        <v>0</v>
      </c>
      <c r="O62" s="19"/>
      <c r="P62" s="19"/>
      <c r="Q62" s="19"/>
      <c r="R62" s="19"/>
      <c r="S62" s="19"/>
    </row>
    <row r="63" spans="1:19" x14ac:dyDescent="0.25">
      <c r="A63" t="s">
        <v>23</v>
      </c>
      <c r="C63" s="27">
        <f t="shared" ref="C63:N63" si="14">SUM(C64:C65)</f>
        <v>1500</v>
      </c>
      <c r="D63" s="27">
        <f t="shared" si="14"/>
        <v>1500</v>
      </c>
      <c r="E63" s="27">
        <f t="shared" si="14"/>
        <v>1500</v>
      </c>
      <c r="F63" s="27">
        <f t="shared" si="14"/>
        <v>-4500</v>
      </c>
      <c r="G63" s="27">
        <f t="shared" si="14"/>
        <v>0</v>
      </c>
      <c r="H63" s="27">
        <f t="shared" si="14"/>
        <v>0</v>
      </c>
      <c r="I63" s="27">
        <f t="shared" si="14"/>
        <v>0</v>
      </c>
      <c r="J63" s="27">
        <f t="shared" si="14"/>
        <v>0</v>
      </c>
      <c r="K63" s="27">
        <f t="shared" si="14"/>
        <v>0</v>
      </c>
      <c r="L63" s="27">
        <f t="shared" si="14"/>
        <v>0</v>
      </c>
      <c r="M63" s="27">
        <f t="shared" si="14"/>
        <v>0</v>
      </c>
      <c r="N63" s="27">
        <f t="shared" si="14"/>
        <v>0</v>
      </c>
      <c r="O63" s="19"/>
      <c r="P63" s="19"/>
      <c r="Q63" s="19"/>
      <c r="R63" s="19"/>
      <c r="S63" s="19"/>
    </row>
    <row r="64" spans="1:19" x14ac:dyDescent="0.25">
      <c r="A64" t="s">
        <v>110</v>
      </c>
      <c r="C64" s="8">
        <f>+'PY YTD'!C64</f>
        <v>0</v>
      </c>
      <c r="D64" s="10">
        <f>+'PY YTD'!D64-'PY YTD'!C64</f>
        <v>0</v>
      </c>
      <c r="E64" s="10">
        <f>+'PY YTD'!E64-'PY YTD'!D64</f>
        <v>0</v>
      </c>
      <c r="F64" s="10">
        <f>+'PY YTD'!F64-'PY YTD'!E64</f>
        <v>0</v>
      </c>
      <c r="G64" s="10">
        <f>+'PY YTD'!G64-'PY YTD'!F64</f>
        <v>0</v>
      </c>
      <c r="H64" s="10">
        <f>+'PY YTD'!H64-'PY YTD'!G64</f>
        <v>0</v>
      </c>
      <c r="I64" s="10">
        <f>+'PY YTD'!I64-'PY YTD'!H64</f>
        <v>0</v>
      </c>
      <c r="J64" s="10">
        <f>+'PY YTD'!J64-'PY YTD'!I64</f>
        <v>0</v>
      </c>
      <c r="K64" s="10">
        <f>+'PY YTD'!K64-'PY YTD'!J64</f>
        <v>0</v>
      </c>
      <c r="L64" s="10">
        <f>+'PY YTD'!L64-'PY YTD'!K64</f>
        <v>0</v>
      </c>
      <c r="M64" s="10">
        <f>+'PY YTD'!M64-'PY YTD'!L64</f>
        <v>0</v>
      </c>
      <c r="N64" s="10">
        <f>+'PY YTD'!N64-'PY YTD'!M64</f>
        <v>0</v>
      </c>
      <c r="O64" s="19"/>
      <c r="P64" s="19"/>
      <c r="Q64" s="19"/>
      <c r="R64" s="19"/>
      <c r="S64" s="19"/>
    </row>
    <row r="65" spans="1:19" x14ac:dyDescent="0.25">
      <c r="A65" t="s">
        <v>111</v>
      </c>
      <c r="C65" s="8">
        <f>+'PY YTD'!C65</f>
        <v>1500</v>
      </c>
      <c r="D65" s="10">
        <f>+'PY YTD'!D65-'PY YTD'!C65</f>
        <v>1500</v>
      </c>
      <c r="E65" s="10">
        <f>+'PY YTD'!E65-'PY YTD'!D65</f>
        <v>1500</v>
      </c>
      <c r="F65" s="10">
        <f>+'PY YTD'!F65-'PY YTD'!E65</f>
        <v>-4500</v>
      </c>
      <c r="G65" s="10">
        <f>+'PY YTD'!G65-'PY YTD'!F65</f>
        <v>0</v>
      </c>
      <c r="H65" s="10">
        <f>+'PY YTD'!H65-'PY YTD'!G65</f>
        <v>0</v>
      </c>
      <c r="I65" s="10">
        <f>+'PY YTD'!I65-'PY YTD'!H65</f>
        <v>0</v>
      </c>
      <c r="J65" s="10">
        <f>+'PY YTD'!J65-'PY YTD'!I65</f>
        <v>0</v>
      </c>
      <c r="K65" s="10">
        <f>+'PY YTD'!K65-'PY YTD'!J65</f>
        <v>0</v>
      </c>
      <c r="L65" s="10">
        <f>+'PY YTD'!L65-'PY YTD'!K65</f>
        <v>0</v>
      </c>
      <c r="M65" s="10">
        <f>+'PY YTD'!M65-'PY YTD'!L65</f>
        <v>0</v>
      </c>
      <c r="N65" s="10">
        <f>+'PY YTD'!N65-'PY YTD'!M65</f>
        <v>0</v>
      </c>
      <c r="O65" s="19"/>
      <c r="P65" s="19"/>
      <c r="Q65" s="19"/>
      <c r="R65" s="19"/>
      <c r="S65" s="19"/>
    </row>
    <row r="66" spans="1:19" x14ac:dyDescent="0.25">
      <c r="A66" t="s">
        <v>24</v>
      </c>
      <c r="C66" s="28" t="e">
        <f>C44+#REF!+#REF!+C48+#REF!+#REF!+#REF!+C52+C54+#REF!+C57+#REF!+#REF!+C59+#REF!+#REF!+C63+#REF!+#REF!+#REF!+#REF!</f>
        <v>#REF!</v>
      </c>
      <c r="D66" s="28" t="e">
        <f>D44+#REF!+#REF!+D48+#REF!+#REF!+#REF!+D52+D54+#REF!+D57+#REF!+#REF!+D59+#REF!+#REF!+D63+#REF!+#REF!+#REF!+#REF!</f>
        <v>#REF!</v>
      </c>
      <c r="E66" s="28" t="e">
        <f>E44+#REF!+#REF!+E48+#REF!+#REF!+#REF!+E52+E54+#REF!+E57+#REF!+#REF!+E59+#REF!+#REF!+E63+#REF!+#REF!+#REF!+#REF!</f>
        <v>#REF!</v>
      </c>
      <c r="F66" s="28" t="e">
        <f>F44+#REF!+#REF!+F48+#REF!+#REF!+#REF!+F52+F54+#REF!+F57+#REF!+#REF!+F59+#REF!+#REF!+F63+#REF!+#REF!+#REF!+#REF!</f>
        <v>#REF!</v>
      </c>
      <c r="G66" s="28" t="e">
        <f>G44+#REF!+#REF!+G48+#REF!+#REF!+#REF!+G52+G54+#REF!+G57+#REF!+#REF!+G59+#REF!+#REF!+G63+#REF!+#REF!+#REF!+#REF!</f>
        <v>#REF!</v>
      </c>
      <c r="H66" s="28" t="e">
        <f>H44+#REF!+#REF!+H48+#REF!+#REF!+#REF!+H52+H54+#REF!+H57+#REF!+#REF!+H59+#REF!+#REF!+H63+#REF!+#REF!+#REF!+#REF!</f>
        <v>#REF!</v>
      </c>
      <c r="I66" s="28" t="e">
        <f>I44+#REF!+#REF!+I48+#REF!+#REF!+#REF!+I52+I54+#REF!+I57+#REF!+#REF!+I59+#REF!+#REF!+I63+#REF!+#REF!+#REF!+#REF!</f>
        <v>#REF!</v>
      </c>
      <c r="J66" s="28" t="e">
        <f>J44+#REF!+#REF!+J48+#REF!+#REF!+#REF!+J52+J54+#REF!+J57+#REF!+#REF!+J59+#REF!+#REF!+J63+#REF!+#REF!+#REF!+#REF!</f>
        <v>#REF!</v>
      </c>
      <c r="K66" s="28" t="e">
        <f>K44+#REF!+#REF!+K48+#REF!+#REF!+#REF!+K52+K54+#REF!+K57+#REF!+#REF!+K59+#REF!+#REF!+K63+#REF!+#REF!+#REF!+#REF!</f>
        <v>#REF!</v>
      </c>
      <c r="L66" s="28" t="e">
        <f>L44+#REF!+#REF!+L48+#REF!+#REF!+#REF!+L52+L54+#REF!+L57+#REF!+#REF!+L59+#REF!+#REF!+L63+#REF!+#REF!+#REF!+#REF!</f>
        <v>#REF!</v>
      </c>
      <c r="M66" s="28" t="e">
        <f>M44+#REF!+#REF!+M48+#REF!+#REF!+#REF!+M52+M54+#REF!+M57+#REF!+#REF!+M59+#REF!+#REF!+M63+#REF!+#REF!+#REF!+#REF!</f>
        <v>#REF!</v>
      </c>
      <c r="N66" s="28" t="e">
        <f>N44+#REF!+#REF!+N48+#REF!+#REF!+#REF!+N52+N54+#REF!+N57+#REF!+#REF!+N59+#REF!+#REF!+N63+#REF!+#REF!+#REF!+#REF!</f>
        <v>#REF!</v>
      </c>
      <c r="O66" s="19"/>
      <c r="P66" s="19"/>
      <c r="Q66" s="19"/>
      <c r="R66" s="19"/>
      <c r="S66" s="19"/>
    </row>
    <row r="67" spans="1:19" x14ac:dyDescent="0.25">
      <c r="C67" s="8"/>
      <c r="D67" s="10"/>
      <c r="E67" s="10"/>
      <c r="F67" s="10"/>
      <c r="G67" s="10"/>
      <c r="H67" s="4"/>
      <c r="I67" s="4"/>
      <c r="J67" s="4"/>
      <c r="K67" s="4"/>
      <c r="L67" s="4"/>
      <c r="M67" s="4"/>
      <c r="N67" s="4"/>
      <c r="O67" s="19"/>
      <c r="P67" s="19"/>
      <c r="Q67" s="19"/>
      <c r="R67" s="19"/>
      <c r="S67" s="19"/>
    </row>
    <row r="68" spans="1:19" x14ac:dyDescent="0.25">
      <c r="A68" t="s">
        <v>25</v>
      </c>
      <c r="C68" s="25" t="e">
        <f t="shared" ref="C68:N68" si="15">C41+C66</f>
        <v>#REF!</v>
      </c>
      <c r="D68" s="25" t="e">
        <f t="shared" si="15"/>
        <v>#REF!</v>
      </c>
      <c r="E68" s="25" t="e">
        <f t="shared" si="15"/>
        <v>#REF!</v>
      </c>
      <c r="F68" s="25" t="e">
        <f t="shared" si="15"/>
        <v>#REF!</v>
      </c>
      <c r="G68" s="25" t="e">
        <f t="shared" si="15"/>
        <v>#REF!</v>
      </c>
      <c r="H68" s="25" t="e">
        <f t="shared" si="15"/>
        <v>#REF!</v>
      </c>
      <c r="I68" s="25" t="e">
        <f t="shared" si="15"/>
        <v>#REF!</v>
      </c>
      <c r="J68" s="25" t="e">
        <f t="shared" si="15"/>
        <v>#REF!</v>
      </c>
      <c r="K68" s="25" t="e">
        <f t="shared" si="15"/>
        <v>#REF!</v>
      </c>
      <c r="L68" s="25" t="e">
        <f t="shared" si="15"/>
        <v>#REF!</v>
      </c>
      <c r="M68" s="25" t="e">
        <f t="shared" si="15"/>
        <v>#REF!</v>
      </c>
      <c r="N68" s="25" t="e">
        <f t="shared" si="15"/>
        <v>#REF!</v>
      </c>
      <c r="O68" s="19"/>
      <c r="P68" s="19"/>
      <c r="Q68" s="19"/>
      <c r="R68" s="19"/>
      <c r="S68" s="19"/>
    </row>
    <row r="69" spans="1:19" x14ac:dyDescent="0.25">
      <c r="C69" s="8"/>
      <c r="D69" s="10"/>
      <c r="E69" s="10"/>
      <c r="F69" s="10"/>
      <c r="G69" s="10"/>
      <c r="H69" s="4"/>
      <c r="I69" s="4"/>
      <c r="J69" s="4"/>
      <c r="K69" s="4"/>
      <c r="L69" s="4"/>
      <c r="M69" s="4"/>
      <c r="N69" s="4"/>
      <c r="O69" s="19"/>
      <c r="P69" s="19"/>
      <c r="Q69" s="19"/>
      <c r="R69" s="19"/>
      <c r="S69" s="19"/>
    </row>
    <row r="70" spans="1:19" x14ac:dyDescent="0.25">
      <c r="A70" t="s">
        <v>26</v>
      </c>
      <c r="C70" s="8"/>
      <c r="D70" s="10"/>
      <c r="E70" s="10"/>
      <c r="F70" s="10"/>
      <c r="G70" s="10"/>
      <c r="H70" s="10"/>
      <c r="O70" s="19"/>
      <c r="P70" s="19"/>
      <c r="Q70" s="19"/>
      <c r="R70" s="19"/>
      <c r="S70" s="19"/>
    </row>
    <row r="71" spans="1:19" x14ac:dyDescent="0.25">
      <c r="A71" t="s">
        <v>27</v>
      </c>
      <c r="C71" s="29">
        <f t="shared" ref="C71:N71" si="16">SUM(C72:C78)</f>
        <v>1900000</v>
      </c>
      <c r="D71" s="29">
        <f t="shared" si="16"/>
        <v>1900000</v>
      </c>
      <c r="E71" s="29">
        <f t="shared" si="16"/>
        <v>18100000</v>
      </c>
      <c r="F71" s="29">
        <f t="shared" si="16"/>
        <v>-21900000</v>
      </c>
      <c r="G71" s="29">
        <f t="shared" si="16"/>
        <v>0</v>
      </c>
      <c r="H71" s="29">
        <f t="shared" si="16"/>
        <v>0</v>
      </c>
      <c r="I71" s="29">
        <f t="shared" si="16"/>
        <v>0</v>
      </c>
      <c r="J71" s="29">
        <f t="shared" si="16"/>
        <v>0</v>
      </c>
      <c r="K71" s="29">
        <f t="shared" si="16"/>
        <v>0</v>
      </c>
      <c r="L71" s="29">
        <f t="shared" si="16"/>
        <v>0</v>
      </c>
      <c r="M71" s="29">
        <f t="shared" si="16"/>
        <v>0</v>
      </c>
      <c r="N71" s="29">
        <f t="shared" si="16"/>
        <v>0</v>
      </c>
      <c r="O71" s="19"/>
      <c r="P71" s="19"/>
      <c r="Q71" s="19"/>
      <c r="R71" s="19"/>
      <c r="S71" s="19"/>
    </row>
    <row r="72" spans="1:19" x14ac:dyDescent="0.25">
      <c r="A72" t="s">
        <v>123</v>
      </c>
      <c r="C72" s="8">
        <f>+'PY YTD'!C72</f>
        <v>600000</v>
      </c>
      <c r="D72" s="10">
        <f>+'PY YTD'!D72-'PY YTD'!C72</f>
        <v>600000</v>
      </c>
      <c r="E72" s="10">
        <f>+'PY YTD'!E72-'PY YTD'!D72</f>
        <v>16800000</v>
      </c>
      <c r="F72" s="10">
        <f>+'PY YTD'!F72-'PY YTD'!E72</f>
        <v>-18000000</v>
      </c>
      <c r="G72" s="10">
        <f>+'PY YTD'!G72-'PY YTD'!F72</f>
        <v>0</v>
      </c>
      <c r="H72" s="10">
        <f>+'PY YTD'!H72-'PY YTD'!G72</f>
        <v>0</v>
      </c>
      <c r="I72" s="10">
        <f>+'PY YTD'!I72-'PY YTD'!H72</f>
        <v>0</v>
      </c>
      <c r="J72" s="10">
        <f>+'PY YTD'!J72-'PY YTD'!I72</f>
        <v>0</v>
      </c>
      <c r="K72" s="10">
        <f>+'PY YTD'!K72-'PY YTD'!J72</f>
        <v>0</v>
      </c>
      <c r="L72" s="10">
        <f>+'PY YTD'!L72-'PY YTD'!K72</f>
        <v>0</v>
      </c>
      <c r="M72" s="10">
        <f>+'PY YTD'!M72-'PY YTD'!L72</f>
        <v>0</v>
      </c>
      <c r="N72" s="10">
        <f>+'PY YTD'!N72-'PY YTD'!M72</f>
        <v>0</v>
      </c>
      <c r="O72" s="19"/>
      <c r="P72" s="19"/>
      <c r="Q72" s="19"/>
      <c r="R72" s="19"/>
      <c r="S72" s="19"/>
    </row>
    <row r="73" spans="1:19" x14ac:dyDescent="0.25">
      <c r="A73" t="s">
        <v>124</v>
      </c>
      <c r="C73" s="8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9"/>
      <c r="P73" s="19"/>
      <c r="Q73" s="19"/>
      <c r="R73" s="19"/>
      <c r="S73" s="19"/>
    </row>
    <row r="74" spans="1:19" x14ac:dyDescent="0.25">
      <c r="A74" t="s">
        <v>125</v>
      </c>
      <c r="C74" s="8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9"/>
      <c r="P74" s="19"/>
      <c r="Q74" s="19"/>
      <c r="R74" s="19"/>
      <c r="S74" s="19"/>
    </row>
    <row r="75" spans="1:19" x14ac:dyDescent="0.25">
      <c r="A75" t="s">
        <v>113</v>
      </c>
      <c r="C75" s="8">
        <f>+'PY YTD'!C75</f>
        <v>300000</v>
      </c>
      <c r="D75" s="10">
        <f>+'PY YTD'!D75-'PY YTD'!C75</f>
        <v>300000</v>
      </c>
      <c r="E75" s="10">
        <f>+'PY YTD'!E75-'PY YTD'!D75</f>
        <v>300000</v>
      </c>
      <c r="F75" s="10">
        <f>+'PY YTD'!F75-'PY YTD'!E75</f>
        <v>-900000</v>
      </c>
      <c r="G75" s="10">
        <f>+'PY YTD'!G75-'PY YTD'!F75</f>
        <v>0</v>
      </c>
      <c r="H75" s="10">
        <f>+'PY YTD'!H75-'PY YTD'!G75</f>
        <v>0</v>
      </c>
      <c r="I75" s="11">
        <f>+'PY YTD'!I75-'PY YTD'!H75</f>
        <v>0</v>
      </c>
      <c r="J75" s="11">
        <f>+'PY YTD'!J75-'PY YTD'!I75</f>
        <v>0</v>
      </c>
      <c r="K75" s="11">
        <f>+'PY YTD'!K75-'PY YTD'!J75</f>
        <v>0</v>
      </c>
      <c r="L75" s="10">
        <f>+'PY YTD'!L75-'PY YTD'!K75</f>
        <v>0</v>
      </c>
      <c r="M75" s="10">
        <f>+'PY YTD'!M75-'PY YTD'!L75</f>
        <v>0</v>
      </c>
      <c r="N75" s="10">
        <f>+'PY YTD'!N75-'PY YTD'!M75</f>
        <v>0</v>
      </c>
      <c r="O75" s="19"/>
      <c r="P75" s="19"/>
      <c r="Q75" s="19"/>
      <c r="R75" s="19"/>
      <c r="S75" s="19"/>
    </row>
    <row r="76" spans="1:19" x14ac:dyDescent="0.25">
      <c r="A76" t="s">
        <v>114</v>
      </c>
      <c r="C76" s="8">
        <f>+'PY YTD'!C76</f>
        <v>500000</v>
      </c>
      <c r="D76" s="10">
        <f>+'PY YTD'!D76-'PY YTD'!C76</f>
        <v>500000</v>
      </c>
      <c r="E76" s="10">
        <f>+'PY YTD'!E76-'PY YTD'!D76</f>
        <v>500000</v>
      </c>
      <c r="F76" s="10">
        <f>+'PY YTD'!F76-'PY YTD'!E76</f>
        <v>-1500000</v>
      </c>
      <c r="G76" s="10">
        <f>+'PY YTD'!G76-'PY YTD'!F76</f>
        <v>0</v>
      </c>
      <c r="H76" s="10">
        <f>+'PY YTD'!H76-'PY YTD'!G76</f>
        <v>0</v>
      </c>
      <c r="I76" s="10">
        <f>+'PY YTD'!I76-'PY YTD'!H76</f>
        <v>0</v>
      </c>
      <c r="J76" s="10">
        <f>+'PY YTD'!J76-'PY YTD'!I76</f>
        <v>0</v>
      </c>
      <c r="K76" s="10">
        <f>+'PY YTD'!K76-'PY YTD'!J76</f>
        <v>0</v>
      </c>
      <c r="L76" s="10">
        <f>+'PY YTD'!L76-'PY YTD'!K76</f>
        <v>0</v>
      </c>
      <c r="M76" s="10">
        <f>+'PY YTD'!M76-'PY YTD'!L76</f>
        <v>0</v>
      </c>
      <c r="N76" s="10">
        <f>+'PY YTD'!N76-'PY YTD'!M76</f>
        <v>0</v>
      </c>
      <c r="O76" s="19"/>
      <c r="P76" s="19"/>
      <c r="Q76" s="19"/>
      <c r="R76" s="19"/>
      <c r="S76" s="19"/>
    </row>
    <row r="77" spans="1:19" x14ac:dyDescent="0.25">
      <c r="A77" t="s">
        <v>115</v>
      </c>
      <c r="C77" s="8">
        <f>+'PY YTD'!C77</f>
        <v>400000</v>
      </c>
      <c r="D77" s="10">
        <f>+'PY YTD'!D77-'PY YTD'!C77</f>
        <v>400000</v>
      </c>
      <c r="E77" s="10">
        <f>+'PY YTD'!E77-'PY YTD'!D77</f>
        <v>400000</v>
      </c>
      <c r="F77" s="10">
        <f>+'PY YTD'!F77-'PY YTD'!E77</f>
        <v>-1200000</v>
      </c>
      <c r="G77" s="10">
        <f>+'PY YTD'!G77-'PY YTD'!F77</f>
        <v>0</v>
      </c>
      <c r="H77" s="10">
        <f>+'PY YTD'!H77-'PY YTD'!G77</f>
        <v>0</v>
      </c>
      <c r="I77" s="11">
        <f>+'PY YTD'!I77-'PY YTD'!H77</f>
        <v>0</v>
      </c>
      <c r="J77" s="11">
        <f>+'PY YTD'!J77-'PY YTD'!I77</f>
        <v>0</v>
      </c>
      <c r="K77" s="11">
        <f>+'PY YTD'!K77-'PY YTD'!J77</f>
        <v>0</v>
      </c>
      <c r="L77" s="10">
        <f>+'PY YTD'!L77-'PY YTD'!K77</f>
        <v>0</v>
      </c>
      <c r="M77" s="10">
        <f>+'PY YTD'!M77-'PY YTD'!L77</f>
        <v>0</v>
      </c>
      <c r="N77" s="10">
        <f>+'PY YTD'!N77-'PY YTD'!M77</f>
        <v>0</v>
      </c>
      <c r="O77" s="19"/>
      <c r="P77" s="19"/>
      <c r="Q77" s="19"/>
      <c r="R77" s="19"/>
      <c r="S77" s="19"/>
    </row>
    <row r="78" spans="1:19" x14ac:dyDescent="0.25">
      <c r="A78" t="s">
        <v>116</v>
      </c>
      <c r="C78" s="8">
        <f>+'PY YTD'!C78</f>
        <v>100000</v>
      </c>
      <c r="D78" s="10">
        <f>+'PY YTD'!D78-'PY YTD'!C78</f>
        <v>100000</v>
      </c>
      <c r="E78" s="10">
        <f>+'PY YTD'!E78-'PY YTD'!D78</f>
        <v>100000</v>
      </c>
      <c r="F78" s="10">
        <f>+'PY YTD'!F78-'PY YTD'!E78</f>
        <v>-300000</v>
      </c>
      <c r="G78" s="10">
        <f>+'PY YTD'!G78-'PY YTD'!F78</f>
        <v>0</v>
      </c>
      <c r="H78" s="10">
        <f>+'PY YTD'!H78-'PY YTD'!G78</f>
        <v>0</v>
      </c>
      <c r="I78" s="11">
        <f>+'PY YTD'!I78-'PY YTD'!H78</f>
        <v>0</v>
      </c>
      <c r="J78" s="11">
        <f>+'PY YTD'!J78-'PY YTD'!I78</f>
        <v>0</v>
      </c>
      <c r="K78" s="11">
        <f>+'PY YTD'!K78-'PY YTD'!J78</f>
        <v>0</v>
      </c>
      <c r="L78" s="10">
        <f>+'PY YTD'!L78-'PY YTD'!K78</f>
        <v>0</v>
      </c>
      <c r="M78" s="10">
        <f>+'PY YTD'!M78-'PY YTD'!L78</f>
        <v>0</v>
      </c>
      <c r="N78" s="10">
        <f>+'PY YTD'!N78-'PY YTD'!M78</f>
        <v>0</v>
      </c>
      <c r="O78" s="19"/>
      <c r="P78" s="19"/>
      <c r="Q78" s="19"/>
      <c r="R78" s="19"/>
      <c r="S78" s="19"/>
    </row>
    <row r="79" spans="1:19" x14ac:dyDescent="0.25">
      <c r="C79" s="8"/>
      <c r="D79" s="10"/>
      <c r="E79" s="10"/>
      <c r="F79" s="10"/>
      <c r="G79" s="10"/>
      <c r="H79" s="10"/>
      <c r="I79" s="4"/>
      <c r="J79" s="4"/>
      <c r="K79" s="4"/>
      <c r="L79" s="4"/>
      <c r="M79" s="4"/>
      <c r="N79" s="4"/>
      <c r="O79" s="19"/>
      <c r="P79" s="19"/>
      <c r="Q79" s="19"/>
      <c r="R79" s="19"/>
      <c r="S79" s="19"/>
    </row>
    <row r="80" spans="1:19" x14ac:dyDescent="0.25">
      <c r="A80" t="s">
        <v>9</v>
      </c>
      <c r="C80" s="31" t="e">
        <f t="shared" ref="C80:N80" si="17">C24</f>
        <v>#REF!</v>
      </c>
      <c r="D80" s="31" t="e">
        <f t="shared" si="17"/>
        <v>#REF!</v>
      </c>
      <c r="E80" s="31" t="e">
        <f t="shared" si="17"/>
        <v>#REF!</v>
      </c>
      <c r="F80" s="31" t="e">
        <f t="shared" si="17"/>
        <v>#REF!</v>
      </c>
      <c r="G80" s="31" t="e">
        <f t="shared" si="17"/>
        <v>#REF!</v>
      </c>
      <c r="H80" s="31" t="e">
        <f t="shared" si="17"/>
        <v>#REF!</v>
      </c>
      <c r="I80" s="31" t="e">
        <f t="shared" si="17"/>
        <v>#REF!</v>
      </c>
      <c r="J80" s="31" t="e">
        <f t="shared" si="17"/>
        <v>#REF!</v>
      </c>
      <c r="K80" s="31" t="e">
        <f t="shared" si="17"/>
        <v>#REF!</v>
      </c>
      <c r="L80" s="31" t="e">
        <f t="shared" si="17"/>
        <v>#REF!</v>
      </c>
      <c r="M80" s="31" t="e">
        <f t="shared" si="17"/>
        <v>#REF!</v>
      </c>
      <c r="N80" s="31" t="e">
        <f t="shared" si="17"/>
        <v>#REF!</v>
      </c>
      <c r="O80" s="19"/>
      <c r="P80" s="19"/>
      <c r="Q80" s="19"/>
      <c r="R80" s="19"/>
      <c r="S80" s="19"/>
    </row>
    <row r="81" spans="1:19" x14ac:dyDescent="0.25">
      <c r="C81" s="8"/>
      <c r="D81" s="10"/>
      <c r="E81" s="10"/>
      <c r="F81" s="10"/>
      <c r="G81" s="10"/>
      <c r="H81" s="10"/>
      <c r="I81" s="4"/>
      <c r="J81" s="4"/>
      <c r="K81" s="4"/>
      <c r="L81" s="4"/>
      <c r="M81" s="4"/>
      <c r="N81" s="4"/>
      <c r="O81" s="19"/>
      <c r="P81" s="19"/>
      <c r="Q81" s="19"/>
      <c r="R81" s="19"/>
      <c r="S81" s="19"/>
    </row>
    <row r="82" spans="1:19" x14ac:dyDescent="0.25">
      <c r="A82" t="s">
        <v>29</v>
      </c>
      <c r="C82" s="35" t="e">
        <f>-(-C71-#REF!-C80)</f>
        <v>#REF!</v>
      </c>
      <c r="D82" s="35" t="e">
        <f>-(-D71-#REF!-D80)</f>
        <v>#REF!</v>
      </c>
      <c r="E82" s="35" t="e">
        <f>-(-E71-#REF!-E80)</f>
        <v>#REF!</v>
      </c>
      <c r="F82" s="35" t="e">
        <f>-(-F71-#REF!-F80)</f>
        <v>#REF!</v>
      </c>
      <c r="G82" s="35" t="e">
        <f>-(-G71-#REF!-G80)</f>
        <v>#REF!</v>
      </c>
      <c r="H82" s="35" t="e">
        <f>-(-H71-#REF!-H80)</f>
        <v>#REF!</v>
      </c>
      <c r="I82" s="35" t="e">
        <f>-(-I71-#REF!-I80)</f>
        <v>#REF!</v>
      </c>
      <c r="J82" s="35" t="e">
        <f>-(-J71-#REF!-J80)</f>
        <v>#REF!</v>
      </c>
      <c r="K82" s="35" t="e">
        <f>-(-K71-#REF!-K80)</f>
        <v>#REF!</v>
      </c>
      <c r="L82" s="35" t="e">
        <f>-(-L71-#REF!-L80)</f>
        <v>#REF!</v>
      </c>
      <c r="M82" s="35" t="e">
        <f>-(-M71-#REF!-M80)</f>
        <v>#REF!</v>
      </c>
      <c r="N82" s="35" t="e">
        <f>-(-N71-#REF!-N80)</f>
        <v>#REF!</v>
      </c>
      <c r="O82" s="19"/>
      <c r="P82" s="19"/>
      <c r="Q82" s="19"/>
      <c r="R82" s="19"/>
      <c r="S82" s="19"/>
    </row>
    <row r="83" spans="1:19" x14ac:dyDescent="0.25">
      <c r="C83" s="8"/>
      <c r="D83" s="10"/>
      <c r="E83" s="10"/>
      <c r="F83" s="10"/>
      <c r="G83" s="10"/>
      <c r="H83" s="10"/>
      <c r="I83" s="4"/>
      <c r="J83" s="4"/>
      <c r="K83" s="4"/>
      <c r="L83" s="4"/>
      <c r="M83" s="4"/>
      <c r="N83" s="4"/>
      <c r="O83" s="19"/>
      <c r="P83" s="19"/>
      <c r="Q83" s="19"/>
      <c r="R83" s="19"/>
      <c r="S83" s="19"/>
    </row>
    <row r="84" spans="1:19" x14ac:dyDescent="0.25">
      <c r="A84" t="s">
        <v>30</v>
      </c>
      <c r="C84" s="33" t="e">
        <f t="shared" ref="C84:N84" si="18">C68</f>
        <v>#REF!</v>
      </c>
      <c r="D84" s="25" t="e">
        <f t="shared" si="18"/>
        <v>#REF!</v>
      </c>
      <c r="E84" s="25" t="e">
        <f t="shared" si="18"/>
        <v>#REF!</v>
      </c>
      <c r="F84" s="25" t="e">
        <f t="shared" si="18"/>
        <v>#REF!</v>
      </c>
      <c r="G84" s="25" t="e">
        <f t="shared" si="18"/>
        <v>#REF!</v>
      </c>
      <c r="H84" s="25" t="e">
        <f t="shared" si="18"/>
        <v>#REF!</v>
      </c>
      <c r="I84" s="25" t="e">
        <f t="shared" si="18"/>
        <v>#REF!</v>
      </c>
      <c r="J84" s="25" t="e">
        <f t="shared" si="18"/>
        <v>#REF!</v>
      </c>
      <c r="K84" s="25" t="e">
        <f t="shared" si="18"/>
        <v>#REF!</v>
      </c>
      <c r="L84" s="25" t="e">
        <f t="shared" si="18"/>
        <v>#REF!</v>
      </c>
      <c r="M84" s="25" t="e">
        <f t="shared" si="18"/>
        <v>#REF!</v>
      </c>
      <c r="N84" s="25" t="e">
        <f t="shared" si="18"/>
        <v>#REF!</v>
      </c>
      <c r="O84" s="19"/>
      <c r="P84" s="19"/>
      <c r="Q84" s="19"/>
      <c r="R84" s="19"/>
      <c r="S84" s="19"/>
    </row>
    <row r="85" spans="1:19" x14ac:dyDescent="0.25">
      <c r="C85" s="8"/>
      <c r="D85" s="10"/>
      <c r="E85" s="10"/>
      <c r="F85" s="10"/>
      <c r="G85" s="10"/>
      <c r="H85" s="10"/>
      <c r="I85" s="4"/>
      <c r="J85" s="4"/>
      <c r="K85" s="4"/>
      <c r="L85" s="4"/>
      <c r="M85" s="4"/>
      <c r="N85" s="4"/>
      <c r="O85" s="19"/>
      <c r="P85" s="19"/>
      <c r="Q85" s="19"/>
      <c r="R85" s="19"/>
      <c r="S85" s="19"/>
    </row>
    <row r="86" spans="1:19" x14ac:dyDescent="0.25">
      <c r="A86" t="s">
        <v>31</v>
      </c>
      <c r="C86" s="34" t="e">
        <f>C82+C84</f>
        <v>#REF!</v>
      </c>
      <c r="D86" s="30" t="e">
        <f>D82+D84</f>
        <v>#REF!</v>
      </c>
      <c r="E86" s="30" t="e">
        <f t="shared" ref="E86:N86" si="19">E82+E84</f>
        <v>#REF!</v>
      </c>
      <c r="F86" s="30" t="e">
        <f t="shared" si="19"/>
        <v>#REF!</v>
      </c>
      <c r="G86" s="30" t="e">
        <f t="shared" si="19"/>
        <v>#REF!</v>
      </c>
      <c r="H86" s="30" t="e">
        <f>H82+H84</f>
        <v>#REF!</v>
      </c>
      <c r="I86" s="30" t="e">
        <f t="shared" si="19"/>
        <v>#REF!</v>
      </c>
      <c r="J86" s="30" t="e">
        <f t="shared" si="19"/>
        <v>#REF!</v>
      </c>
      <c r="K86" s="30" t="e">
        <f t="shared" si="19"/>
        <v>#REF!</v>
      </c>
      <c r="L86" s="30" t="e">
        <f t="shared" si="19"/>
        <v>#REF!</v>
      </c>
      <c r="M86" s="30" t="e">
        <f t="shared" si="19"/>
        <v>#REF!</v>
      </c>
      <c r="N86" s="30" t="e">
        <f t="shared" si="19"/>
        <v>#REF!</v>
      </c>
      <c r="O86" s="19"/>
      <c r="P86" s="19"/>
      <c r="Q86" s="19"/>
      <c r="R86" s="19"/>
      <c r="S86" s="19"/>
    </row>
    <row r="87" spans="1:19" x14ac:dyDescent="0.25">
      <c r="C87" s="8"/>
      <c r="D87" s="10"/>
      <c r="E87" s="10"/>
      <c r="F87" s="10"/>
      <c r="G87" s="10"/>
      <c r="H87" s="10"/>
      <c r="I87" s="4"/>
      <c r="J87" s="4"/>
      <c r="K87" s="4"/>
      <c r="L87" s="4"/>
      <c r="M87" s="4"/>
      <c r="N87" s="4"/>
      <c r="O87" s="19"/>
      <c r="P87" s="19"/>
      <c r="Q87" s="19"/>
      <c r="R87" s="19"/>
      <c r="S87" s="19"/>
    </row>
    <row r="88" spans="1:19" x14ac:dyDescent="0.25">
      <c r="A88" t="s">
        <v>32</v>
      </c>
      <c r="C88" s="8"/>
      <c r="D88" s="10"/>
      <c r="E88" s="10"/>
      <c r="F88" s="10"/>
      <c r="G88" s="10"/>
      <c r="H88" s="10"/>
      <c r="I88" s="4"/>
      <c r="J88" s="4"/>
      <c r="K88" s="4"/>
      <c r="L88" s="4"/>
      <c r="M88" s="4"/>
      <c r="N88" s="4"/>
      <c r="O88" s="19"/>
      <c r="P88" s="19"/>
      <c r="Q88" s="19"/>
      <c r="R88" s="19"/>
      <c r="S88" s="19"/>
    </row>
    <row r="89" spans="1:19" x14ac:dyDescent="0.25">
      <c r="A89" t="s">
        <v>33</v>
      </c>
      <c r="C89" s="27">
        <f>+SUM(C90)</f>
        <v>-4000</v>
      </c>
      <c r="D89" s="27">
        <f>+SUM(D90)</f>
        <v>-4000</v>
      </c>
      <c r="E89" s="27">
        <f t="shared" ref="E89:N89" si="20">+SUM(E90)</f>
        <v>-4000</v>
      </c>
      <c r="F89" s="27">
        <f t="shared" si="20"/>
        <v>12000</v>
      </c>
      <c r="G89" s="27">
        <f t="shared" si="20"/>
        <v>0</v>
      </c>
      <c r="H89" s="27">
        <f t="shared" si="20"/>
        <v>0</v>
      </c>
      <c r="I89" s="27">
        <f t="shared" si="20"/>
        <v>0</v>
      </c>
      <c r="J89" s="27">
        <f t="shared" si="20"/>
        <v>0</v>
      </c>
      <c r="K89" s="27">
        <f t="shared" si="20"/>
        <v>0</v>
      </c>
      <c r="L89" s="27">
        <f t="shared" si="20"/>
        <v>0</v>
      </c>
      <c r="M89" s="27">
        <f t="shared" si="20"/>
        <v>0</v>
      </c>
      <c r="N89" s="27">
        <f t="shared" si="20"/>
        <v>0</v>
      </c>
      <c r="O89" s="19"/>
      <c r="P89" s="19"/>
      <c r="Q89" s="19"/>
      <c r="R89" s="19"/>
      <c r="S89" s="19"/>
    </row>
    <row r="90" spans="1:19" x14ac:dyDescent="0.25">
      <c r="A90" t="s">
        <v>117</v>
      </c>
      <c r="C90" s="8">
        <f>+'PY YTD'!C90</f>
        <v>-4000</v>
      </c>
      <c r="D90" s="10">
        <f>+'PY YTD'!D90-'PY YTD'!C90</f>
        <v>-4000</v>
      </c>
      <c r="E90" s="10">
        <f>+'PY YTD'!E90-'PY YTD'!D90</f>
        <v>-4000</v>
      </c>
      <c r="F90" s="10">
        <f>+'PY YTD'!F90-'PY YTD'!E90</f>
        <v>12000</v>
      </c>
      <c r="G90" s="10">
        <f>+'PY YTD'!G90-'PY YTD'!F90</f>
        <v>0</v>
      </c>
      <c r="H90" s="10">
        <f>+'PY YTD'!H90-'PY YTD'!G90</f>
        <v>0</v>
      </c>
      <c r="I90" s="10">
        <f>+'PY YTD'!I90-'PY YTD'!H90</f>
        <v>0</v>
      </c>
      <c r="J90" s="10">
        <f>+'PY YTD'!J90-'PY YTD'!I90</f>
        <v>0</v>
      </c>
      <c r="K90" s="10">
        <f>+'PY YTD'!K90-'PY YTD'!J90</f>
        <v>0</v>
      </c>
      <c r="L90" s="10">
        <f>+'PY YTD'!L90-'PY YTD'!K90</f>
        <v>0</v>
      </c>
      <c r="M90" s="10">
        <f>+'PY YTD'!M90-'PY YTD'!L90</f>
        <v>0</v>
      </c>
      <c r="N90" s="10">
        <f>+'PY YTD'!N90-'PY YTD'!M90</f>
        <v>0</v>
      </c>
      <c r="O90" s="19"/>
      <c r="P90" s="19"/>
      <c r="Q90" s="19"/>
      <c r="R90" s="19"/>
      <c r="S90" s="19"/>
    </row>
    <row r="91" spans="1:19" x14ac:dyDescent="0.25">
      <c r="C91" s="8"/>
      <c r="D91" s="10"/>
      <c r="E91" s="10"/>
      <c r="F91" s="10"/>
      <c r="G91" s="10"/>
      <c r="H91" s="10"/>
      <c r="I91" s="4"/>
      <c r="J91" s="4"/>
      <c r="K91" s="4"/>
      <c r="L91" s="4"/>
      <c r="M91" s="4"/>
      <c r="N91" s="4"/>
      <c r="O91" s="19"/>
      <c r="P91" s="19"/>
      <c r="Q91" s="19"/>
      <c r="R91" s="19"/>
      <c r="S91" s="19"/>
    </row>
    <row r="92" spans="1:19" x14ac:dyDescent="0.25">
      <c r="A92" t="s">
        <v>34</v>
      </c>
      <c r="C92" s="30" t="e">
        <f>C86+#REF!+C89+#REF!+#REF!</f>
        <v>#REF!</v>
      </c>
      <c r="D92" s="30" t="e">
        <f>D86+#REF!+D89+#REF!+#REF!</f>
        <v>#REF!</v>
      </c>
      <c r="E92" s="30" t="e">
        <f>E86+#REF!+E89+#REF!+#REF!</f>
        <v>#REF!</v>
      </c>
      <c r="F92" s="30" t="e">
        <f>F86+#REF!+F89+#REF!+#REF!</f>
        <v>#REF!</v>
      </c>
      <c r="G92" s="30" t="e">
        <f>G86+#REF!+G89+#REF!+#REF!</f>
        <v>#REF!</v>
      </c>
      <c r="H92" s="30" t="e">
        <f>H86+#REF!+H89+#REF!+#REF!</f>
        <v>#REF!</v>
      </c>
      <c r="I92" s="30" t="e">
        <f>I86+#REF!+I89+#REF!+#REF!</f>
        <v>#REF!</v>
      </c>
      <c r="J92" s="30" t="e">
        <f>J86+#REF!+J89+#REF!+#REF!</f>
        <v>#REF!</v>
      </c>
      <c r="K92" s="30" t="e">
        <f>K86+#REF!+K89+#REF!+#REF!</f>
        <v>#REF!</v>
      </c>
      <c r="L92" s="30" t="e">
        <f>L86+#REF!+L89+#REF!+#REF!</f>
        <v>#REF!</v>
      </c>
      <c r="M92" s="30" t="e">
        <f>M86+#REF!+M89+#REF!+#REF!</f>
        <v>#REF!</v>
      </c>
      <c r="N92" s="30" t="e">
        <f>N86+#REF!+N89+#REF!+#REF!</f>
        <v>#REF!</v>
      </c>
      <c r="O92" s="19"/>
      <c r="P92" s="19"/>
      <c r="Q92" s="19"/>
      <c r="R92" s="19"/>
      <c r="S92" s="19"/>
    </row>
    <row r="93" spans="1:19" x14ac:dyDescent="0.25">
      <c r="A93" t="s">
        <v>35</v>
      </c>
      <c r="C93" s="8"/>
      <c r="D93" s="10"/>
      <c r="E93" s="10"/>
      <c r="F93" s="10"/>
      <c r="G93" s="10"/>
      <c r="H93" s="10"/>
      <c r="I93" s="4"/>
      <c r="J93" s="4"/>
      <c r="K93" s="4"/>
      <c r="L93" s="4"/>
      <c r="M93" s="4"/>
      <c r="N93" s="4"/>
      <c r="O93" s="19"/>
      <c r="P93" s="19"/>
      <c r="Q93" s="19"/>
      <c r="R93" s="19"/>
      <c r="S93" s="19"/>
    </row>
    <row r="94" spans="1:19" x14ac:dyDescent="0.25">
      <c r="A94" t="s">
        <v>36</v>
      </c>
      <c r="C94" s="8">
        <f>+'PY YTD'!C94</f>
        <v>25000</v>
      </c>
      <c r="D94" s="10">
        <f>+'PY YTD'!D94-'PY YTD'!C94</f>
        <v>25000</v>
      </c>
      <c r="E94" s="10">
        <f>+'PY YTD'!E94-'PY YTD'!D94</f>
        <v>25000</v>
      </c>
      <c r="F94" s="10">
        <f>+'PY YTD'!F94-'PY YTD'!E94</f>
        <v>-75000</v>
      </c>
      <c r="G94" s="10">
        <f>+'PY YTD'!G94-'PY YTD'!F94</f>
        <v>0</v>
      </c>
      <c r="H94" s="10">
        <f>+'PY YTD'!H94-'PY YTD'!G94</f>
        <v>0</v>
      </c>
      <c r="I94" s="10">
        <f>+'PY YTD'!I94-'PY YTD'!H94</f>
        <v>0</v>
      </c>
      <c r="J94" s="10">
        <f>+'PY YTD'!J94-'PY YTD'!I94</f>
        <v>0</v>
      </c>
      <c r="K94" s="10">
        <f>+'PY YTD'!K94-'PY YTD'!J94</f>
        <v>0</v>
      </c>
      <c r="L94" s="10">
        <f>+'PY YTD'!L94-'PY YTD'!K94</f>
        <v>0</v>
      </c>
      <c r="M94" s="10">
        <f>+'PY YTD'!M94-'PY YTD'!L94</f>
        <v>0</v>
      </c>
      <c r="N94" s="10">
        <f>+'PY YTD'!N94-'PY YTD'!M94</f>
        <v>0</v>
      </c>
      <c r="O94" s="19"/>
      <c r="P94" s="19"/>
      <c r="Q94" s="19"/>
      <c r="R94" s="19"/>
      <c r="S94" s="19"/>
    </row>
    <row r="95" spans="1:19" x14ac:dyDescent="0.25">
      <c r="C95" s="8"/>
      <c r="D95" s="10"/>
      <c r="E95" s="10"/>
      <c r="F95" s="10"/>
      <c r="G95" s="10"/>
      <c r="H95" s="10"/>
      <c r="I95" s="4"/>
      <c r="J95" s="4"/>
      <c r="K95" s="4"/>
      <c r="L95" s="4"/>
      <c r="M95" s="4"/>
      <c r="N95" s="4"/>
      <c r="O95" s="19"/>
      <c r="P95" s="19"/>
      <c r="Q95" s="19"/>
      <c r="R95" s="19"/>
      <c r="S95" s="19"/>
    </row>
    <row r="96" spans="1:19" x14ac:dyDescent="0.25">
      <c r="A96" t="s">
        <v>37</v>
      </c>
      <c r="C96" s="30" t="e">
        <f>C92+C94</f>
        <v>#REF!</v>
      </c>
      <c r="D96" s="30" t="e">
        <f>D92+D94</f>
        <v>#REF!</v>
      </c>
      <c r="E96" s="30" t="e">
        <f t="shared" ref="E96:N96" si="21">E92+E94</f>
        <v>#REF!</v>
      </c>
      <c r="F96" s="30" t="e">
        <f t="shared" si="21"/>
        <v>#REF!</v>
      </c>
      <c r="G96" s="30" t="e">
        <f t="shared" si="21"/>
        <v>#REF!</v>
      </c>
      <c r="H96" s="30" t="e">
        <f t="shared" si="21"/>
        <v>#REF!</v>
      </c>
      <c r="I96" s="30" t="e">
        <f t="shared" si="21"/>
        <v>#REF!</v>
      </c>
      <c r="J96" s="30" t="e">
        <f t="shared" si="21"/>
        <v>#REF!</v>
      </c>
      <c r="K96" s="30" t="e">
        <f t="shared" si="21"/>
        <v>#REF!</v>
      </c>
      <c r="L96" s="30" t="e">
        <f t="shared" si="21"/>
        <v>#REF!</v>
      </c>
      <c r="M96" s="30" t="e">
        <f t="shared" si="21"/>
        <v>#REF!</v>
      </c>
      <c r="N96" s="30" t="e">
        <f t="shared" si="21"/>
        <v>#REF!</v>
      </c>
      <c r="O96" s="19"/>
      <c r="P96" s="19"/>
      <c r="Q96" s="19"/>
      <c r="R96" s="19"/>
      <c r="S96" s="19"/>
    </row>
    <row r="97" spans="2:19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2:19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2:19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2:19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2:19" x14ac:dyDescent="0.25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2:19" x14ac:dyDescent="0.25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2:19" x14ac:dyDescent="0.25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2:19" x14ac:dyDescent="0.25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2:19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2:19" x14ac:dyDescent="0.25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2:19" x14ac:dyDescent="0.25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2:19" x14ac:dyDescent="0.25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2:19" x14ac:dyDescent="0.25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2:19" x14ac:dyDescent="0.25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2:19" x14ac:dyDescent="0.25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2:19" x14ac:dyDescent="0.25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2:19" x14ac:dyDescent="0.25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2:19" x14ac:dyDescent="0.25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2:19" x14ac:dyDescent="0.25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2:19" x14ac:dyDescent="0.25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2:19" x14ac:dyDescent="0.25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2:19" x14ac:dyDescent="0.25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2:19" x14ac:dyDescent="0.25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2:19" x14ac:dyDescent="0.25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2:19" x14ac:dyDescent="0.25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2:19" x14ac:dyDescent="0.25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2:19" x14ac:dyDescent="0.25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2:19" x14ac:dyDescent="0.25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2:19" x14ac:dyDescent="0.25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2:19" x14ac:dyDescent="0.2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2:19" x14ac:dyDescent="0.25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2:19" x14ac:dyDescent="0.25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2:19" x14ac:dyDescent="0.2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2:19" x14ac:dyDescent="0.2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2:19" x14ac:dyDescent="0.2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2:19" x14ac:dyDescent="0.2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2:19" x14ac:dyDescent="0.2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2:19" x14ac:dyDescent="0.2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2:19" x14ac:dyDescent="0.2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2:19" x14ac:dyDescent="0.2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2:19" x14ac:dyDescent="0.2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2:19" x14ac:dyDescent="0.2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2:19" x14ac:dyDescent="0.2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2:19" x14ac:dyDescent="0.2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2:19" x14ac:dyDescent="0.2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2:19" x14ac:dyDescent="0.25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2:19" x14ac:dyDescent="0.25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2:19" x14ac:dyDescent="0.25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2:19" x14ac:dyDescent="0.25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2:19" x14ac:dyDescent="0.25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2:19" x14ac:dyDescent="0.25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2:19" x14ac:dyDescent="0.25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2:19" x14ac:dyDescent="0.25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2:19" x14ac:dyDescent="0.25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2:19" x14ac:dyDescent="0.25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2:19" x14ac:dyDescent="0.25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2:19" x14ac:dyDescent="0.25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2:19" x14ac:dyDescent="0.25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2:19" x14ac:dyDescent="0.25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2:19" x14ac:dyDescent="0.25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2:19" x14ac:dyDescent="0.25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2:19" x14ac:dyDescent="0.25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2:19" x14ac:dyDescent="0.25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2:19" x14ac:dyDescent="0.2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2:19" x14ac:dyDescent="0.2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2:19" x14ac:dyDescent="0.2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2:19" x14ac:dyDescent="0.2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2:19" x14ac:dyDescent="0.2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2:19" x14ac:dyDescent="0.2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2:19" x14ac:dyDescent="0.2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2:19" x14ac:dyDescent="0.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2:19" x14ac:dyDescent="0.2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2:19" x14ac:dyDescent="0.2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2:19" x14ac:dyDescent="0.2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2:19" x14ac:dyDescent="0.2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2:19" x14ac:dyDescent="0.2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2:19" x14ac:dyDescent="0.2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2:19" x14ac:dyDescent="0.2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2:19" x14ac:dyDescent="0.25">
      <c r="B175" s="19"/>
    </row>
    <row r="176" spans="2:19" x14ac:dyDescent="0.25">
      <c r="B176" s="19"/>
    </row>
    <row r="177" spans="2:2" x14ac:dyDescent="0.25">
      <c r="B177" s="19"/>
    </row>
    <row r="178" spans="2:2" x14ac:dyDescent="0.25">
      <c r="B178" s="19"/>
    </row>
    <row r="179" spans="2:2" x14ac:dyDescent="0.25">
      <c r="B179" s="19"/>
    </row>
    <row r="180" spans="2:2" x14ac:dyDescent="0.25">
      <c r="B180" s="19"/>
    </row>
    <row r="181" spans="2:2" x14ac:dyDescent="0.25">
      <c r="B181" s="19"/>
    </row>
    <row r="182" spans="2:2" x14ac:dyDescent="0.25">
      <c r="B182" s="19"/>
    </row>
    <row r="183" spans="2:2" x14ac:dyDescent="0.25">
      <c r="B183" s="19"/>
    </row>
    <row r="184" spans="2:2" x14ac:dyDescent="0.25">
      <c r="B184" s="19"/>
    </row>
    <row r="185" spans="2:2" x14ac:dyDescent="0.25">
      <c r="B185" s="19"/>
    </row>
    <row r="186" spans="2:2" x14ac:dyDescent="0.25">
      <c r="B186" s="19"/>
    </row>
    <row r="187" spans="2:2" x14ac:dyDescent="0.25">
      <c r="B187" s="19"/>
    </row>
    <row r="188" spans="2:2" x14ac:dyDescent="0.25">
      <c r="B188" s="19"/>
    </row>
    <row r="189" spans="2:2" x14ac:dyDescent="0.25">
      <c r="B189" s="19"/>
    </row>
    <row r="190" spans="2:2" x14ac:dyDescent="0.25">
      <c r="B190" s="19"/>
    </row>
    <row r="191" spans="2:2" x14ac:dyDescent="0.25">
      <c r="B191" s="19"/>
    </row>
    <row r="192" spans="2:2" x14ac:dyDescent="0.25">
      <c r="B192" s="19"/>
    </row>
    <row r="193" spans="2:2" x14ac:dyDescent="0.25">
      <c r="B193" s="19"/>
    </row>
    <row r="194" spans="2:2" x14ac:dyDescent="0.25">
      <c r="B194" s="19"/>
    </row>
    <row r="195" spans="2:2" x14ac:dyDescent="0.25">
      <c r="B195" s="19"/>
    </row>
    <row r="196" spans="2:2" x14ac:dyDescent="0.25">
      <c r="B196" s="19"/>
    </row>
    <row r="197" spans="2:2" x14ac:dyDescent="0.25">
      <c r="B197" s="19"/>
    </row>
    <row r="198" spans="2:2" x14ac:dyDescent="0.25">
      <c r="B198" s="19"/>
    </row>
    <row r="199" spans="2:2" x14ac:dyDescent="0.25">
      <c r="B199" s="19"/>
    </row>
    <row r="200" spans="2:2" x14ac:dyDescent="0.25">
      <c r="B200" s="19"/>
    </row>
    <row r="201" spans="2:2" x14ac:dyDescent="0.25">
      <c r="B201" s="19"/>
    </row>
    <row r="202" spans="2:2" x14ac:dyDescent="0.25">
      <c r="B202" s="19"/>
    </row>
    <row r="203" spans="2:2" x14ac:dyDescent="0.25">
      <c r="B203" s="19"/>
    </row>
    <row r="204" spans="2:2" x14ac:dyDescent="0.25">
      <c r="B204" s="19"/>
    </row>
    <row r="205" spans="2:2" x14ac:dyDescent="0.25">
      <c r="B205" s="19"/>
    </row>
    <row r="206" spans="2:2" x14ac:dyDescent="0.25">
      <c r="B206" s="19"/>
    </row>
    <row r="207" spans="2:2" x14ac:dyDescent="0.25">
      <c r="B207" s="19"/>
    </row>
    <row r="208" spans="2:2" x14ac:dyDescent="0.25">
      <c r="B208" s="19"/>
    </row>
    <row r="209" spans="2:2" x14ac:dyDescent="0.25">
      <c r="B209" s="19"/>
    </row>
    <row r="210" spans="2:2" x14ac:dyDescent="0.25">
      <c r="B210" s="19"/>
    </row>
    <row r="211" spans="2:2" x14ac:dyDescent="0.25">
      <c r="B211" s="19"/>
    </row>
    <row r="212" spans="2:2" x14ac:dyDescent="0.25">
      <c r="B212" s="19"/>
    </row>
    <row r="213" spans="2:2" x14ac:dyDescent="0.25">
      <c r="B213" s="19"/>
    </row>
    <row r="214" spans="2:2" x14ac:dyDescent="0.25">
      <c r="B214" s="19"/>
    </row>
    <row r="215" spans="2:2" x14ac:dyDescent="0.25">
      <c r="B215" s="19"/>
    </row>
    <row r="216" spans="2:2" x14ac:dyDescent="0.25">
      <c r="B216" s="19"/>
    </row>
    <row r="217" spans="2:2" x14ac:dyDescent="0.25">
      <c r="B217" s="19"/>
    </row>
    <row r="218" spans="2:2" x14ac:dyDescent="0.25">
      <c r="B218" s="19"/>
    </row>
    <row r="219" spans="2:2" x14ac:dyDescent="0.25">
      <c r="B219" s="19"/>
    </row>
    <row r="220" spans="2:2" x14ac:dyDescent="0.25">
      <c r="B220" s="19"/>
    </row>
    <row r="221" spans="2:2" x14ac:dyDescent="0.25">
      <c r="B221" s="19"/>
    </row>
    <row r="222" spans="2:2" x14ac:dyDescent="0.25">
      <c r="B222" s="19"/>
    </row>
    <row r="223" spans="2:2" x14ac:dyDescent="0.25">
      <c r="B223" s="19"/>
    </row>
    <row r="224" spans="2:2" x14ac:dyDescent="0.25">
      <c r="B224" s="19"/>
    </row>
    <row r="225" spans="2:2" x14ac:dyDescent="0.25">
      <c r="B225" s="19"/>
    </row>
    <row r="226" spans="2:2" x14ac:dyDescent="0.25">
      <c r="B226" s="19"/>
    </row>
    <row r="227" spans="2:2" x14ac:dyDescent="0.25">
      <c r="B227" s="19"/>
    </row>
    <row r="228" spans="2:2" x14ac:dyDescent="0.25">
      <c r="B228" s="19"/>
    </row>
    <row r="229" spans="2:2" x14ac:dyDescent="0.25">
      <c r="B229" s="19"/>
    </row>
    <row r="230" spans="2:2" x14ac:dyDescent="0.25">
      <c r="B230" s="19"/>
    </row>
    <row r="231" spans="2:2" x14ac:dyDescent="0.25">
      <c r="B231" s="19"/>
    </row>
    <row r="232" spans="2:2" x14ac:dyDescent="0.25">
      <c r="B232" s="19"/>
    </row>
  </sheetData>
  <mergeCells count="1">
    <mergeCell ref="C3:N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DE10-C36A-424A-B86E-0F556A54A933}">
  <dimension ref="A1:S228"/>
  <sheetViews>
    <sheetView topLeftCell="A3" zoomScaleNormal="100" workbookViewId="0">
      <pane xSplit="1" ySplit="2" topLeftCell="B5" activePane="bottomRight" state="frozen"/>
      <selection activeCell="A3" sqref="A3"/>
      <selection pane="topRight" activeCell="C3" sqref="C3"/>
      <selection pane="bottomLeft" activeCell="A5" sqref="A5"/>
      <selection pane="bottomRight" activeCell="E99" sqref="E99"/>
    </sheetView>
  </sheetViews>
  <sheetFormatPr defaultRowHeight="15" x14ac:dyDescent="0.25"/>
  <cols>
    <col min="1" max="1" width="55.7109375" customWidth="1"/>
    <col min="2" max="2" width="4.28515625" customWidth="1"/>
    <col min="3" max="9" width="14.7109375" customWidth="1"/>
    <col min="10" max="10" width="14.7109375" style="47" customWidth="1"/>
    <col min="11" max="12" width="14.7109375" customWidth="1"/>
    <col min="13" max="13" width="14.7109375" style="47" customWidth="1"/>
    <col min="14" max="14" width="14.7109375" customWidth="1"/>
  </cols>
  <sheetData>
    <row r="1" spans="1:19" ht="15.75" thickBot="1" x14ac:dyDescent="0.3">
      <c r="A1" s="1" t="s">
        <v>0</v>
      </c>
    </row>
    <row r="2" spans="1:19" x14ac:dyDescent="0.25">
      <c r="A2" s="1" t="s">
        <v>1</v>
      </c>
    </row>
    <row r="3" spans="1:19" x14ac:dyDescent="0.25">
      <c r="C3" s="67" t="s">
        <v>56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9" x14ac:dyDescent="0.25">
      <c r="C4" s="18" t="s">
        <v>42</v>
      </c>
      <c r="D4" s="18" t="s">
        <v>43</v>
      </c>
      <c r="E4" s="18" t="s">
        <v>44</v>
      </c>
      <c r="F4" s="18" t="s">
        <v>45</v>
      </c>
      <c r="G4" s="18" t="s">
        <v>46</v>
      </c>
      <c r="H4" s="18" t="s">
        <v>47</v>
      </c>
      <c r="I4" s="18" t="s">
        <v>48</v>
      </c>
      <c r="J4" s="48" t="s">
        <v>41</v>
      </c>
      <c r="K4" s="18" t="s">
        <v>49</v>
      </c>
      <c r="L4" s="18" t="s">
        <v>50</v>
      </c>
      <c r="M4" s="48" t="s">
        <v>51</v>
      </c>
      <c r="N4" s="18" t="s">
        <v>52</v>
      </c>
    </row>
    <row r="5" spans="1:19" x14ac:dyDescent="0.25">
      <c r="A5" t="s">
        <v>2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  <c r="M5" s="46">
        <v>11</v>
      </c>
      <c r="N5" s="46">
        <v>12</v>
      </c>
      <c r="O5" s="19"/>
      <c r="P5" s="19"/>
      <c r="Q5" s="19"/>
      <c r="R5" s="19"/>
      <c r="S5" s="19"/>
    </row>
    <row r="6" spans="1:19" x14ac:dyDescent="0.25">
      <c r="A6" t="s">
        <v>3</v>
      </c>
      <c r="C6" s="25">
        <f t="shared" ref="C6:N6" si="0">SUM(C7:C12)</f>
        <v>1150000</v>
      </c>
      <c r="D6" s="25">
        <f t="shared" si="0"/>
        <v>2300000</v>
      </c>
      <c r="E6" s="25">
        <f t="shared" si="0"/>
        <v>3450000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  <c r="L6" s="25">
        <f t="shared" si="0"/>
        <v>0</v>
      </c>
      <c r="M6" s="25">
        <f t="shared" si="0"/>
        <v>0</v>
      </c>
      <c r="N6" s="25">
        <f t="shared" si="0"/>
        <v>0</v>
      </c>
      <c r="O6" s="19"/>
      <c r="P6" s="19"/>
      <c r="Q6" s="19"/>
      <c r="R6" s="19"/>
      <c r="S6" s="19"/>
    </row>
    <row r="7" spans="1:19" x14ac:dyDescent="0.25">
      <c r="A7" t="s">
        <v>126</v>
      </c>
      <c r="C7" s="8">
        <v>500000</v>
      </c>
      <c r="D7" s="10">
        <v>1000000</v>
      </c>
      <c r="E7" s="10">
        <v>1500000</v>
      </c>
      <c r="F7" s="10"/>
      <c r="G7" s="10"/>
      <c r="H7" s="10"/>
      <c r="I7" s="10"/>
      <c r="J7" s="10"/>
      <c r="K7" s="10"/>
      <c r="L7" s="10"/>
      <c r="N7" s="47"/>
      <c r="O7" s="19"/>
      <c r="P7" s="19"/>
      <c r="Q7" s="19"/>
      <c r="R7" s="19"/>
      <c r="S7" s="19"/>
    </row>
    <row r="8" spans="1:19" x14ac:dyDescent="0.25">
      <c r="A8" t="s">
        <v>127</v>
      </c>
      <c r="C8" s="8"/>
      <c r="D8" s="10"/>
      <c r="E8" s="10"/>
      <c r="F8" s="10"/>
      <c r="G8" s="10"/>
      <c r="H8" s="10"/>
      <c r="I8" s="10"/>
      <c r="J8" s="10"/>
      <c r="K8" s="10"/>
      <c r="L8" s="10"/>
      <c r="N8" s="47"/>
      <c r="O8" s="19"/>
      <c r="P8" s="19"/>
      <c r="Q8" s="19"/>
      <c r="R8" s="19"/>
      <c r="S8" s="19"/>
    </row>
    <row r="9" spans="1:19" x14ac:dyDescent="0.25">
      <c r="A9" t="s">
        <v>128</v>
      </c>
      <c r="C9" s="8"/>
      <c r="D9" s="10"/>
      <c r="E9" s="10"/>
      <c r="F9" s="10"/>
      <c r="G9" s="10"/>
      <c r="H9" s="10"/>
      <c r="I9" s="10"/>
      <c r="J9" s="10"/>
      <c r="K9" s="10"/>
      <c r="L9" s="10"/>
      <c r="N9" s="47"/>
      <c r="O9" s="19"/>
      <c r="P9" s="19"/>
      <c r="Q9" s="19"/>
      <c r="R9" s="19"/>
      <c r="S9" s="19"/>
    </row>
    <row r="10" spans="1:19" x14ac:dyDescent="0.25">
      <c r="A10" t="s">
        <v>84</v>
      </c>
      <c r="C10" s="8">
        <v>250000</v>
      </c>
      <c r="D10" s="10">
        <v>500000</v>
      </c>
      <c r="E10" s="10">
        <v>750000</v>
      </c>
      <c r="F10" s="10"/>
      <c r="G10" s="10"/>
      <c r="H10" s="10"/>
      <c r="I10" s="10"/>
      <c r="J10" s="10"/>
      <c r="K10" s="10"/>
      <c r="L10" s="10"/>
      <c r="N10" s="47"/>
      <c r="O10" s="19"/>
      <c r="P10" s="19"/>
      <c r="Q10" s="19"/>
      <c r="R10" s="19"/>
      <c r="S10" s="19"/>
    </row>
    <row r="11" spans="1:19" x14ac:dyDescent="0.25">
      <c r="A11" t="s">
        <v>130</v>
      </c>
      <c r="C11" s="8">
        <v>400000</v>
      </c>
      <c r="D11" s="10">
        <v>800000</v>
      </c>
      <c r="E11" s="10">
        <v>1200000</v>
      </c>
      <c r="F11" s="10"/>
      <c r="G11" s="10"/>
      <c r="H11" s="10"/>
      <c r="I11" s="10"/>
      <c r="J11" s="10"/>
      <c r="K11" s="10"/>
      <c r="L11" s="10"/>
      <c r="N11" s="47"/>
      <c r="O11" s="19"/>
      <c r="P11" s="19"/>
      <c r="Q11" s="19"/>
      <c r="R11" s="19"/>
      <c r="S11" s="19"/>
    </row>
    <row r="12" spans="1:19" x14ac:dyDescent="0.25">
      <c r="C12" s="8"/>
      <c r="D12" s="10"/>
      <c r="E12" s="10"/>
      <c r="F12" s="10"/>
      <c r="G12" s="10"/>
      <c r="H12" s="4"/>
      <c r="I12" s="4"/>
      <c r="J12" s="4"/>
      <c r="K12" s="4"/>
      <c r="L12" s="4"/>
      <c r="M12" s="4"/>
      <c r="N12" s="4"/>
      <c r="O12" s="19"/>
      <c r="P12" s="19"/>
      <c r="Q12" s="19"/>
      <c r="R12" s="19"/>
      <c r="S12" s="19"/>
    </row>
    <row r="13" spans="1:19" x14ac:dyDescent="0.25">
      <c r="A13" t="s">
        <v>4</v>
      </c>
      <c r="C13" s="25">
        <f t="shared" ref="C13:N13" si="1">SUM(C14:C16)</f>
        <v>75000</v>
      </c>
      <c r="D13" s="25">
        <f t="shared" si="1"/>
        <v>150000</v>
      </c>
      <c r="E13" s="25">
        <f t="shared" si="1"/>
        <v>225000</v>
      </c>
      <c r="F13" s="25">
        <f t="shared" si="1"/>
        <v>0</v>
      </c>
      <c r="G13" s="25">
        <f t="shared" si="1"/>
        <v>0</v>
      </c>
      <c r="H13" s="25">
        <f t="shared" si="1"/>
        <v>0</v>
      </c>
      <c r="I13" s="25">
        <f t="shared" si="1"/>
        <v>0</v>
      </c>
      <c r="J13" s="25">
        <f t="shared" si="1"/>
        <v>0</v>
      </c>
      <c r="K13" s="25">
        <f t="shared" si="1"/>
        <v>0</v>
      </c>
      <c r="L13" s="25">
        <f t="shared" si="1"/>
        <v>0</v>
      </c>
      <c r="M13" s="25">
        <f t="shared" si="1"/>
        <v>0</v>
      </c>
      <c r="N13" s="25">
        <f t="shared" si="1"/>
        <v>0</v>
      </c>
      <c r="O13" s="19"/>
      <c r="P13" s="19"/>
      <c r="Q13" s="19"/>
      <c r="R13" s="19"/>
      <c r="S13" s="19"/>
    </row>
    <row r="14" spans="1:19" x14ac:dyDescent="0.25">
      <c r="A14" t="s">
        <v>85</v>
      </c>
      <c r="C14" s="8">
        <v>45000</v>
      </c>
      <c r="D14" s="10">
        <v>90000</v>
      </c>
      <c r="E14" s="10">
        <v>135000</v>
      </c>
      <c r="F14" s="10"/>
      <c r="G14" s="10"/>
      <c r="H14" s="10"/>
      <c r="I14" s="10"/>
      <c r="J14" s="10"/>
      <c r="K14" s="10"/>
      <c r="L14" s="10"/>
      <c r="N14" s="47"/>
      <c r="O14" s="19"/>
      <c r="P14" s="19"/>
      <c r="Q14" s="19"/>
      <c r="R14" s="19"/>
      <c r="S14" s="19"/>
    </row>
    <row r="15" spans="1:19" x14ac:dyDescent="0.25">
      <c r="A15" t="s">
        <v>86</v>
      </c>
      <c r="C15" s="8">
        <v>20000</v>
      </c>
      <c r="D15" s="10">
        <v>40000</v>
      </c>
      <c r="E15" s="10">
        <v>60000</v>
      </c>
      <c r="F15" s="10"/>
      <c r="G15" s="10"/>
      <c r="H15" s="10"/>
      <c r="I15" s="10"/>
      <c r="J15" s="10"/>
      <c r="K15" s="10"/>
      <c r="L15" s="10"/>
      <c r="M15" s="8"/>
      <c r="N15" s="47"/>
      <c r="O15" s="19"/>
      <c r="P15" s="19"/>
      <c r="Q15" s="19"/>
      <c r="R15" s="19"/>
      <c r="S15" s="19"/>
    </row>
    <row r="16" spans="1:19" x14ac:dyDescent="0.25">
      <c r="A16" t="s">
        <v>87</v>
      </c>
      <c r="C16" s="8">
        <v>10000</v>
      </c>
      <c r="D16" s="10">
        <v>20000</v>
      </c>
      <c r="E16" s="10">
        <v>30000</v>
      </c>
      <c r="F16" s="10"/>
      <c r="G16" s="10"/>
      <c r="H16" s="10"/>
      <c r="I16" s="10"/>
      <c r="J16" s="10"/>
      <c r="K16" s="10"/>
      <c r="L16" s="10"/>
      <c r="N16" s="47"/>
      <c r="O16" s="19"/>
      <c r="P16" s="19"/>
      <c r="Q16" s="19"/>
      <c r="R16" s="19"/>
      <c r="S16" s="19"/>
    </row>
    <row r="17" spans="1:19" x14ac:dyDescent="0.25">
      <c r="A17" t="s">
        <v>5</v>
      </c>
      <c r="C17" s="25">
        <f t="shared" ref="C17:N17" si="2">C6+C13</f>
        <v>1225000</v>
      </c>
      <c r="D17" s="25">
        <f t="shared" si="2"/>
        <v>2450000</v>
      </c>
      <c r="E17" s="25">
        <f t="shared" si="2"/>
        <v>3675000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  <c r="O17" s="19"/>
      <c r="P17" s="19"/>
      <c r="Q17" s="19"/>
      <c r="R17" s="19"/>
      <c r="S17" s="19"/>
    </row>
    <row r="18" spans="1:19" x14ac:dyDescent="0.25">
      <c r="A18" t="s">
        <v>6</v>
      </c>
      <c r="C18" s="8"/>
      <c r="D18" s="10"/>
      <c r="E18" s="10"/>
      <c r="F18" s="10"/>
      <c r="G18" s="10"/>
      <c r="H18" s="4"/>
      <c r="I18" s="4"/>
      <c r="J18" s="4"/>
      <c r="K18" s="4"/>
      <c r="L18" s="4"/>
      <c r="M18" s="4"/>
      <c r="N18" s="4"/>
      <c r="O18" s="19"/>
      <c r="P18" s="19"/>
      <c r="Q18" s="19"/>
      <c r="R18" s="19"/>
      <c r="S18" s="19"/>
    </row>
    <row r="19" spans="1:19" x14ac:dyDescent="0.25">
      <c r="C19" s="8"/>
      <c r="D19" s="10"/>
      <c r="E19" s="10"/>
      <c r="F19" s="10"/>
      <c r="G19" s="10"/>
      <c r="H19" s="4"/>
      <c r="I19" s="4"/>
      <c r="J19" s="4"/>
      <c r="K19" s="4"/>
      <c r="L19" s="4"/>
      <c r="M19" s="4"/>
      <c r="N19" s="4"/>
      <c r="O19" s="19"/>
      <c r="P19" s="19"/>
      <c r="Q19" s="19"/>
      <c r="R19" s="19"/>
      <c r="S19" s="19"/>
    </row>
    <row r="20" spans="1:19" x14ac:dyDescent="0.25">
      <c r="A20" t="s">
        <v>7</v>
      </c>
      <c r="C20" s="8"/>
      <c r="D20" s="10"/>
      <c r="E20" s="10"/>
      <c r="F20" s="10"/>
      <c r="G20" s="10"/>
      <c r="H20" s="4"/>
      <c r="I20" s="4"/>
      <c r="J20" s="4"/>
      <c r="K20" s="4"/>
      <c r="L20" s="4"/>
      <c r="M20" s="4"/>
      <c r="N20" s="4"/>
      <c r="O20" s="19"/>
      <c r="P20" s="19"/>
      <c r="Q20" s="19"/>
      <c r="R20" s="19"/>
      <c r="S20" s="19"/>
    </row>
    <row r="21" spans="1:19" x14ac:dyDescent="0.25">
      <c r="C21" s="8"/>
      <c r="D21" s="10"/>
      <c r="E21" s="10"/>
      <c r="F21" s="10"/>
      <c r="G21" s="10"/>
      <c r="H21" s="4"/>
      <c r="I21" s="4"/>
      <c r="J21" s="4"/>
      <c r="K21" s="4"/>
      <c r="L21" s="4"/>
      <c r="M21" s="4"/>
      <c r="N21" s="4"/>
      <c r="O21" s="19"/>
      <c r="P21" s="19"/>
      <c r="Q21" s="19"/>
      <c r="R21" s="19"/>
      <c r="S21" s="19"/>
    </row>
    <row r="22" spans="1:19" x14ac:dyDescent="0.25">
      <c r="A22" t="s">
        <v>8</v>
      </c>
      <c r="C22" s="25">
        <f t="shared" ref="C22:N22" si="3">C17</f>
        <v>1225000</v>
      </c>
      <c r="D22" s="25">
        <f t="shared" si="3"/>
        <v>2450000</v>
      </c>
      <c r="E22" s="25">
        <f t="shared" si="3"/>
        <v>3675000</v>
      </c>
      <c r="F22" s="25">
        <f t="shared" si="3"/>
        <v>0</v>
      </c>
      <c r="G22" s="25">
        <f t="shared" si="3"/>
        <v>0</v>
      </c>
      <c r="H22" s="25">
        <f t="shared" si="3"/>
        <v>0</v>
      </c>
      <c r="I22" s="25">
        <f t="shared" si="3"/>
        <v>0</v>
      </c>
      <c r="J22" s="25">
        <f t="shared" si="3"/>
        <v>0</v>
      </c>
      <c r="K22" s="25">
        <f t="shared" si="3"/>
        <v>0</v>
      </c>
      <c r="L22" s="25">
        <f>L17</f>
        <v>0</v>
      </c>
      <c r="M22" s="25">
        <f t="shared" si="3"/>
        <v>0</v>
      </c>
      <c r="N22" s="25">
        <f t="shared" si="3"/>
        <v>0</v>
      </c>
      <c r="O22" s="19"/>
      <c r="P22" s="19"/>
      <c r="Q22" s="19"/>
      <c r="R22" s="19"/>
      <c r="S22" s="19"/>
    </row>
    <row r="23" spans="1:19" x14ac:dyDescent="0.25">
      <c r="C23" s="8"/>
      <c r="D23" s="10"/>
      <c r="E23" s="10"/>
      <c r="F23" s="10"/>
      <c r="G23" s="10"/>
      <c r="H23" s="10"/>
      <c r="I23" s="4"/>
      <c r="J23" s="4"/>
      <c r="K23" s="4"/>
      <c r="L23" s="4"/>
      <c r="M23" s="4"/>
      <c r="N23" s="4"/>
      <c r="O23" s="19"/>
      <c r="P23" s="19"/>
      <c r="Q23" s="19"/>
      <c r="R23" s="19"/>
      <c r="S23" s="19"/>
    </row>
    <row r="24" spans="1:19" x14ac:dyDescent="0.25">
      <c r="A24" t="s">
        <v>9</v>
      </c>
      <c r="C24" s="25" t="e">
        <f>C22+#REF!</f>
        <v>#REF!</v>
      </c>
      <c r="D24" s="25" t="e">
        <f>D22+#REF!</f>
        <v>#REF!</v>
      </c>
      <c r="E24" s="25" t="e">
        <f>E22+#REF!</f>
        <v>#REF!</v>
      </c>
      <c r="F24" s="25" t="e">
        <f>F22+#REF!</f>
        <v>#REF!</v>
      </c>
      <c r="G24" s="25" t="e">
        <f>G22+#REF!</f>
        <v>#REF!</v>
      </c>
      <c r="H24" s="25" t="e">
        <f>H22+#REF!</f>
        <v>#REF!</v>
      </c>
      <c r="I24" s="25" t="e">
        <f>I22+#REF!</f>
        <v>#REF!</v>
      </c>
      <c r="J24" s="25" t="e">
        <f>J22+#REF!</f>
        <v>#REF!</v>
      </c>
      <c r="K24" s="25" t="e">
        <f>K22+#REF!</f>
        <v>#REF!</v>
      </c>
      <c r="L24" s="25" t="e">
        <f>L22+#REF!</f>
        <v>#REF!</v>
      </c>
      <c r="M24" s="25" t="e">
        <f>M22+#REF!</f>
        <v>#REF!</v>
      </c>
      <c r="N24" s="25" t="e">
        <f>N22+#REF!</f>
        <v>#REF!</v>
      </c>
      <c r="O24" s="19"/>
      <c r="P24" s="19"/>
      <c r="Q24" s="19"/>
      <c r="R24" s="19"/>
      <c r="S24" s="19"/>
    </row>
    <row r="25" spans="1:19" x14ac:dyDescent="0.25">
      <c r="A25" t="s">
        <v>10</v>
      </c>
      <c r="C25" s="8"/>
      <c r="D25" s="10"/>
      <c r="E25" s="10"/>
      <c r="F25" s="10"/>
      <c r="G25" s="10"/>
      <c r="H25" s="4"/>
      <c r="I25" s="4"/>
      <c r="J25" s="4"/>
      <c r="K25" s="4"/>
      <c r="L25" s="4"/>
      <c r="M25" s="4"/>
      <c r="N25" s="4"/>
      <c r="O25" s="19"/>
      <c r="P25" s="19"/>
      <c r="Q25" s="19"/>
      <c r="R25" s="19"/>
      <c r="S25" s="19"/>
    </row>
    <row r="26" spans="1:19" x14ac:dyDescent="0.25">
      <c r="A26" t="s">
        <v>11</v>
      </c>
      <c r="C26" s="26">
        <f t="shared" ref="C26:N26" si="4">SUM(C27:C29)</f>
        <v>133000</v>
      </c>
      <c r="D26" s="26">
        <f t="shared" si="4"/>
        <v>266000</v>
      </c>
      <c r="E26" s="26">
        <f t="shared" si="4"/>
        <v>399000</v>
      </c>
      <c r="F26" s="26">
        <f t="shared" si="4"/>
        <v>0</v>
      </c>
      <c r="G26" s="26">
        <f t="shared" si="4"/>
        <v>0</v>
      </c>
      <c r="H26" s="26">
        <f t="shared" si="4"/>
        <v>0</v>
      </c>
      <c r="I26" s="26">
        <f t="shared" si="4"/>
        <v>0</v>
      </c>
      <c r="J26" s="26">
        <f t="shared" si="4"/>
        <v>0</v>
      </c>
      <c r="K26" s="26">
        <f t="shared" si="4"/>
        <v>0</v>
      </c>
      <c r="L26" s="26">
        <f t="shared" si="4"/>
        <v>0</v>
      </c>
      <c r="M26" s="26">
        <f t="shared" si="4"/>
        <v>0</v>
      </c>
      <c r="N26" s="26">
        <f t="shared" si="4"/>
        <v>0</v>
      </c>
      <c r="O26" s="19"/>
      <c r="P26" s="19"/>
      <c r="Q26" s="19"/>
      <c r="R26" s="19"/>
      <c r="S26" s="19"/>
    </row>
    <row r="27" spans="1:19" x14ac:dyDescent="0.25">
      <c r="A27" t="s">
        <v>88</v>
      </c>
      <c r="C27" s="8">
        <v>110000</v>
      </c>
      <c r="D27" s="10">
        <v>220000</v>
      </c>
      <c r="E27" s="10">
        <v>330000</v>
      </c>
      <c r="F27" s="10"/>
      <c r="G27" s="10"/>
      <c r="H27" s="10"/>
      <c r="I27" s="10"/>
      <c r="J27" s="10"/>
      <c r="K27" s="10"/>
      <c r="L27" s="10"/>
      <c r="N27" s="8"/>
      <c r="O27" s="19"/>
      <c r="P27" s="19"/>
      <c r="Q27" s="19"/>
      <c r="R27" s="19"/>
      <c r="S27" s="19"/>
    </row>
    <row r="28" spans="1:19" x14ac:dyDescent="0.25">
      <c r="A28" t="s">
        <v>89</v>
      </c>
      <c r="C28" s="8">
        <v>20000</v>
      </c>
      <c r="D28" s="10">
        <v>40000</v>
      </c>
      <c r="E28" s="10">
        <v>60000</v>
      </c>
      <c r="F28" s="10"/>
      <c r="G28" s="10"/>
      <c r="H28" s="10"/>
      <c r="I28" s="10"/>
      <c r="J28" s="10"/>
      <c r="K28" s="10"/>
      <c r="L28" s="10"/>
      <c r="N28" s="8"/>
      <c r="O28" s="19"/>
      <c r="P28" s="19"/>
      <c r="Q28" s="19"/>
      <c r="R28" s="19"/>
      <c r="S28" s="19"/>
    </row>
    <row r="29" spans="1:19" x14ac:dyDescent="0.25">
      <c r="A29" t="s">
        <v>90</v>
      </c>
      <c r="C29" s="8">
        <v>3000</v>
      </c>
      <c r="D29" s="10">
        <v>6000</v>
      </c>
      <c r="E29" s="10">
        <v>9000</v>
      </c>
      <c r="F29" s="10"/>
      <c r="G29" s="10"/>
      <c r="H29" s="10"/>
      <c r="I29" s="10"/>
      <c r="J29" s="10"/>
      <c r="K29" s="10"/>
      <c r="L29" s="10"/>
      <c r="N29" s="8"/>
      <c r="O29" s="19"/>
      <c r="P29" s="19"/>
      <c r="Q29" s="19"/>
      <c r="R29" s="19"/>
      <c r="S29" s="19"/>
    </row>
    <row r="30" spans="1:19" x14ac:dyDescent="0.25">
      <c r="A30" t="s">
        <v>12</v>
      </c>
      <c r="C30" s="26">
        <f>SUM(C31:C33)</f>
        <v>70000</v>
      </c>
      <c r="D30" s="26">
        <f t="shared" ref="D30:N30" si="5">SUM(D31:D33)</f>
        <v>140000</v>
      </c>
      <c r="E30" s="26">
        <f t="shared" si="5"/>
        <v>210000</v>
      </c>
      <c r="F30" s="26">
        <f t="shared" si="5"/>
        <v>0</v>
      </c>
      <c r="G30" s="26">
        <f t="shared" si="5"/>
        <v>0</v>
      </c>
      <c r="H30" s="26">
        <f t="shared" si="5"/>
        <v>0</v>
      </c>
      <c r="I30" s="26">
        <f t="shared" si="5"/>
        <v>0</v>
      </c>
      <c r="J30" s="26">
        <f t="shared" si="5"/>
        <v>0</v>
      </c>
      <c r="K30" s="26">
        <f t="shared" si="5"/>
        <v>0</v>
      </c>
      <c r="L30" s="26">
        <f>SUM(L31:L33)</f>
        <v>0</v>
      </c>
      <c r="M30" s="26">
        <f t="shared" si="5"/>
        <v>0</v>
      </c>
      <c r="N30" s="26">
        <f t="shared" si="5"/>
        <v>0</v>
      </c>
      <c r="O30" s="19"/>
      <c r="P30" s="19"/>
      <c r="Q30" s="19"/>
      <c r="R30" s="19"/>
      <c r="S30" s="19"/>
    </row>
    <row r="31" spans="1:19" x14ac:dyDescent="0.25">
      <c r="A31" t="s">
        <v>91</v>
      </c>
      <c r="C31" s="8">
        <v>60000</v>
      </c>
      <c r="D31" s="10">
        <v>120000</v>
      </c>
      <c r="E31" s="10">
        <v>180000</v>
      </c>
      <c r="F31" s="10"/>
      <c r="G31" s="10"/>
      <c r="H31" s="10"/>
      <c r="I31" s="10"/>
      <c r="J31" s="10"/>
      <c r="K31" s="10"/>
      <c r="L31" s="10"/>
      <c r="N31" s="8"/>
      <c r="O31" s="19"/>
      <c r="P31" s="19"/>
      <c r="Q31" s="19"/>
      <c r="R31" s="19"/>
      <c r="S31" s="19"/>
    </row>
    <row r="32" spans="1:19" x14ac:dyDescent="0.25">
      <c r="A32" t="s">
        <v>92</v>
      </c>
      <c r="C32" s="8"/>
      <c r="D32" s="10"/>
      <c r="E32" s="10"/>
      <c r="F32" s="10"/>
      <c r="G32" s="10"/>
      <c r="H32" s="10"/>
      <c r="I32" s="10"/>
      <c r="J32" s="10"/>
      <c r="K32" s="10"/>
      <c r="L32" s="10"/>
      <c r="N32" s="8"/>
      <c r="O32" s="19"/>
      <c r="P32" s="19"/>
      <c r="Q32" s="19"/>
      <c r="R32" s="19"/>
      <c r="S32" s="19"/>
    </row>
    <row r="33" spans="1:19" x14ac:dyDescent="0.25">
      <c r="A33" t="s">
        <v>93</v>
      </c>
      <c r="C33" s="8">
        <v>10000</v>
      </c>
      <c r="D33" s="10">
        <v>20000</v>
      </c>
      <c r="E33" s="10">
        <v>30000</v>
      </c>
      <c r="F33" s="10"/>
      <c r="G33" s="10"/>
      <c r="H33" s="10"/>
      <c r="I33" s="10"/>
      <c r="J33" s="10"/>
      <c r="K33" s="10"/>
      <c r="L33" s="10"/>
      <c r="N33" s="8"/>
      <c r="O33" s="19"/>
      <c r="P33" s="19"/>
      <c r="Q33" s="19"/>
      <c r="R33" s="19"/>
      <c r="S33" s="19"/>
    </row>
    <row r="34" spans="1:19" x14ac:dyDescent="0.25">
      <c r="A34" t="s">
        <v>118</v>
      </c>
      <c r="C34" s="8">
        <v>12000</v>
      </c>
      <c r="D34" s="10">
        <v>24000</v>
      </c>
      <c r="E34" s="10">
        <v>36000</v>
      </c>
      <c r="F34" s="10"/>
      <c r="G34" s="10"/>
      <c r="H34" s="10"/>
      <c r="I34" s="10"/>
      <c r="J34" s="10"/>
      <c r="K34" s="10"/>
      <c r="L34" s="10"/>
      <c r="N34" s="8"/>
      <c r="O34" s="19"/>
      <c r="P34" s="19"/>
      <c r="Q34" s="19"/>
      <c r="R34" s="19"/>
      <c r="S34" s="19"/>
    </row>
    <row r="35" spans="1:19" x14ac:dyDescent="0.25">
      <c r="A35" t="s">
        <v>13</v>
      </c>
      <c r="C35" s="26">
        <f t="shared" ref="C35:N35" si="6">SUM(C36:C37)</f>
        <v>7000</v>
      </c>
      <c r="D35" s="26">
        <f t="shared" si="6"/>
        <v>14000</v>
      </c>
      <c r="E35" s="26">
        <f t="shared" si="6"/>
        <v>21000</v>
      </c>
      <c r="F35" s="26">
        <f t="shared" si="6"/>
        <v>0</v>
      </c>
      <c r="G35" s="26">
        <f t="shared" si="6"/>
        <v>0</v>
      </c>
      <c r="H35" s="26">
        <f t="shared" si="6"/>
        <v>0</v>
      </c>
      <c r="I35" s="26">
        <f t="shared" si="6"/>
        <v>0</v>
      </c>
      <c r="J35" s="26">
        <f t="shared" si="6"/>
        <v>0</v>
      </c>
      <c r="K35" s="26">
        <f t="shared" si="6"/>
        <v>0</v>
      </c>
      <c r="L35" s="26">
        <f t="shared" si="6"/>
        <v>0</v>
      </c>
      <c r="M35" s="26">
        <f t="shared" si="6"/>
        <v>0</v>
      </c>
      <c r="N35" s="26">
        <f t="shared" si="6"/>
        <v>0</v>
      </c>
      <c r="O35" s="19"/>
      <c r="P35" s="19"/>
      <c r="Q35" s="19"/>
      <c r="R35" s="19"/>
      <c r="S35" s="19"/>
    </row>
    <row r="36" spans="1:19" x14ac:dyDescent="0.25">
      <c r="A36" t="s">
        <v>94</v>
      </c>
      <c r="C36" s="8">
        <v>4000</v>
      </c>
      <c r="D36" s="10">
        <v>8000</v>
      </c>
      <c r="E36" s="10">
        <v>12000</v>
      </c>
      <c r="F36" s="10"/>
      <c r="G36" s="10"/>
      <c r="H36" s="10"/>
      <c r="I36" s="10"/>
      <c r="J36" s="10"/>
      <c r="K36" s="10"/>
      <c r="L36" s="10"/>
      <c r="N36" s="8"/>
      <c r="O36" s="19"/>
      <c r="P36" s="19"/>
      <c r="Q36" s="19"/>
      <c r="R36" s="19"/>
      <c r="S36" s="19"/>
    </row>
    <row r="37" spans="1:19" x14ac:dyDescent="0.25">
      <c r="A37" t="s">
        <v>95</v>
      </c>
      <c r="C37" s="8">
        <v>3000</v>
      </c>
      <c r="D37" s="10">
        <v>6000</v>
      </c>
      <c r="E37" s="10">
        <v>9000</v>
      </c>
      <c r="F37" s="10"/>
      <c r="G37" s="10"/>
      <c r="H37" s="10"/>
      <c r="I37" s="10"/>
      <c r="J37" s="10"/>
      <c r="K37" s="10"/>
      <c r="L37" s="10"/>
      <c r="N37" s="8"/>
      <c r="O37" s="19"/>
      <c r="P37" s="19"/>
      <c r="Q37" s="19"/>
      <c r="R37" s="19"/>
      <c r="S37" s="19"/>
    </row>
    <row r="38" spans="1:19" x14ac:dyDescent="0.25">
      <c r="A38" t="s">
        <v>14</v>
      </c>
      <c r="C38" s="26">
        <f>SUM(C39:C39)</f>
        <v>30350.62</v>
      </c>
      <c r="D38" s="26">
        <f t="shared" ref="D38:N38" si="7">SUM(D39:D39)</f>
        <v>71404.710000000006</v>
      </c>
      <c r="E38" s="26">
        <f t="shared" si="7"/>
        <v>136587.96</v>
      </c>
      <c r="F38" s="26">
        <f t="shared" si="7"/>
        <v>0</v>
      </c>
      <c r="G38" s="26">
        <f t="shared" si="7"/>
        <v>0</v>
      </c>
      <c r="H38" s="26">
        <f t="shared" si="7"/>
        <v>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>SUM(L39:L39)</f>
        <v>0</v>
      </c>
      <c r="M38" s="26">
        <f t="shared" si="7"/>
        <v>0</v>
      </c>
      <c r="N38" s="26">
        <f t="shared" si="7"/>
        <v>0</v>
      </c>
      <c r="O38" s="19"/>
      <c r="P38" s="19"/>
      <c r="Q38" s="19"/>
      <c r="R38" s="19"/>
      <c r="S38" s="19"/>
    </row>
    <row r="39" spans="1:19" x14ac:dyDescent="0.25">
      <c r="A39" t="s">
        <v>96</v>
      </c>
      <c r="C39" s="8">
        <v>30350.62</v>
      </c>
      <c r="D39" s="10">
        <v>71404.710000000006</v>
      </c>
      <c r="E39" s="10">
        <v>136587.96</v>
      </c>
      <c r="F39" s="10"/>
      <c r="G39" s="10"/>
      <c r="H39" s="10"/>
      <c r="I39" s="10"/>
      <c r="J39" s="10"/>
      <c r="K39" s="10"/>
      <c r="L39" s="10"/>
      <c r="N39" s="8"/>
      <c r="O39" s="19"/>
      <c r="P39" s="19"/>
      <c r="Q39" s="19"/>
      <c r="R39" s="19"/>
      <c r="S39" s="19"/>
    </row>
    <row r="40" spans="1:19" x14ac:dyDescent="0.25">
      <c r="C40" s="8"/>
      <c r="D40" s="10"/>
      <c r="E40" s="10"/>
      <c r="F40" s="10"/>
      <c r="G40" s="10"/>
      <c r="H40" s="4"/>
      <c r="I40" s="4"/>
      <c r="J40" s="4"/>
      <c r="K40" s="4"/>
      <c r="L40" s="4"/>
      <c r="M40" s="4"/>
      <c r="N40" s="4"/>
      <c r="O40" s="19"/>
      <c r="P40" s="19"/>
      <c r="Q40" s="19"/>
      <c r="R40" s="19"/>
      <c r="S40" s="19"/>
    </row>
    <row r="41" spans="1:19" x14ac:dyDescent="0.25">
      <c r="A41" t="s">
        <v>15</v>
      </c>
      <c r="C41" s="25" t="e">
        <f>C26+#REF!+C30+#REF!+#REF!+#REF!+C35+C38+#REF!</f>
        <v>#REF!</v>
      </c>
      <c r="D41" s="25" t="e">
        <f>D26+#REF!+D30+#REF!+#REF!+#REF!+D35+D38+#REF!</f>
        <v>#REF!</v>
      </c>
      <c r="E41" s="25" t="e">
        <f>E26+#REF!+E30+#REF!+#REF!+#REF!+E35+E38+#REF!</f>
        <v>#REF!</v>
      </c>
      <c r="F41" s="25" t="e">
        <f>F26+#REF!+F30+#REF!+#REF!+#REF!+F35+F38+#REF!</f>
        <v>#REF!</v>
      </c>
      <c r="G41" s="25" t="e">
        <f>G26+#REF!+G30+#REF!+#REF!+#REF!+G35+G38+#REF!</f>
        <v>#REF!</v>
      </c>
      <c r="H41" s="25" t="e">
        <f>H26+#REF!+H30+#REF!+#REF!+#REF!+H35+H38+#REF!</f>
        <v>#REF!</v>
      </c>
      <c r="I41" s="25" t="e">
        <f>I26+#REF!+I30+#REF!+#REF!+#REF!+I35+I38+#REF!</f>
        <v>#REF!</v>
      </c>
      <c r="J41" s="25" t="e">
        <f>J26+#REF!+J30+#REF!+#REF!+#REF!+J35+J38+#REF!</f>
        <v>#REF!</v>
      </c>
      <c r="K41" s="25" t="e">
        <f>K26+#REF!+K30+#REF!+#REF!+#REF!+K35+K38+#REF!</f>
        <v>#REF!</v>
      </c>
      <c r="L41" s="25" t="e">
        <f>L26+#REF!+L30+#REF!+#REF!+#REF!+L35+L38+#REF!</f>
        <v>#REF!</v>
      </c>
      <c r="M41" s="25" t="e">
        <f>M26+#REF!+M30+#REF!+#REF!+#REF!+M35+M38+#REF!</f>
        <v>#REF!</v>
      </c>
      <c r="N41" s="25" t="e">
        <f>N26+#REF!+N30+#REF!+#REF!+#REF!+N35+N38+#REF!</f>
        <v>#REF!</v>
      </c>
      <c r="O41" s="19"/>
      <c r="P41" s="19"/>
      <c r="Q41" s="19"/>
      <c r="R41" s="19"/>
      <c r="S41" s="19"/>
    </row>
    <row r="42" spans="1:19" x14ac:dyDescent="0.25">
      <c r="C42" s="8"/>
      <c r="D42" s="10"/>
      <c r="E42" s="10"/>
      <c r="F42" s="10"/>
      <c r="G42" s="10"/>
      <c r="H42" s="4"/>
      <c r="I42" s="4"/>
      <c r="J42" s="4"/>
      <c r="K42" s="4"/>
      <c r="L42" s="4"/>
      <c r="M42" s="4"/>
      <c r="N42" s="4"/>
      <c r="O42" s="19"/>
      <c r="P42" s="19"/>
      <c r="Q42" s="19"/>
      <c r="R42" s="19"/>
      <c r="S42" s="19"/>
    </row>
    <row r="43" spans="1:19" x14ac:dyDescent="0.25">
      <c r="A43" t="s">
        <v>16</v>
      </c>
      <c r="C43" s="8"/>
      <c r="D43" s="10"/>
      <c r="E43" s="10"/>
      <c r="F43" s="10"/>
      <c r="G43" s="10"/>
      <c r="H43" s="4"/>
      <c r="I43" s="4"/>
      <c r="J43" s="4"/>
      <c r="K43" s="4"/>
      <c r="L43" s="4"/>
      <c r="M43" s="4"/>
      <c r="N43" s="4"/>
      <c r="O43" s="19"/>
      <c r="P43" s="19"/>
      <c r="Q43" s="19"/>
      <c r="R43" s="19"/>
      <c r="S43" s="19"/>
    </row>
    <row r="44" spans="1:19" x14ac:dyDescent="0.25">
      <c r="A44" t="s">
        <v>17</v>
      </c>
      <c r="C44" s="27">
        <f t="shared" ref="C44:N44" si="8">SUM(C45:C46)</f>
        <v>500</v>
      </c>
      <c r="D44" s="27">
        <f t="shared" si="8"/>
        <v>1000</v>
      </c>
      <c r="E44" s="27">
        <f t="shared" si="8"/>
        <v>1500</v>
      </c>
      <c r="F44" s="27">
        <f t="shared" si="8"/>
        <v>0</v>
      </c>
      <c r="G44" s="27">
        <f t="shared" si="8"/>
        <v>0</v>
      </c>
      <c r="H44" s="27">
        <f t="shared" si="8"/>
        <v>0</v>
      </c>
      <c r="I44" s="27">
        <f t="shared" si="8"/>
        <v>0</v>
      </c>
      <c r="J44" s="27">
        <f t="shared" si="8"/>
        <v>0</v>
      </c>
      <c r="K44" s="27">
        <f t="shared" si="8"/>
        <v>0</v>
      </c>
      <c r="L44" s="27">
        <f t="shared" si="8"/>
        <v>0</v>
      </c>
      <c r="M44" s="27">
        <f t="shared" si="8"/>
        <v>0</v>
      </c>
      <c r="N44" s="27">
        <f t="shared" si="8"/>
        <v>0</v>
      </c>
      <c r="O44" s="19"/>
      <c r="P44" s="19"/>
      <c r="Q44" s="19"/>
      <c r="R44" s="19"/>
      <c r="S44" s="19"/>
    </row>
    <row r="45" spans="1:19" x14ac:dyDescent="0.25">
      <c r="A45" t="s">
        <v>97</v>
      </c>
      <c r="C45" s="8"/>
      <c r="D45" s="10"/>
      <c r="E45" s="10"/>
      <c r="F45" s="10"/>
      <c r="G45" s="10"/>
      <c r="H45" s="4"/>
      <c r="I45" s="4"/>
      <c r="J45" s="4"/>
      <c r="K45" s="4"/>
      <c r="L45" s="4"/>
      <c r="M45" s="4"/>
      <c r="N45" s="4"/>
      <c r="O45" s="19"/>
      <c r="P45" s="19"/>
      <c r="Q45" s="19"/>
      <c r="R45" s="19"/>
      <c r="S45" s="19"/>
    </row>
    <row r="46" spans="1:19" x14ac:dyDescent="0.25">
      <c r="A46" t="s">
        <v>98</v>
      </c>
      <c r="C46" s="8">
        <v>500</v>
      </c>
      <c r="D46" s="10">
        <v>1000</v>
      </c>
      <c r="E46" s="10">
        <v>1500</v>
      </c>
      <c r="F46" s="10"/>
      <c r="G46" s="10"/>
      <c r="H46" s="10"/>
      <c r="I46" s="10"/>
      <c r="J46" s="10"/>
      <c r="K46" s="10"/>
      <c r="L46" s="10"/>
      <c r="N46" s="8"/>
      <c r="O46" s="19"/>
      <c r="P46" s="19"/>
      <c r="Q46" s="19"/>
      <c r="R46" s="19"/>
      <c r="S46" s="19"/>
    </row>
    <row r="47" spans="1:19" x14ac:dyDescent="0.25">
      <c r="A47" t="s">
        <v>99</v>
      </c>
      <c r="C47" s="8">
        <v>10000</v>
      </c>
      <c r="D47" s="10">
        <v>20000</v>
      </c>
      <c r="E47" s="10">
        <v>30000</v>
      </c>
      <c r="F47" s="10"/>
      <c r="G47" s="10"/>
      <c r="H47" s="10"/>
      <c r="I47" s="10"/>
      <c r="J47" s="10"/>
      <c r="K47" s="10"/>
      <c r="L47" s="10"/>
      <c r="N47" s="8"/>
      <c r="O47" s="19"/>
      <c r="P47" s="19"/>
      <c r="Q47" s="19"/>
      <c r="R47" s="19"/>
      <c r="S47" s="19"/>
    </row>
    <row r="48" spans="1:19" x14ac:dyDescent="0.25">
      <c r="A48" t="s">
        <v>18</v>
      </c>
      <c r="C48" s="27">
        <f t="shared" ref="C48:N48" si="9">SUM(C49:C51)</f>
        <v>37500</v>
      </c>
      <c r="D48" s="27">
        <f t="shared" si="9"/>
        <v>75000</v>
      </c>
      <c r="E48" s="27">
        <f t="shared" si="9"/>
        <v>112500</v>
      </c>
      <c r="F48" s="27">
        <f t="shared" si="9"/>
        <v>0</v>
      </c>
      <c r="G48" s="27">
        <f t="shared" si="9"/>
        <v>0</v>
      </c>
      <c r="H48" s="27">
        <f t="shared" si="9"/>
        <v>0</v>
      </c>
      <c r="I48" s="27">
        <f t="shared" si="9"/>
        <v>0</v>
      </c>
      <c r="J48" s="27">
        <f t="shared" si="9"/>
        <v>0</v>
      </c>
      <c r="K48" s="27">
        <f t="shared" si="9"/>
        <v>0</v>
      </c>
      <c r="L48" s="27">
        <f t="shared" si="9"/>
        <v>0</v>
      </c>
      <c r="M48" s="27">
        <f t="shared" si="9"/>
        <v>0</v>
      </c>
      <c r="N48" s="27">
        <f t="shared" si="9"/>
        <v>0</v>
      </c>
      <c r="O48" s="19"/>
      <c r="P48" s="19"/>
      <c r="Q48" s="19"/>
      <c r="R48" s="19"/>
      <c r="S48" s="19"/>
    </row>
    <row r="49" spans="1:19" x14ac:dyDescent="0.25">
      <c r="A49" t="s">
        <v>100</v>
      </c>
      <c r="C49" s="8">
        <v>30000</v>
      </c>
      <c r="D49" s="10">
        <v>60000</v>
      </c>
      <c r="E49" s="10">
        <v>90000</v>
      </c>
      <c r="F49" s="10"/>
      <c r="G49" s="10"/>
      <c r="H49" s="10"/>
      <c r="I49" s="10"/>
      <c r="J49" s="10"/>
      <c r="K49" s="10"/>
      <c r="L49" s="10"/>
      <c r="N49" s="47"/>
      <c r="O49" s="19"/>
      <c r="P49" s="19"/>
      <c r="Q49" s="19"/>
      <c r="R49" s="19"/>
      <c r="S49" s="19"/>
    </row>
    <row r="50" spans="1:19" x14ac:dyDescent="0.25">
      <c r="A50" t="s">
        <v>101</v>
      </c>
      <c r="C50" s="8">
        <v>6000</v>
      </c>
      <c r="D50" s="10">
        <v>12000</v>
      </c>
      <c r="E50" s="10">
        <v>18000</v>
      </c>
      <c r="F50" s="10"/>
      <c r="G50" s="10"/>
      <c r="H50" s="10"/>
      <c r="I50" s="10"/>
      <c r="J50" s="10"/>
      <c r="K50" s="10"/>
      <c r="L50" s="10"/>
      <c r="N50" s="47"/>
      <c r="O50" s="19"/>
      <c r="P50" s="19"/>
      <c r="Q50" s="19"/>
      <c r="R50" s="19"/>
      <c r="S50" s="19"/>
    </row>
    <row r="51" spans="1:19" x14ac:dyDescent="0.25">
      <c r="A51" t="s">
        <v>102</v>
      </c>
      <c r="C51" s="8">
        <v>1500</v>
      </c>
      <c r="D51" s="10">
        <v>3000</v>
      </c>
      <c r="E51" s="10">
        <v>4500</v>
      </c>
      <c r="F51" s="10"/>
      <c r="G51" s="10"/>
      <c r="H51" s="10"/>
      <c r="I51" s="10"/>
      <c r="J51" s="10"/>
      <c r="K51" s="10"/>
      <c r="L51" s="10"/>
      <c r="N51" s="47"/>
      <c r="O51" s="19"/>
      <c r="P51" s="19"/>
      <c r="Q51" s="19"/>
      <c r="R51" s="19"/>
      <c r="S51" s="19"/>
    </row>
    <row r="52" spans="1:19" x14ac:dyDescent="0.25">
      <c r="A52" t="s">
        <v>19</v>
      </c>
      <c r="C52" s="27">
        <f>SUM(C53:C53)</f>
        <v>0</v>
      </c>
      <c r="D52" s="27">
        <f t="shared" ref="D52:N52" si="10">SUM(D53:D53)</f>
        <v>0</v>
      </c>
      <c r="E52" s="27">
        <f t="shared" si="10"/>
        <v>0</v>
      </c>
      <c r="F52" s="27">
        <f t="shared" si="10"/>
        <v>0</v>
      </c>
      <c r="G52" s="27">
        <f t="shared" si="10"/>
        <v>0</v>
      </c>
      <c r="H52" s="27">
        <f t="shared" si="10"/>
        <v>0</v>
      </c>
      <c r="I52" s="27">
        <f t="shared" si="10"/>
        <v>0</v>
      </c>
      <c r="J52" s="27">
        <f t="shared" si="10"/>
        <v>0</v>
      </c>
      <c r="K52" s="27">
        <f t="shared" si="10"/>
        <v>0</v>
      </c>
      <c r="L52" s="27">
        <f t="shared" si="10"/>
        <v>0</v>
      </c>
      <c r="M52" s="27">
        <f t="shared" si="10"/>
        <v>0</v>
      </c>
      <c r="N52" s="27">
        <f t="shared" si="10"/>
        <v>0</v>
      </c>
      <c r="O52" s="19"/>
      <c r="P52" s="19"/>
      <c r="Q52" s="19"/>
      <c r="R52" s="19"/>
      <c r="S52" s="19"/>
    </row>
    <row r="53" spans="1:19" x14ac:dyDescent="0.25">
      <c r="A53" t="s">
        <v>103</v>
      </c>
      <c r="C53" s="8"/>
      <c r="D53" s="10"/>
      <c r="E53" s="10"/>
      <c r="F53" s="10"/>
      <c r="G53" s="10"/>
      <c r="H53" s="10"/>
      <c r="I53" s="4"/>
      <c r="J53" s="4"/>
      <c r="K53" s="4"/>
      <c r="L53" s="8"/>
      <c r="M53" s="4"/>
      <c r="N53" s="4"/>
      <c r="O53" s="19"/>
      <c r="P53" s="19"/>
      <c r="Q53" s="19"/>
      <c r="R53" s="19"/>
      <c r="S53" s="19"/>
    </row>
    <row r="54" spans="1:19" x14ac:dyDescent="0.25">
      <c r="A54" t="s">
        <v>20</v>
      </c>
      <c r="C54" s="27">
        <f t="shared" ref="C54:N54" si="11">SUM(C55:C56)</f>
        <v>2500</v>
      </c>
      <c r="D54" s="27">
        <f t="shared" si="11"/>
        <v>4800</v>
      </c>
      <c r="E54" s="27">
        <f t="shared" si="11"/>
        <v>7200</v>
      </c>
      <c r="F54" s="27">
        <f t="shared" si="11"/>
        <v>0</v>
      </c>
      <c r="G54" s="27">
        <f t="shared" si="11"/>
        <v>0</v>
      </c>
      <c r="H54" s="27">
        <f t="shared" si="11"/>
        <v>0</v>
      </c>
      <c r="I54" s="27">
        <f t="shared" si="11"/>
        <v>0</v>
      </c>
      <c r="J54" s="27">
        <f t="shared" si="11"/>
        <v>0</v>
      </c>
      <c r="K54" s="27">
        <f t="shared" si="11"/>
        <v>0</v>
      </c>
      <c r="L54" s="27">
        <f t="shared" si="11"/>
        <v>0</v>
      </c>
      <c r="M54" s="27">
        <f t="shared" si="11"/>
        <v>0</v>
      </c>
      <c r="N54" s="27">
        <f t="shared" si="11"/>
        <v>0</v>
      </c>
      <c r="O54" s="19"/>
      <c r="P54" s="19"/>
      <c r="Q54" s="19"/>
      <c r="R54" s="19"/>
      <c r="S54" s="19"/>
    </row>
    <row r="55" spans="1:19" x14ac:dyDescent="0.25">
      <c r="A55" t="s">
        <v>104</v>
      </c>
      <c r="C55" s="8">
        <v>500</v>
      </c>
      <c r="D55" s="10">
        <v>800</v>
      </c>
      <c r="E55" s="10">
        <v>1200</v>
      </c>
      <c r="F55" s="10"/>
      <c r="G55" s="10"/>
      <c r="H55" s="10"/>
      <c r="I55" s="10"/>
      <c r="J55" s="10"/>
      <c r="K55" s="10"/>
      <c r="L55" s="10"/>
      <c r="N55" s="47"/>
      <c r="O55" s="19"/>
      <c r="P55" s="19"/>
      <c r="Q55" s="19"/>
      <c r="R55" s="19"/>
      <c r="S55" s="19"/>
    </row>
    <row r="56" spans="1:19" x14ac:dyDescent="0.25">
      <c r="A56" t="s">
        <v>105</v>
      </c>
      <c r="C56" s="8">
        <v>2000</v>
      </c>
      <c r="D56" s="10">
        <v>4000</v>
      </c>
      <c r="E56" s="10">
        <v>6000</v>
      </c>
      <c r="F56" s="10"/>
      <c r="G56" s="10"/>
      <c r="H56" s="10"/>
      <c r="I56" s="10"/>
      <c r="J56" s="10"/>
      <c r="K56" s="10"/>
      <c r="L56" s="10"/>
      <c r="N56" s="47"/>
      <c r="O56" s="19"/>
      <c r="P56" s="19"/>
      <c r="Q56" s="19"/>
      <c r="R56" s="19"/>
      <c r="S56" s="19"/>
    </row>
    <row r="57" spans="1:19" x14ac:dyDescent="0.25">
      <c r="A57" t="s">
        <v>21</v>
      </c>
      <c r="C57" s="27">
        <f t="shared" ref="C57:N57" si="12">SUM(C58:C58)</f>
        <v>5000</v>
      </c>
      <c r="D57" s="27">
        <f t="shared" si="12"/>
        <v>10000</v>
      </c>
      <c r="E57" s="27">
        <f t="shared" si="12"/>
        <v>15000</v>
      </c>
      <c r="F57" s="27">
        <f t="shared" si="12"/>
        <v>0</v>
      </c>
      <c r="G57" s="27">
        <f t="shared" si="12"/>
        <v>0</v>
      </c>
      <c r="H57" s="27">
        <f t="shared" si="12"/>
        <v>0</v>
      </c>
      <c r="I57" s="27">
        <f t="shared" si="12"/>
        <v>0</v>
      </c>
      <c r="J57" s="27">
        <f t="shared" si="12"/>
        <v>0</v>
      </c>
      <c r="K57" s="27">
        <f t="shared" si="12"/>
        <v>0</v>
      </c>
      <c r="L57" s="27">
        <f t="shared" si="12"/>
        <v>0</v>
      </c>
      <c r="M57" s="27">
        <f t="shared" si="12"/>
        <v>0</v>
      </c>
      <c r="N57" s="27">
        <f t="shared" si="12"/>
        <v>0</v>
      </c>
      <c r="O57" s="19"/>
      <c r="P57" s="19"/>
      <c r="Q57" s="19"/>
      <c r="R57" s="19"/>
      <c r="S57" s="19"/>
    </row>
    <row r="58" spans="1:19" x14ac:dyDescent="0.25">
      <c r="A58" t="s">
        <v>106</v>
      </c>
      <c r="C58" s="8">
        <v>5000</v>
      </c>
      <c r="D58" s="10">
        <v>10000</v>
      </c>
      <c r="E58" s="10">
        <v>15000</v>
      </c>
      <c r="F58" s="10"/>
      <c r="G58" s="10"/>
      <c r="H58" s="10"/>
      <c r="I58" s="10"/>
      <c r="J58" s="10"/>
      <c r="K58" s="10"/>
      <c r="L58" s="10"/>
      <c r="N58" s="8"/>
      <c r="O58" s="19"/>
      <c r="P58" s="19"/>
      <c r="Q58" s="19"/>
      <c r="R58" s="19"/>
      <c r="S58" s="19"/>
    </row>
    <row r="59" spans="1:19" x14ac:dyDescent="0.25">
      <c r="A59" t="s">
        <v>22</v>
      </c>
      <c r="C59" s="27">
        <f t="shared" ref="C59:N59" si="13">SUM(C60:C62)</f>
        <v>30000</v>
      </c>
      <c r="D59" s="27">
        <f t="shared" si="13"/>
        <v>60000</v>
      </c>
      <c r="E59" s="27">
        <f t="shared" si="13"/>
        <v>90000</v>
      </c>
      <c r="F59" s="27">
        <f t="shared" si="13"/>
        <v>0</v>
      </c>
      <c r="G59" s="27">
        <f t="shared" si="13"/>
        <v>0</v>
      </c>
      <c r="H59" s="27">
        <f t="shared" si="13"/>
        <v>0</v>
      </c>
      <c r="I59" s="27">
        <f t="shared" si="13"/>
        <v>0</v>
      </c>
      <c r="J59" s="27">
        <f t="shared" si="13"/>
        <v>0</v>
      </c>
      <c r="K59" s="27">
        <f t="shared" si="13"/>
        <v>0</v>
      </c>
      <c r="L59" s="27">
        <f t="shared" si="13"/>
        <v>0</v>
      </c>
      <c r="M59" s="27">
        <f t="shared" si="13"/>
        <v>0</v>
      </c>
      <c r="N59" s="27">
        <f t="shared" si="13"/>
        <v>0</v>
      </c>
      <c r="O59" s="19"/>
      <c r="P59" s="19"/>
      <c r="Q59" s="19"/>
      <c r="R59" s="19"/>
      <c r="S59" s="19"/>
    </row>
    <row r="60" spans="1:19" x14ac:dyDescent="0.25">
      <c r="A60" t="s">
        <v>107</v>
      </c>
      <c r="C60" s="8">
        <v>20000</v>
      </c>
      <c r="D60" s="10">
        <v>40000</v>
      </c>
      <c r="E60" s="10">
        <v>60000</v>
      </c>
      <c r="F60" s="10"/>
      <c r="G60" s="10"/>
      <c r="H60" s="10"/>
      <c r="I60" s="10"/>
      <c r="J60" s="10"/>
      <c r="K60" s="10"/>
      <c r="L60" s="10"/>
      <c r="N60" s="47"/>
      <c r="O60" s="19"/>
      <c r="P60" s="19"/>
      <c r="Q60" s="19"/>
      <c r="R60" s="19"/>
      <c r="S60" s="19"/>
    </row>
    <row r="61" spans="1:19" x14ac:dyDescent="0.25">
      <c r="A61" t="s">
        <v>108</v>
      </c>
      <c r="C61" s="8">
        <v>5000</v>
      </c>
      <c r="D61" s="10">
        <v>10000</v>
      </c>
      <c r="E61" s="10">
        <v>15000</v>
      </c>
      <c r="F61" s="10"/>
      <c r="G61" s="10"/>
      <c r="H61" s="10"/>
      <c r="I61" s="10"/>
      <c r="J61" s="10"/>
      <c r="K61" s="10"/>
      <c r="L61" s="10"/>
      <c r="N61" s="47"/>
      <c r="O61" s="19"/>
      <c r="P61" s="19"/>
      <c r="Q61" s="19"/>
      <c r="R61" s="19"/>
      <c r="S61" s="19"/>
    </row>
    <row r="62" spans="1:19" x14ac:dyDescent="0.25">
      <c r="A62" t="s">
        <v>109</v>
      </c>
      <c r="C62" s="8">
        <v>5000</v>
      </c>
      <c r="D62" s="10">
        <v>10000</v>
      </c>
      <c r="E62" s="10">
        <v>15000</v>
      </c>
      <c r="F62" s="10"/>
      <c r="G62" s="10"/>
      <c r="H62" s="10"/>
      <c r="I62" s="10"/>
      <c r="J62" s="10"/>
      <c r="K62" s="10"/>
      <c r="L62" s="10"/>
      <c r="N62" s="47"/>
      <c r="O62" s="19"/>
      <c r="P62" s="19"/>
      <c r="Q62" s="19"/>
      <c r="R62" s="19"/>
      <c r="S62" s="19"/>
    </row>
    <row r="63" spans="1:19" x14ac:dyDescent="0.25">
      <c r="A63" t="s">
        <v>23</v>
      </c>
      <c r="C63" s="27">
        <f t="shared" ref="C63:N63" si="14">SUM(C64:C65)</f>
        <v>1500</v>
      </c>
      <c r="D63" s="27">
        <f t="shared" si="14"/>
        <v>3000</v>
      </c>
      <c r="E63" s="27">
        <f t="shared" si="14"/>
        <v>4500</v>
      </c>
      <c r="F63" s="27">
        <f t="shared" si="14"/>
        <v>0</v>
      </c>
      <c r="G63" s="27">
        <f t="shared" si="14"/>
        <v>0</v>
      </c>
      <c r="H63" s="27">
        <f t="shared" si="14"/>
        <v>0</v>
      </c>
      <c r="I63" s="27">
        <f t="shared" si="14"/>
        <v>0</v>
      </c>
      <c r="J63" s="27">
        <f t="shared" si="14"/>
        <v>0</v>
      </c>
      <c r="K63" s="27">
        <f t="shared" si="14"/>
        <v>0</v>
      </c>
      <c r="L63" s="27">
        <f t="shared" si="14"/>
        <v>0</v>
      </c>
      <c r="M63" s="27">
        <f t="shared" si="14"/>
        <v>0</v>
      </c>
      <c r="N63" s="27">
        <f t="shared" si="14"/>
        <v>0</v>
      </c>
      <c r="O63" s="19"/>
      <c r="P63" s="19"/>
      <c r="Q63" s="19"/>
      <c r="R63" s="19"/>
      <c r="S63" s="19"/>
    </row>
    <row r="64" spans="1:19" x14ac:dyDescent="0.25">
      <c r="A64" t="s">
        <v>110</v>
      </c>
      <c r="C64" s="8"/>
      <c r="D64" s="10"/>
      <c r="E64" s="10"/>
      <c r="F64" s="10"/>
      <c r="G64" s="10"/>
      <c r="H64" s="10"/>
      <c r="I64" s="8"/>
      <c r="J64" s="10"/>
      <c r="K64" s="10"/>
      <c r="L64" s="10"/>
      <c r="N64" s="47"/>
      <c r="O64" s="19"/>
      <c r="P64" s="19"/>
      <c r="Q64" s="19"/>
      <c r="R64" s="19"/>
      <c r="S64" s="19"/>
    </row>
    <row r="65" spans="1:19" x14ac:dyDescent="0.25">
      <c r="A65" t="s">
        <v>111</v>
      </c>
      <c r="C65" s="8">
        <v>1500</v>
      </c>
      <c r="D65" s="10">
        <v>3000</v>
      </c>
      <c r="E65" s="10">
        <v>4500</v>
      </c>
      <c r="F65" s="10"/>
      <c r="G65" s="10"/>
      <c r="H65" s="10"/>
      <c r="I65" s="10"/>
      <c r="J65" s="10"/>
      <c r="K65" s="10"/>
      <c r="L65" s="10"/>
      <c r="N65" s="47"/>
      <c r="O65" s="19"/>
      <c r="P65" s="19"/>
      <c r="Q65" s="19"/>
      <c r="R65" s="19"/>
      <c r="S65" s="19"/>
    </row>
    <row r="66" spans="1:19" x14ac:dyDescent="0.25">
      <c r="A66" t="s">
        <v>24</v>
      </c>
      <c r="C66" s="28" t="e">
        <f>C44+#REF!+#REF!+C48+#REF!+#REF!+#REF!+C52+C54+#REF!+C57+#REF!+#REF!+C59+#REF!+#REF!+C63+#REF!+#REF!+#REF!+#REF!</f>
        <v>#REF!</v>
      </c>
      <c r="D66" s="28" t="e">
        <f>D44+#REF!+#REF!+D48+#REF!+#REF!+#REF!+D52+D54+#REF!+D57+#REF!+#REF!+D59+#REF!+#REF!+D63+#REF!+#REF!+#REF!+#REF!</f>
        <v>#REF!</v>
      </c>
      <c r="E66" s="28" t="e">
        <f>E44+#REF!+#REF!+E48+#REF!+#REF!+#REF!+E52+E54+#REF!+E57+#REF!+#REF!+E59+#REF!+#REF!+E63+#REF!+#REF!+#REF!+#REF!</f>
        <v>#REF!</v>
      </c>
      <c r="F66" s="28" t="e">
        <f>F44+#REF!+#REF!+F48+#REF!+#REF!+#REF!+F52+F54+#REF!+F57+#REF!+#REF!+F59+#REF!+#REF!+F63+#REF!+#REF!+#REF!+#REF!</f>
        <v>#REF!</v>
      </c>
      <c r="G66" s="28" t="e">
        <f>G44+#REF!+#REF!+G48+#REF!+#REF!+#REF!+G52+G54+#REF!+G57+#REF!+#REF!+G59+#REF!+#REF!+G63+#REF!+#REF!+#REF!+#REF!</f>
        <v>#REF!</v>
      </c>
      <c r="H66" s="28" t="e">
        <f>H44+#REF!+#REF!+H48+#REF!+#REF!+#REF!+H52+H54+#REF!+H57+#REF!+#REF!+H59+#REF!+#REF!+H63+#REF!+#REF!+#REF!+#REF!</f>
        <v>#REF!</v>
      </c>
      <c r="I66" s="28" t="e">
        <f>I44+#REF!+#REF!+I48+#REF!+#REF!+#REF!+I52+I54+#REF!+I57+#REF!+#REF!+I59+#REF!+#REF!+I63+#REF!+#REF!+#REF!+#REF!</f>
        <v>#REF!</v>
      </c>
      <c r="J66" s="28" t="e">
        <f>J44+#REF!+#REF!+J48+#REF!+#REF!+#REF!+J52+J54+#REF!+J57+#REF!+#REF!+J59+#REF!+#REF!+J63+#REF!+#REF!+#REF!+#REF!</f>
        <v>#REF!</v>
      </c>
      <c r="K66" s="28" t="e">
        <f>K44+#REF!+#REF!+K48+#REF!+#REF!+#REF!+K52+K54+#REF!+K57+#REF!+#REF!+K59+#REF!+#REF!+K63+#REF!+#REF!+#REF!+#REF!</f>
        <v>#REF!</v>
      </c>
      <c r="L66" s="28" t="e">
        <f>L44+#REF!+#REF!+L48+#REF!+#REF!+#REF!+L52+L54+#REF!+L57+#REF!+#REF!+L59+#REF!+#REF!+L63+#REF!+#REF!+#REF!+#REF!</f>
        <v>#REF!</v>
      </c>
      <c r="M66" s="28" t="e">
        <f>M44+#REF!+#REF!+M48+#REF!+#REF!+#REF!+M52+M54+#REF!+M57+#REF!+#REF!+M59+#REF!+#REF!+M63+#REF!+#REF!+#REF!+#REF!</f>
        <v>#REF!</v>
      </c>
      <c r="N66" s="28" t="e">
        <f>N44+#REF!+#REF!+N48+#REF!+#REF!+#REF!+N52+N54+#REF!+N57+#REF!+#REF!+N59+#REF!+#REF!+N63+#REF!+#REF!+#REF!+#REF!</f>
        <v>#REF!</v>
      </c>
      <c r="O66" s="19"/>
      <c r="P66" s="19"/>
      <c r="Q66" s="19"/>
      <c r="R66" s="19"/>
      <c r="S66" s="19"/>
    </row>
    <row r="67" spans="1:19" x14ac:dyDescent="0.25">
      <c r="C67" s="8"/>
      <c r="D67" s="10"/>
      <c r="E67" s="10"/>
      <c r="F67" s="10"/>
      <c r="G67" s="10"/>
      <c r="H67" s="4"/>
      <c r="I67" s="4"/>
      <c r="J67" s="4"/>
      <c r="K67" s="4"/>
      <c r="L67" s="4"/>
      <c r="M67" s="4"/>
      <c r="N67" s="4"/>
      <c r="O67" s="19"/>
      <c r="P67" s="19"/>
      <c r="Q67" s="19"/>
      <c r="R67" s="19"/>
      <c r="S67" s="19"/>
    </row>
    <row r="68" spans="1:19" x14ac:dyDescent="0.25">
      <c r="A68" t="s">
        <v>25</v>
      </c>
      <c r="C68" s="25" t="e">
        <f t="shared" ref="C68:N68" si="15">C41+C66</f>
        <v>#REF!</v>
      </c>
      <c r="D68" s="25" t="e">
        <f t="shared" si="15"/>
        <v>#REF!</v>
      </c>
      <c r="E68" s="25" t="e">
        <f t="shared" si="15"/>
        <v>#REF!</v>
      </c>
      <c r="F68" s="25" t="e">
        <f t="shared" si="15"/>
        <v>#REF!</v>
      </c>
      <c r="G68" s="25" t="e">
        <f t="shared" si="15"/>
        <v>#REF!</v>
      </c>
      <c r="H68" s="25" t="e">
        <f t="shared" si="15"/>
        <v>#REF!</v>
      </c>
      <c r="I68" s="25" t="e">
        <f t="shared" si="15"/>
        <v>#REF!</v>
      </c>
      <c r="J68" s="25" t="e">
        <f t="shared" si="15"/>
        <v>#REF!</v>
      </c>
      <c r="K68" s="25" t="e">
        <f t="shared" si="15"/>
        <v>#REF!</v>
      </c>
      <c r="L68" s="25" t="e">
        <f t="shared" si="15"/>
        <v>#REF!</v>
      </c>
      <c r="M68" s="25" t="e">
        <f t="shared" si="15"/>
        <v>#REF!</v>
      </c>
      <c r="N68" s="25" t="e">
        <f t="shared" si="15"/>
        <v>#REF!</v>
      </c>
      <c r="O68" s="19"/>
      <c r="P68" s="19"/>
      <c r="Q68" s="19"/>
      <c r="R68" s="19"/>
      <c r="S68" s="19"/>
    </row>
    <row r="69" spans="1:19" x14ac:dyDescent="0.25">
      <c r="C69" s="8"/>
      <c r="D69" s="10"/>
      <c r="E69" s="10"/>
      <c r="F69" s="10"/>
      <c r="G69" s="10"/>
      <c r="H69" s="4"/>
      <c r="I69" s="4"/>
      <c r="J69" s="4"/>
      <c r="K69" s="4"/>
      <c r="L69" s="4"/>
      <c r="M69" s="4"/>
      <c r="N69" s="4"/>
      <c r="O69" s="19"/>
      <c r="P69" s="19"/>
      <c r="Q69" s="19"/>
      <c r="R69" s="19"/>
      <c r="S69" s="19"/>
    </row>
    <row r="70" spans="1:19" x14ac:dyDescent="0.25">
      <c r="A70" t="s">
        <v>26</v>
      </c>
      <c r="C70" s="8"/>
      <c r="D70" s="10"/>
      <c r="E70" s="10"/>
      <c r="F70" s="10"/>
      <c r="G70" s="10"/>
      <c r="H70" s="10"/>
      <c r="J70"/>
      <c r="M70"/>
      <c r="O70" s="19"/>
      <c r="P70" s="19"/>
      <c r="Q70" s="19"/>
      <c r="R70" s="19"/>
      <c r="S70" s="19"/>
    </row>
    <row r="71" spans="1:19" x14ac:dyDescent="0.25">
      <c r="A71" t="s">
        <v>27</v>
      </c>
      <c r="C71" s="29">
        <f t="shared" ref="C71:N71" si="16">SUM(C72:C78)</f>
        <v>1900000</v>
      </c>
      <c r="D71" s="29">
        <f t="shared" si="16"/>
        <v>3800000</v>
      </c>
      <c r="E71" s="29">
        <f t="shared" si="16"/>
        <v>21900000</v>
      </c>
      <c r="F71" s="29">
        <f t="shared" si="16"/>
        <v>0</v>
      </c>
      <c r="G71" s="29">
        <f t="shared" si="16"/>
        <v>0</v>
      </c>
      <c r="H71" s="29">
        <f t="shared" si="16"/>
        <v>0</v>
      </c>
      <c r="I71" s="29">
        <f t="shared" si="16"/>
        <v>0</v>
      </c>
      <c r="J71" s="29">
        <f t="shared" si="16"/>
        <v>0</v>
      </c>
      <c r="K71" s="29">
        <f t="shared" si="16"/>
        <v>0</v>
      </c>
      <c r="L71" s="29">
        <f t="shared" si="16"/>
        <v>0</v>
      </c>
      <c r="M71" s="29">
        <f t="shared" si="16"/>
        <v>0</v>
      </c>
      <c r="N71" s="29">
        <f t="shared" si="16"/>
        <v>0</v>
      </c>
      <c r="O71" s="19"/>
      <c r="P71" s="19"/>
      <c r="Q71" s="19"/>
      <c r="R71" s="19"/>
      <c r="S71" s="19"/>
    </row>
    <row r="72" spans="1:19" x14ac:dyDescent="0.25">
      <c r="A72" t="s">
        <v>123</v>
      </c>
      <c r="C72" s="8">
        <v>600000</v>
      </c>
      <c r="D72" s="10">
        <v>1200000</v>
      </c>
      <c r="E72" s="10">
        <v>18000000</v>
      </c>
      <c r="F72" s="10"/>
      <c r="G72" s="10"/>
      <c r="H72" s="10"/>
      <c r="I72" s="10"/>
      <c r="J72" s="10"/>
      <c r="K72" s="10"/>
      <c r="L72" s="10"/>
      <c r="N72" s="47"/>
      <c r="O72" s="19"/>
      <c r="P72" s="19"/>
      <c r="Q72" s="19"/>
      <c r="R72" s="19"/>
      <c r="S72" s="19"/>
    </row>
    <row r="73" spans="1:19" x14ac:dyDescent="0.25">
      <c r="A73" t="s">
        <v>124</v>
      </c>
      <c r="C73" s="8"/>
      <c r="D73" s="10"/>
      <c r="E73" s="10"/>
      <c r="F73" s="10"/>
      <c r="G73" s="10"/>
      <c r="H73" s="10"/>
      <c r="I73" s="10"/>
      <c r="J73" s="10"/>
      <c r="K73" s="10"/>
      <c r="L73" s="10"/>
      <c r="N73" s="47"/>
      <c r="O73" s="19"/>
      <c r="P73" s="19"/>
      <c r="Q73" s="19"/>
      <c r="R73" s="19"/>
      <c r="S73" s="19"/>
    </row>
    <row r="74" spans="1:19" x14ac:dyDescent="0.25">
      <c r="A74" t="s">
        <v>125</v>
      </c>
      <c r="C74" s="8"/>
      <c r="D74" s="10"/>
      <c r="E74" s="10"/>
      <c r="F74" s="10"/>
      <c r="G74" s="10"/>
      <c r="H74" s="10"/>
      <c r="I74" s="10"/>
      <c r="J74" s="10"/>
      <c r="K74" s="10"/>
      <c r="L74" s="10"/>
      <c r="N74" s="47"/>
      <c r="O74" s="19"/>
      <c r="P74" s="19"/>
      <c r="Q74" s="19"/>
      <c r="R74" s="19"/>
      <c r="S74" s="19"/>
    </row>
    <row r="75" spans="1:19" x14ac:dyDescent="0.25">
      <c r="A75" t="s">
        <v>113</v>
      </c>
      <c r="C75" s="8">
        <v>300000</v>
      </c>
      <c r="D75" s="10">
        <v>600000</v>
      </c>
      <c r="E75" s="10">
        <v>900000</v>
      </c>
      <c r="F75" s="10"/>
      <c r="G75" s="10"/>
      <c r="H75" s="10"/>
      <c r="I75" s="10"/>
      <c r="J75" s="10"/>
      <c r="K75" s="10"/>
      <c r="L75" s="10"/>
      <c r="N75" s="47"/>
      <c r="O75" s="19"/>
      <c r="P75" s="19"/>
      <c r="Q75" s="19"/>
      <c r="R75" s="19"/>
      <c r="S75" s="19"/>
    </row>
    <row r="76" spans="1:19" x14ac:dyDescent="0.25">
      <c r="A76" t="s">
        <v>114</v>
      </c>
      <c r="C76" s="8">
        <v>500000</v>
      </c>
      <c r="D76" s="10">
        <v>1000000</v>
      </c>
      <c r="E76" s="10">
        <v>1500000</v>
      </c>
      <c r="F76" s="10"/>
      <c r="G76" s="10"/>
      <c r="H76" s="10"/>
      <c r="I76" s="10"/>
      <c r="J76" s="10"/>
      <c r="K76" s="10"/>
      <c r="L76" s="10"/>
      <c r="N76" s="47"/>
      <c r="O76" s="19"/>
      <c r="P76" s="19"/>
      <c r="Q76" s="19"/>
      <c r="R76" s="19"/>
      <c r="S76" s="19"/>
    </row>
    <row r="77" spans="1:19" x14ac:dyDescent="0.25">
      <c r="A77" t="s">
        <v>115</v>
      </c>
      <c r="C77" s="8">
        <v>400000</v>
      </c>
      <c r="D77" s="10">
        <v>800000</v>
      </c>
      <c r="E77" s="10">
        <v>1200000</v>
      </c>
      <c r="F77" s="10"/>
      <c r="G77" s="10"/>
      <c r="H77" s="10"/>
      <c r="I77" s="10"/>
      <c r="J77" s="10"/>
      <c r="K77" s="10"/>
      <c r="L77" s="10"/>
      <c r="N77" s="47"/>
      <c r="O77" s="19"/>
      <c r="P77" s="19"/>
      <c r="Q77" s="19"/>
      <c r="R77" s="19"/>
      <c r="S77" s="19"/>
    </row>
    <row r="78" spans="1:19" x14ac:dyDescent="0.25">
      <c r="A78" t="s">
        <v>116</v>
      </c>
      <c r="C78" s="8">
        <v>100000</v>
      </c>
      <c r="D78" s="10">
        <v>200000</v>
      </c>
      <c r="E78" s="10">
        <v>300000</v>
      </c>
      <c r="F78" s="10"/>
      <c r="G78" s="10"/>
      <c r="H78" s="10"/>
      <c r="I78" s="10"/>
      <c r="J78" s="10"/>
      <c r="K78" s="10"/>
      <c r="L78" s="10"/>
      <c r="N78" s="47"/>
      <c r="O78" s="19"/>
      <c r="P78" s="19"/>
      <c r="Q78" s="19"/>
      <c r="R78" s="19"/>
      <c r="S78" s="19"/>
    </row>
    <row r="79" spans="1:19" x14ac:dyDescent="0.25">
      <c r="C79" s="8"/>
      <c r="D79" s="10"/>
      <c r="E79" s="10"/>
      <c r="F79" s="10"/>
      <c r="G79" s="10"/>
      <c r="H79" s="10"/>
      <c r="I79" s="4"/>
      <c r="J79" s="4"/>
      <c r="K79" s="4"/>
      <c r="L79" s="4"/>
      <c r="M79" s="4"/>
      <c r="N79" s="4"/>
      <c r="O79" s="19"/>
      <c r="P79" s="19"/>
      <c r="Q79" s="19"/>
      <c r="R79" s="19"/>
      <c r="S79" s="19"/>
    </row>
    <row r="80" spans="1:19" x14ac:dyDescent="0.25">
      <c r="A80" t="s">
        <v>9</v>
      </c>
      <c r="C80" s="31" t="e">
        <f t="shared" ref="C80:N80" si="17">C24</f>
        <v>#REF!</v>
      </c>
      <c r="D80" s="31" t="e">
        <f t="shared" si="17"/>
        <v>#REF!</v>
      </c>
      <c r="E80" s="31" t="e">
        <f t="shared" si="17"/>
        <v>#REF!</v>
      </c>
      <c r="F80" s="31" t="e">
        <f t="shared" si="17"/>
        <v>#REF!</v>
      </c>
      <c r="G80" s="31" t="e">
        <f t="shared" si="17"/>
        <v>#REF!</v>
      </c>
      <c r="H80" s="31" t="e">
        <f t="shared" si="17"/>
        <v>#REF!</v>
      </c>
      <c r="I80" s="31" t="e">
        <f t="shared" si="17"/>
        <v>#REF!</v>
      </c>
      <c r="J80" s="31" t="e">
        <f t="shared" si="17"/>
        <v>#REF!</v>
      </c>
      <c r="K80" s="31" t="e">
        <f t="shared" si="17"/>
        <v>#REF!</v>
      </c>
      <c r="L80" s="31" t="e">
        <f t="shared" si="17"/>
        <v>#REF!</v>
      </c>
      <c r="M80" s="31" t="e">
        <f t="shared" si="17"/>
        <v>#REF!</v>
      </c>
      <c r="N80" s="31" t="e">
        <f t="shared" si="17"/>
        <v>#REF!</v>
      </c>
      <c r="O80" s="19"/>
      <c r="P80" s="19"/>
      <c r="Q80" s="19"/>
      <c r="R80" s="19"/>
      <c r="S80" s="19"/>
    </row>
    <row r="81" spans="1:19" x14ac:dyDescent="0.25">
      <c r="C81" s="8"/>
      <c r="D81" s="10"/>
      <c r="E81" s="10"/>
      <c r="F81" s="10"/>
      <c r="G81" s="10"/>
      <c r="H81" s="10"/>
      <c r="I81" s="4"/>
      <c r="J81" s="4"/>
      <c r="K81" s="4"/>
      <c r="L81" s="4"/>
      <c r="M81" s="4"/>
      <c r="N81" s="4"/>
      <c r="O81" s="19"/>
      <c r="P81" s="19"/>
      <c r="Q81" s="19"/>
      <c r="R81" s="19"/>
      <c r="S81" s="19"/>
    </row>
    <row r="82" spans="1:19" x14ac:dyDescent="0.25">
      <c r="A82" t="s">
        <v>29</v>
      </c>
      <c r="C82" s="32" t="e">
        <f>-(-C71-#REF!-C80)</f>
        <v>#REF!</v>
      </c>
      <c r="D82" s="32" t="e">
        <f>-(-D71-#REF!-D80)</f>
        <v>#REF!</v>
      </c>
      <c r="E82" s="32" t="e">
        <f>-(-E71-#REF!-E80)</f>
        <v>#REF!</v>
      </c>
      <c r="F82" s="32" t="e">
        <f>-(-F71-#REF!-F80)</f>
        <v>#REF!</v>
      </c>
      <c r="G82" s="32" t="e">
        <f>-(-G71-#REF!-G80)</f>
        <v>#REF!</v>
      </c>
      <c r="H82" s="32" t="e">
        <f>-(-H71-#REF!-H80)</f>
        <v>#REF!</v>
      </c>
      <c r="I82" s="32" t="e">
        <f>-(-I71-#REF!-I80)</f>
        <v>#REF!</v>
      </c>
      <c r="J82" s="32" t="e">
        <f>-(-J71-#REF!-J80)</f>
        <v>#REF!</v>
      </c>
      <c r="K82" s="32" t="e">
        <f>-(-K71-#REF!-K80)</f>
        <v>#REF!</v>
      </c>
      <c r="L82" s="32" t="e">
        <f>-(-L71-#REF!-L80)</f>
        <v>#REF!</v>
      </c>
      <c r="M82" s="32" t="e">
        <f>-(-M71-#REF!-M80)</f>
        <v>#REF!</v>
      </c>
      <c r="N82" s="32" t="e">
        <f>-(-N71-#REF!-N80)</f>
        <v>#REF!</v>
      </c>
      <c r="O82" s="19"/>
      <c r="P82" s="19"/>
      <c r="Q82" s="19"/>
      <c r="R82" s="19"/>
      <c r="S82" s="19"/>
    </row>
    <row r="83" spans="1:19" x14ac:dyDescent="0.25">
      <c r="C83" s="8"/>
      <c r="D83" s="10"/>
      <c r="E83" s="10"/>
      <c r="F83" s="10"/>
      <c r="G83" s="10"/>
      <c r="H83" s="10"/>
      <c r="I83" s="4"/>
      <c r="J83" s="4"/>
      <c r="K83" s="4"/>
      <c r="L83" s="4"/>
      <c r="M83" s="4"/>
      <c r="N83" s="4"/>
      <c r="O83" s="19"/>
      <c r="P83" s="19"/>
      <c r="Q83" s="19"/>
      <c r="R83" s="19"/>
      <c r="S83" s="19"/>
    </row>
    <row r="84" spans="1:19" x14ac:dyDescent="0.25">
      <c r="A84" t="s">
        <v>30</v>
      </c>
      <c r="C84" s="33" t="e">
        <f t="shared" ref="C84:N84" si="18">C68</f>
        <v>#REF!</v>
      </c>
      <c r="D84" s="33" t="e">
        <f t="shared" si="18"/>
        <v>#REF!</v>
      </c>
      <c r="E84" s="33" t="e">
        <f t="shared" si="18"/>
        <v>#REF!</v>
      </c>
      <c r="F84" s="33" t="e">
        <f t="shared" si="18"/>
        <v>#REF!</v>
      </c>
      <c r="G84" s="33" t="e">
        <f t="shared" si="18"/>
        <v>#REF!</v>
      </c>
      <c r="H84" s="33" t="e">
        <f t="shared" si="18"/>
        <v>#REF!</v>
      </c>
      <c r="I84" s="33" t="e">
        <f t="shared" si="18"/>
        <v>#REF!</v>
      </c>
      <c r="J84" s="33" t="e">
        <f t="shared" si="18"/>
        <v>#REF!</v>
      </c>
      <c r="K84" s="33" t="e">
        <f t="shared" si="18"/>
        <v>#REF!</v>
      </c>
      <c r="L84" s="33" t="e">
        <f t="shared" si="18"/>
        <v>#REF!</v>
      </c>
      <c r="M84" s="33" t="e">
        <f t="shared" si="18"/>
        <v>#REF!</v>
      </c>
      <c r="N84" s="33" t="e">
        <f t="shared" si="18"/>
        <v>#REF!</v>
      </c>
      <c r="O84" s="19"/>
      <c r="P84" s="19"/>
      <c r="Q84" s="19"/>
      <c r="R84" s="19"/>
      <c r="S84" s="19"/>
    </row>
    <row r="85" spans="1:19" x14ac:dyDescent="0.25">
      <c r="C85" s="8"/>
      <c r="D85" s="10"/>
      <c r="E85" s="10"/>
      <c r="F85" s="10"/>
      <c r="G85" s="10"/>
      <c r="H85" s="10"/>
      <c r="I85" s="4"/>
      <c r="J85" s="4"/>
      <c r="K85" s="4"/>
      <c r="L85" s="4"/>
      <c r="M85" s="4"/>
      <c r="N85" s="4"/>
      <c r="O85" s="19"/>
      <c r="P85" s="19"/>
      <c r="Q85" s="19"/>
      <c r="R85" s="19"/>
      <c r="S85" s="19"/>
    </row>
    <row r="86" spans="1:19" x14ac:dyDescent="0.25">
      <c r="A86" t="s">
        <v>31</v>
      </c>
      <c r="C86" s="34" t="e">
        <f>C82+C84</f>
        <v>#REF!</v>
      </c>
      <c r="D86" s="34" t="e">
        <f t="shared" ref="D86:M86" si="19">D82+D84</f>
        <v>#REF!</v>
      </c>
      <c r="E86" s="34" t="e">
        <f>E82+E84</f>
        <v>#REF!</v>
      </c>
      <c r="F86" s="34" t="e">
        <f t="shared" si="19"/>
        <v>#REF!</v>
      </c>
      <c r="G86" s="34" t="e">
        <f t="shared" si="19"/>
        <v>#REF!</v>
      </c>
      <c r="H86" s="34" t="e">
        <f t="shared" si="19"/>
        <v>#REF!</v>
      </c>
      <c r="I86" s="34" t="e">
        <f t="shared" si="19"/>
        <v>#REF!</v>
      </c>
      <c r="J86" s="34" t="e">
        <f t="shared" si="19"/>
        <v>#REF!</v>
      </c>
      <c r="K86" s="34" t="e">
        <f t="shared" si="19"/>
        <v>#REF!</v>
      </c>
      <c r="L86" s="34" t="e">
        <f>L82+L84</f>
        <v>#REF!</v>
      </c>
      <c r="M86" s="34" t="e">
        <f t="shared" si="19"/>
        <v>#REF!</v>
      </c>
      <c r="N86" s="34" t="e">
        <f>N82+N84</f>
        <v>#REF!</v>
      </c>
      <c r="O86" s="19"/>
      <c r="P86" s="19"/>
      <c r="Q86" s="19"/>
      <c r="R86" s="19"/>
      <c r="S86" s="19"/>
    </row>
    <row r="87" spans="1:19" x14ac:dyDescent="0.25">
      <c r="C87" s="8"/>
      <c r="D87" s="10"/>
      <c r="E87" s="10"/>
      <c r="F87" s="10"/>
      <c r="G87" s="10"/>
      <c r="H87" s="10"/>
      <c r="I87" s="4"/>
      <c r="J87" s="4"/>
      <c r="K87" s="4"/>
      <c r="L87" s="4"/>
      <c r="M87" s="4"/>
      <c r="N87" s="4"/>
      <c r="O87" s="19"/>
      <c r="P87" s="19"/>
      <c r="Q87" s="19"/>
      <c r="R87" s="19"/>
      <c r="S87" s="19"/>
    </row>
    <row r="88" spans="1:19" x14ac:dyDescent="0.25">
      <c r="A88" t="s">
        <v>32</v>
      </c>
      <c r="C88" s="8"/>
      <c r="D88" s="10"/>
      <c r="E88" s="10"/>
      <c r="F88" s="10"/>
      <c r="G88" s="10"/>
      <c r="H88" s="10"/>
      <c r="I88" s="4"/>
      <c r="J88" s="4"/>
      <c r="K88" s="4"/>
      <c r="L88" s="4"/>
      <c r="M88" s="4"/>
      <c r="N88" s="4"/>
      <c r="O88" s="19"/>
      <c r="P88" s="19"/>
      <c r="Q88" s="19"/>
      <c r="R88" s="19"/>
      <c r="S88" s="19"/>
    </row>
    <row r="89" spans="1:19" x14ac:dyDescent="0.25">
      <c r="A89" t="s">
        <v>33</v>
      </c>
      <c r="C89" s="27">
        <f>+SUM(C90)</f>
        <v>-4000</v>
      </c>
      <c r="D89" s="27">
        <f t="shared" ref="D89:N89" si="20">+SUM(D90)</f>
        <v>-8000</v>
      </c>
      <c r="E89" s="27">
        <f t="shared" si="20"/>
        <v>-12000</v>
      </c>
      <c r="F89" s="27">
        <f t="shared" si="20"/>
        <v>0</v>
      </c>
      <c r="G89" s="27">
        <f t="shared" si="20"/>
        <v>0</v>
      </c>
      <c r="H89" s="27">
        <f t="shared" si="20"/>
        <v>0</v>
      </c>
      <c r="I89" s="27">
        <f t="shared" si="20"/>
        <v>0</v>
      </c>
      <c r="J89" s="27">
        <f t="shared" si="20"/>
        <v>0</v>
      </c>
      <c r="K89" s="27">
        <f t="shared" si="20"/>
        <v>0</v>
      </c>
      <c r="L89" s="27">
        <f t="shared" si="20"/>
        <v>0</v>
      </c>
      <c r="M89" s="27">
        <f t="shared" si="20"/>
        <v>0</v>
      </c>
      <c r="N89" s="27">
        <f t="shared" si="20"/>
        <v>0</v>
      </c>
      <c r="O89" s="19"/>
      <c r="P89" s="19"/>
      <c r="Q89" s="19"/>
      <c r="R89" s="19"/>
      <c r="S89" s="19"/>
    </row>
    <row r="90" spans="1:19" x14ac:dyDescent="0.25">
      <c r="A90" t="s">
        <v>117</v>
      </c>
      <c r="C90" s="8">
        <v>-4000</v>
      </c>
      <c r="D90" s="10">
        <v>-8000</v>
      </c>
      <c r="E90" s="10">
        <v>-12000</v>
      </c>
      <c r="F90" s="10"/>
      <c r="G90" s="10"/>
      <c r="H90" s="10"/>
      <c r="I90" s="10"/>
      <c r="J90" s="10"/>
      <c r="K90" s="10"/>
      <c r="L90" s="10"/>
      <c r="N90" s="8"/>
      <c r="O90" s="19"/>
      <c r="P90" s="19"/>
      <c r="Q90" s="19"/>
      <c r="R90" s="19"/>
      <c r="S90" s="19"/>
    </row>
    <row r="91" spans="1:19" x14ac:dyDescent="0.25">
      <c r="C91" s="8"/>
      <c r="D91" s="10"/>
      <c r="E91" s="10"/>
      <c r="F91" s="10"/>
      <c r="G91" s="10"/>
      <c r="H91" s="10"/>
      <c r="I91" s="4"/>
      <c r="J91" s="4"/>
      <c r="K91" s="4"/>
      <c r="L91" s="4"/>
      <c r="M91" s="4"/>
      <c r="N91" s="4"/>
      <c r="O91" s="19"/>
      <c r="P91" s="19"/>
      <c r="Q91" s="19"/>
      <c r="R91" s="19"/>
      <c r="S91" s="19"/>
    </row>
    <row r="92" spans="1:19" x14ac:dyDescent="0.25">
      <c r="A92" t="s">
        <v>34</v>
      </c>
      <c r="C92" s="30" t="e">
        <f>C86+#REF!+C89+#REF!+#REF!</f>
        <v>#REF!</v>
      </c>
      <c r="D92" s="30" t="e">
        <f>D86+#REF!+D89+#REF!+#REF!</f>
        <v>#REF!</v>
      </c>
      <c r="E92" s="30" t="e">
        <f>E86+#REF!+E89+#REF!+#REF!</f>
        <v>#REF!</v>
      </c>
      <c r="F92" s="30" t="e">
        <f>F86+#REF!+F89+#REF!+#REF!</f>
        <v>#REF!</v>
      </c>
      <c r="G92" s="30" t="e">
        <f>G86+#REF!+G89+#REF!+#REF!</f>
        <v>#REF!</v>
      </c>
      <c r="H92" s="30" t="e">
        <f>H86+#REF!+H89+#REF!+#REF!</f>
        <v>#REF!</v>
      </c>
      <c r="I92" s="30" t="e">
        <f>I86+#REF!+I89+#REF!+#REF!</f>
        <v>#REF!</v>
      </c>
      <c r="J92" s="30" t="e">
        <f>J86+#REF!+J89+#REF!+#REF!</f>
        <v>#REF!</v>
      </c>
      <c r="K92" s="30" t="e">
        <f>K86+#REF!+K89+#REF!+#REF!</f>
        <v>#REF!</v>
      </c>
      <c r="L92" s="30" t="e">
        <f>L86+#REF!+L89+#REF!+#REF!</f>
        <v>#REF!</v>
      </c>
      <c r="M92" s="30" t="e">
        <f>M86+#REF!+M89+#REF!+#REF!</f>
        <v>#REF!</v>
      </c>
      <c r="N92" s="30" t="e">
        <f>N86+#REF!+N89+#REF!+#REF!</f>
        <v>#REF!</v>
      </c>
      <c r="O92" s="19"/>
      <c r="P92" s="19"/>
      <c r="Q92" s="19"/>
      <c r="R92" s="19"/>
      <c r="S92" s="19"/>
    </row>
    <row r="93" spans="1:19" x14ac:dyDescent="0.25">
      <c r="A93" t="s">
        <v>35</v>
      </c>
      <c r="C93" s="8"/>
      <c r="D93" s="10"/>
      <c r="E93" s="10"/>
      <c r="F93" s="10"/>
      <c r="G93" s="10"/>
      <c r="H93" s="10"/>
      <c r="I93" s="4"/>
      <c r="J93" s="4"/>
      <c r="K93" s="4"/>
      <c r="L93" s="4"/>
      <c r="M93" s="4"/>
      <c r="N93" s="4"/>
      <c r="O93" s="19"/>
      <c r="P93" s="19"/>
      <c r="Q93" s="19"/>
      <c r="R93" s="19"/>
      <c r="S93" s="19"/>
    </row>
    <row r="94" spans="1:19" x14ac:dyDescent="0.25">
      <c r="A94" t="s">
        <v>36</v>
      </c>
      <c r="C94" s="8">
        <v>25000</v>
      </c>
      <c r="D94" s="10">
        <v>50000</v>
      </c>
      <c r="E94" s="10">
        <v>75000</v>
      </c>
      <c r="F94" s="10"/>
      <c r="G94" s="10"/>
      <c r="H94" s="10"/>
      <c r="I94" s="10"/>
      <c r="J94" s="10"/>
      <c r="K94" s="10"/>
      <c r="L94" s="10"/>
      <c r="N94" s="47"/>
      <c r="O94" s="19"/>
      <c r="P94" s="19"/>
      <c r="Q94" s="19"/>
      <c r="R94" s="19"/>
      <c r="S94" s="19"/>
    </row>
    <row r="95" spans="1:19" x14ac:dyDescent="0.25">
      <c r="C95" s="8"/>
      <c r="D95" s="10"/>
      <c r="E95" s="10"/>
      <c r="F95" s="10"/>
      <c r="G95" s="10"/>
      <c r="H95" s="10"/>
      <c r="I95" s="4"/>
      <c r="J95" s="4"/>
      <c r="K95" s="4"/>
      <c r="L95" s="4"/>
      <c r="M95" s="4"/>
      <c r="N95" s="4"/>
      <c r="O95" s="19"/>
      <c r="P95" s="19"/>
      <c r="Q95" s="19"/>
      <c r="R95" s="19"/>
      <c r="S95" s="19"/>
    </row>
    <row r="96" spans="1:19" x14ac:dyDescent="0.25">
      <c r="A96" t="s">
        <v>37</v>
      </c>
      <c r="C96" s="30" t="e">
        <f>C92+C94</f>
        <v>#REF!</v>
      </c>
      <c r="D96" s="30" t="e">
        <f>D92+D94</f>
        <v>#REF!</v>
      </c>
      <c r="E96" s="30" t="e">
        <f>E92+E94</f>
        <v>#REF!</v>
      </c>
      <c r="F96" s="30" t="e">
        <f t="shared" ref="F96:N96" si="21">F92+F94</f>
        <v>#REF!</v>
      </c>
      <c r="G96" s="30" t="e">
        <f t="shared" si="21"/>
        <v>#REF!</v>
      </c>
      <c r="H96" s="30" t="e">
        <f t="shared" si="21"/>
        <v>#REF!</v>
      </c>
      <c r="I96" s="30" t="e">
        <f t="shared" si="21"/>
        <v>#REF!</v>
      </c>
      <c r="J96" s="30" t="e">
        <f t="shared" si="21"/>
        <v>#REF!</v>
      </c>
      <c r="K96" s="30" t="e">
        <f t="shared" si="21"/>
        <v>#REF!</v>
      </c>
      <c r="L96" s="30" t="e">
        <f>L92+L94</f>
        <v>#REF!</v>
      </c>
      <c r="M96" s="30" t="e">
        <f t="shared" si="21"/>
        <v>#REF!</v>
      </c>
      <c r="N96" s="30" t="e">
        <f t="shared" si="21"/>
        <v>#REF!</v>
      </c>
      <c r="O96" s="19"/>
      <c r="P96" s="19"/>
      <c r="Q96" s="19"/>
      <c r="R96" s="19"/>
      <c r="S96" s="19"/>
    </row>
    <row r="97" spans="2:19" x14ac:dyDescent="0.25">
      <c r="B97" s="19"/>
      <c r="C97" s="19"/>
      <c r="D97" s="19"/>
      <c r="E97" s="19"/>
      <c r="F97" s="19"/>
      <c r="G97" s="19"/>
      <c r="H97" s="19"/>
      <c r="I97" s="19"/>
      <c r="K97" s="19"/>
      <c r="L97" s="19"/>
      <c r="N97" s="19"/>
      <c r="O97" s="19"/>
      <c r="P97" s="19"/>
      <c r="Q97" s="19"/>
      <c r="R97" s="19"/>
      <c r="S97" s="19"/>
    </row>
    <row r="98" spans="2:19" x14ac:dyDescent="0.25">
      <c r="B98" s="19"/>
      <c r="C98" s="19"/>
      <c r="D98" s="19"/>
      <c r="E98" s="19"/>
      <c r="F98" s="19"/>
      <c r="G98" s="19"/>
      <c r="H98" s="19"/>
      <c r="I98" s="19"/>
      <c r="K98" s="19"/>
      <c r="L98" s="19"/>
      <c r="N98" s="19"/>
      <c r="O98" s="19"/>
      <c r="P98" s="19"/>
      <c r="Q98" s="19"/>
      <c r="R98" s="19"/>
      <c r="S98" s="19"/>
    </row>
    <row r="99" spans="2:19" x14ac:dyDescent="0.25">
      <c r="B99" s="19"/>
      <c r="C99" s="19"/>
      <c r="D99" s="19"/>
      <c r="E99" s="19"/>
      <c r="F99" s="19"/>
      <c r="G99" s="19"/>
      <c r="H99" s="19"/>
      <c r="I99" s="19"/>
      <c r="K99" s="19"/>
      <c r="L99" s="19"/>
      <c r="N99" s="19"/>
      <c r="O99" s="19"/>
      <c r="P99" s="19"/>
      <c r="Q99" s="19"/>
      <c r="R99" s="19"/>
      <c r="S99" s="19"/>
    </row>
    <row r="100" spans="2:19" x14ac:dyDescent="0.25">
      <c r="B100" s="19"/>
      <c r="C100" s="19"/>
      <c r="D100" s="19"/>
      <c r="E100" s="19"/>
      <c r="F100" s="19"/>
      <c r="G100" s="19"/>
      <c r="H100" s="19"/>
      <c r="I100" s="19"/>
      <c r="K100" s="19"/>
      <c r="L100" s="19"/>
      <c r="N100" s="19"/>
      <c r="O100" s="19"/>
      <c r="P100" s="19"/>
      <c r="Q100" s="19"/>
      <c r="R100" s="19"/>
      <c r="S100" s="19"/>
    </row>
    <row r="101" spans="2:19" x14ac:dyDescent="0.25">
      <c r="B101" s="19"/>
      <c r="C101" s="19"/>
      <c r="D101" s="19"/>
      <c r="E101" s="19"/>
      <c r="F101" s="19"/>
      <c r="G101" s="19"/>
      <c r="H101" s="19"/>
      <c r="I101" s="19"/>
      <c r="K101" s="19"/>
      <c r="L101" s="19"/>
      <c r="N101" s="19"/>
      <c r="O101" s="19"/>
      <c r="P101" s="19"/>
      <c r="Q101" s="19"/>
      <c r="R101" s="19"/>
      <c r="S101" s="19"/>
    </row>
    <row r="102" spans="2:19" x14ac:dyDescent="0.25">
      <c r="B102" s="19"/>
      <c r="C102" s="19"/>
      <c r="D102" s="19"/>
      <c r="E102" s="19"/>
      <c r="F102" s="19"/>
      <c r="G102" s="19"/>
      <c r="H102" s="19"/>
      <c r="I102" s="19"/>
      <c r="K102" s="19"/>
      <c r="L102" s="19"/>
      <c r="N102" s="19"/>
      <c r="O102" s="19"/>
      <c r="P102" s="19"/>
      <c r="Q102" s="19"/>
      <c r="R102" s="19"/>
      <c r="S102" s="19"/>
    </row>
    <row r="103" spans="2:19" x14ac:dyDescent="0.25">
      <c r="B103" s="19"/>
      <c r="C103" s="19"/>
      <c r="D103" s="19"/>
      <c r="E103" s="19"/>
      <c r="F103" s="19"/>
      <c r="G103" s="19"/>
      <c r="H103" s="19"/>
      <c r="I103" s="19"/>
      <c r="K103" s="19"/>
      <c r="L103" s="19"/>
      <c r="N103" s="19"/>
      <c r="O103" s="19"/>
      <c r="P103" s="19"/>
      <c r="Q103" s="19"/>
      <c r="R103" s="19"/>
      <c r="S103" s="19"/>
    </row>
    <row r="104" spans="2:19" x14ac:dyDescent="0.25">
      <c r="B104" s="19"/>
      <c r="C104" s="19"/>
      <c r="D104" s="19"/>
      <c r="E104" s="19"/>
      <c r="F104" s="19"/>
      <c r="G104" s="19"/>
      <c r="H104" s="19"/>
      <c r="I104" s="19"/>
      <c r="K104" s="19"/>
      <c r="L104" s="19"/>
      <c r="N104" s="19"/>
      <c r="O104" s="19"/>
      <c r="P104" s="19"/>
      <c r="Q104" s="19"/>
      <c r="R104" s="19"/>
      <c r="S104" s="19"/>
    </row>
    <row r="105" spans="2:19" x14ac:dyDescent="0.25">
      <c r="B105" s="19"/>
      <c r="C105" s="19"/>
      <c r="D105" s="19"/>
      <c r="E105" s="19"/>
      <c r="F105" s="19"/>
      <c r="G105" s="19"/>
      <c r="H105" s="19"/>
      <c r="I105" s="19"/>
      <c r="K105" s="19"/>
      <c r="L105" s="19"/>
      <c r="N105" s="19"/>
      <c r="O105" s="19"/>
      <c r="P105" s="19"/>
      <c r="Q105" s="19"/>
      <c r="R105" s="19"/>
      <c r="S105" s="19"/>
    </row>
    <row r="106" spans="2:19" x14ac:dyDescent="0.25">
      <c r="B106" s="19"/>
      <c r="C106" s="19"/>
      <c r="D106" s="19"/>
      <c r="E106" s="19"/>
      <c r="F106" s="19"/>
      <c r="G106" s="19"/>
      <c r="H106" s="19"/>
      <c r="I106" s="19"/>
      <c r="K106" s="19"/>
      <c r="L106" s="19"/>
      <c r="N106" s="19"/>
      <c r="O106" s="19"/>
      <c r="P106" s="19"/>
      <c r="Q106" s="19"/>
      <c r="R106" s="19"/>
      <c r="S106" s="19"/>
    </row>
    <row r="107" spans="2:19" x14ac:dyDescent="0.25">
      <c r="B107" s="19"/>
      <c r="C107" s="19"/>
      <c r="D107" s="19"/>
      <c r="E107" s="19"/>
      <c r="F107" s="19"/>
      <c r="G107" s="19"/>
      <c r="H107" s="19"/>
      <c r="I107" s="19"/>
      <c r="K107" s="19"/>
      <c r="L107" s="19"/>
      <c r="N107" s="19"/>
      <c r="O107" s="19"/>
      <c r="P107" s="19"/>
      <c r="Q107" s="19"/>
      <c r="R107" s="19"/>
      <c r="S107" s="19"/>
    </row>
    <row r="108" spans="2:19" x14ac:dyDescent="0.25">
      <c r="B108" s="19"/>
      <c r="C108" s="19"/>
      <c r="D108" s="19"/>
      <c r="E108" s="19"/>
      <c r="F108" s="19"/>
      <c r="G108" s="19"/>
      <c r="H108" s="19"/>
      <c r="I108" s="19"/>
      <c r="K108" s="19"/>
      <c r="L108" s="19"/>
      <c r="N108" s="19"/>
      <c r="O108" s="19"/>
      <c r="P108" s="19"/>
      <c r="Q108" s="19"/>
      <c r="R108" s="19"/>
      <c r="S108" s="19"/>
    </row>
    <row r="109" spans="2:19" x14ac:dyDescent="0.25">
      <c r="B109" s="19"/>
      <c r="C109" s="19"/>
      <c r="D109" s="19"/>
      <c r="E109" s="19"/>
      <c r="F109" s="19"/>
      <c r="G109" s="19"/>
      <c r="H109" s="19"/>
      <c r="I109" s="19"/>
      <c r="K109" s="19"/>
      <c r="L109" s="19"/>
      <c r="N109" s="19"/>
      <c r="O109" s="19"/>
      <c r="P109" s="19"/>
      <c r="Q109" s="19"/>
      <c r="R109" s="19"/>
      <c r="S109" s="19"/>
    </row>
    <row r="110" spans="2:19" x14ac:dyDescent="0.25">
      <c r="B110" s="19"/>
      <c r="C110" s="19"/>
      <c r="D110" s="19"/>
      <c r="E110" s="19"/>
      <c r="F110" s="19"/>
      <c r="G110" s="19"/>
      <c r="H110" s="19"/>
      <c r="I110" s="19"/>
      <c r="K110" s="19"/>
      <c r="L110" s="19"/>
      <c r="N110" s="19"/>
      <c r="O110" s="19"/>
      <c r="P110" s="19"/>
      <c r="Q110" s="19"/>
      <c r="R110" s="19"/>
      <c r="S110" s="19"/>
    </row>
    <row r="111" spans="2:19" x14ac:dyDescent="0.25">
      <c r="B111" s="19"/>
      <c r="C111" s="19"/>
      <c r="D111" s="19"/>
      <c r="E111" s="19"/>
      <c r="F111" s="19"/>
      <c r="G111" s="19"/>
      <c r="H111" s="19"/>
      <c r="I111" s="19"/>
      <c r="K111" s="19"/>
      <c r="L111" s="19"/>
      <c r="N111" s="19"/>
      <c r="O111" s="19"/>
      <c r="P111" s="19"/>
      <c r="Q111" s="19"/>
      <c r="R111" s="19"/>
      <c r="S111" s="19"/>
    </row>
    <row r="112" spans="2:19" x14ac:dyDescent="0.25">
      <c r="B112" s="19"/>
      <c r="C112" s="19"/>
      <c r="D112" s="19"/>
      <c r="E112" s="19"/>
      <c r="F112" s="19"/>
      <c r="G112" s="19"/>
      <c r="H112" s="19"/>
      <c r="I112" s="19"/>
      <c r="K112" s="19"/>
      <c r="L112" s="19"/>
      <c r="N112" s="19"/>
      <c r="O112" s="19"/>
      <c r="P112" s="19"/>
      <c r="Q112" s="19"/>
      <c r="R112" s="19"/>
      <c r="S112" s="19"/>
    </row>
    <row r="113" spans="2:19" x14ac:dyDescent="0.25">
      <c r="B113" s="19"/>
      <c r="C113" s="19"/>
      <c r="D113" s="19"/>
      <c r="E113" s="19"/>
      <c r="F113" s="19"/>
      <c r="G113" s="19"/>
      <c r="H113" s="19"/>
      <c r="I113" s="19"/>
      <c r="K113" s="19"/>
      <c r="L113" s="19"/>
      <c r="N113" s="19"/>
      <c r="O113" s="19"/>
      <c r="P113" s="19"/>
      <c r="Q113" s="19"/>
      <c r="R113" s="19"/>
      <c r="S113" s="19"/>
    </row>
    <row r="114" spans="2:19" x14ac:dyDescent="0.25">
      <c r="B114" s="19"/>
      <c r="C114" s="19"/>
      <c r="D114" s="19"/>
      <c r="E114" s="19"/>
      <c r="F114" s="19"/>
      <c r="G114" s="19"/>
      <c r="H114" s="19"/>
      <c r="I114" s="19"/>
      <c r="K114" s="19"/>
      <c r="L114" s="19"/>
      <c r="N114" s="19"/>
      <c r="O114" s="19"/>
      <c r="P114" s="19"/>
      <c r="Q114" s="19"/>
      <c r="R114" s="19"/>
      <c r="S114" s="19"/>
    </row>
    <row r="115" spans="2:19" x14ac:dyDescent="0.25">
      <c r="B115" s="19"/>
      <c r="C115" s="19"/>
      <c r="D115" s="19"/>
      <c r="E115" s="19"/>
      <c r="F115" s="19"/>
      <c r="G115" s="19"/>
      <c r="H115" s="19"/>
      <c r="I115" s="19"/>
      <c r="K115" s="19"/>
      <c r="L115" s="19"/>
      <c r="N115" s="19"/>
      <c r="O115" s="19"/>
      <c r="P115" s="19"/>
      <c r="Q115" s="19"/>
      <c r="R115" s="19"/>
      <c r="S115" s="19"/>
    </row>
    <row r="116" spans="2:19" x14ac:dyDescent="0.25">
      <c r="B116" s="19"/>
      <c r="C116" s="19"/>
      <c r="D116" s="19"/>
      <c r="E116" s="19"/>
      <c r="F116" s="19"/>
      <c r="G116" s="19"/>
      <c r="H116" s="19"/>
      <c r="I116" s="19"/>
      <c r="K116" s="19"/>
      <c r="L116" s="19"/>
      <c r="N116" s="19"/>
      <c r="O116" s="19"/>
      <c r="P116" s="19"/>
      <c r="Q116" s="19"/>
      <c r="R116" s="19"/>
      <c r="S116" s="19"/>
    </row>
    <row r="117" spans="2:19" x14ac:dyDescent="0.25">
      <c r="B117" s="19"/>
      <c r="C117" s="19"/>
      <c r="D117" s="19"/>
      <c r="E117" s="19"/>
      <c r="F117" s="19"/>
      <c r="G117" s="19"/>
      <c r="H117" s="19"/>
      <c r="I117" s="19"/>
      <c r="K117" s="19"/>
      <c r="L117" s="19"/>
      <c r="N117" s="19"/>
      <c r="O117" s="19"/>
      <c r="P117" s="19"/>
      <c r="Q117" s="19"/>
      <c r="R117" s="19"/>
      <c r="S117" s="19"/>
    </row>
    <row r="118" spans="2:19" x14ac:dyDescent="0.25">
      <c r="B118" s="19"/>
      <c r="C118" s="19"/>
      <c r="D118" s="19"/>
      <c r="E118" s="19"/>
      <c r="F118" s="19"/>
      <c r="G118" s="19"/>
      <c r="H118" s="19"/>
      <c r="I118" s="19"/>
      <c r="K118" s="19"/>
      <c r="L118" s="19"/>
      <c r="N118" s="19"/>
      <c r="O118" s="19"/>
      <c r="P118" s="19"/>
      <c r="Q118" s="19"/>
      <c r="R118" s="19"/>
      <c r="S118" s="19"/>
    </row>
    <row r="119" spans="2:19" x14ac:dyDescent="0.25">
      <c r="B119" s="19"/>
      <c r="C119" s="19"/>
      <c r="D119" s="19"/>
      <c r="E119" s="19"/>
      <c r="F119" s="19"/>
      <c r="G119" s="19"/>
      <c r="H119" s="19"/>
      <c r="I119" s="19"/>
      <c r="K119" s="19"/>
      <c r="L119" s="19"/>
      <c r="N119" s="19"/>
      <c r="O119" s="19"/>
      <c r="P119" s="19"/>
      <c r="Q119" s="19"/>
      <c r="R119" s="19"/>
      <c r="S119" s="19"/>
    </row>
    <row r="120" spans="2:19" x14ac:dyDescent="0.25">
      <c r="B120" s="19"/>
      <c r="C120" s="19"/>
      <c r="D120" s="19"/>
      <c r="E120" s="19"/>
      <c r="F120" s="19"/>
      <c r="G120" s="19"/>
      <c r="H120" s="19"/>
      <c r="I120" s="19"/>
      <c r="K120" s="19"/>
      <c r="L120" s="19"/>
      <c r="N120" s="19"/>
      <c r="O120" s="19"/>
      <c r="P120" s="19"/>
      <c r="Q120" s="19"/>
      <c r="R120" s="19"/>
      <c r="S120" s="19"/>
    </row>
    <row r="121" spans="2:19" x14ac:dyDescent="0.25">
      <c r="B121" s="19"/>
      <c r="C121" s="19"/>
      <c r="D121" s="19"/>
      <c r="E121" s="19"/>
      <c r="F121" s="19"/>
      <c r="G121" s="19"/>
      <c r="H121" s="19"/>
      <c r="I121" s="19"/>
      <c r="K121" s="19"/>
      <c r="L121" s="19"/>
      <c r="N121" s="19"/>
      <c r="O121" s="19"/>
      <c r="P121" s="19"/>
      <c r="Q121" s="19"/>
      <c r="R121" s="19"/>
      <c r="S121" s="19"/>
    </row>
    <row r="122" spans="2:19" x14ac:dyDescent="0.25">
      <c r="B122" s="19"/>
      <c r="C122" s="19"/>
      <c r="D122" s="19"/>
      <c r="E122" s="19"/>
      <c r="F122" s="19"/>
      <c r="G122" s="19"/>
      <c r="H122" s="19"/>
      <c r="I122" s="19"/>
      <c r="K122" s="19"/>
      <c r="L122" s="19"/>
      <c r="N122" s="19"/>
      <c r="O122" s="19"/>
      <c r="P122" s="19"/>
      <c r="Q122" s="19"/>
      <c r="R122" s="19"/>
      <c r="S122" s="19"/>
    </row>
    <row r="123" spans="2:19" x14ac:dyDescent="0.25">
      <c r="B123" s="19"/>
      <c r="C123" s="19"/>
      <c r="D123" s="19"/>
      <c r="E123" s="19"/>
      <c r="F123" s="19"/>
      <c r="G123" s="19"/>
      <c r="H123" s="19"/>
      <c r="I123" s="19"/>
      <c r="K123" s="19"/>
      <c r="L123" s="19"/>
      <c r="N123" s="19"/>
      <c r="O123" s="19"/>
      <c r="P123" s="19"/>
      <c r="Q123" s="19"/>
      <c r="R123" s="19"/>
      <c r="S123" s="19"/>
    </row>
    <row r="124" spans="2:19" x14ac:dyDescent="0.25">
      <c r="B124" s="19"/>
      <c r="C124" s="19"/>
      <c r="D124" s="19"/>
      <c r="E124" s="19"/>
      <c r="F124" s="19"/>
      <c r="G124" s="19"/>
      <c r="H124" s="19"/>
      <c r="I124" s="19"/>
      <c r="K124" s="19"/>
      <c r="L124" s="19"/>
      <c r="N124" s="19"/>
      <c r="O124" s="19"/>
      <c r="P124" s="19"/>
      <c r="Q124" s="19"/>
      <c r="R124" s="19"/>
      <c r="S124" s="19"/>
    </row>
    <row r="125" spans="2:19" x14ac:dyDescent="0.25">
      <c r="B125" s="19"/>
      <c r="C125" s="19"/>
      <c r="D125" s="19"/>
      <c r="E125" s="19"/>
      <c r="F125" s="19"/>
      <c r="G125" s="19"/>
      <c r="H125" s="19"/>
      <c r="I125" s="19"/>
      <c r="K125" s="19"/>
      <c r="L125" s="19"/>
      <c r="N125" s="19"/>
      <c r="O125" s="19"/>
      <c r="P125" s="19"/>
      <c r="Q125" s="19"/>
      <c r="R125" s="19"/>
      <c r="S125" s="19"/>
    </row>
    <row r="126" spans="2:19" x14ac:dyDescent="0.25">
      <c r="B126" s="19"/>
      <c r="C126" s="19"/>
      <c r="D126" s="19"/>
      <c r="E126" s="19"/>
      <c r="F126" s="19"/>
      <c r="G126" s="19"/>
      <c r="H126" s="19"/>
      <c r="I126" s="19"/>
      <c r="K126" s="19"/>
      <c r="L126" s="19"/>
      <c r="N126" s="19"/>
      <c r="O126" s="19"/>
      <c r="P126" s="19"/>
      <c r="Q126" s="19"/>
      <c r="R126" s="19"/>
      <c r="S126" s="19"/>
    </row>
    <row r="127" spans="2:19" x14ac:dyDescent="0.25">
      <c r="B127" s="19"/>
      <c r="C127" s="19"/>
      <c r="D127" s="19"/>
      <c r="E127" s="19"/>
      <c r="F127" s="19"/>
      <c r="G127" s="19"/>
      <c r="H127" s="19"/>
      <c r="I127" s="19"/>
      <c r="K127" s="19"/>
      <c r="L127" s="19"/>
      <c r="N127" s="19"/>
      <c r="O127" s="19"/>
      <c r="P127" s="19"/>
      <c r="Q127" s="19"/>
      <c r="R127" s="19"/>
      <c r="S127" s="19"/>
    </row>
    <row r="128" spans="2:19" x14ac:dyDescent="0.25">
      <c r="B128" s="19"/>
      <c r="C128" s="19"/>
      <c r="D128" s="19"/>
      <c r="E128" s="19"/>
      <c r="F128" s="19"/>
      <c r="G128" s="19"/>
      <c r="H128" s="19"/>
      <c r="I128" s="19"/>
      <c r="K128" s="19"/>
      <c r="L128" s="19"/>
      <c r="N128" s="19"/>
      <c r="O128" s="19"/>
      <c r="P128" s="19"/>
      <c r="Q128" s="19"/>
      <c r="R128" s="19"/>
      <c r="S128" s="19"/>
    </row>
    <row r="129" spans="2:19" x14ac:dyDescent="0.25">
      <c r="B129" s="19"/>
      <c r="C129" s="19"/>
      <c r="D129" s="19"/>
      <c r="E129" s="19"/>
      <c r="F129" s="19"/>
      <c r="G129" s="19"/>
      <c r="H129" s="19"/>
      <c r="I129" s="19"/>
      <c r="K129" s="19"/>
      <c r="L129" s="19"/>
      <c r="N129" s="19"/>
      <c r="O129" s="19"/>
      <c r="P129" s="19"/>
      <c r="Q129" s="19"/>
      <c r="R129" s="19"/>
      <c r="S129" s="19"/>
    </row>
    <row r="130" spans="2:19" x14ac:dyDescent="0.25">
      <c r="B130" s="19"/>
      <c r="C130" s="19"/>
      <c r="D130" s="19"/>
      <c r="E130" s="19"/>
      <c r="F130" s="19"/>
      <c r="G130" s="19"/>
      <c r="H130" s="19"/>
      <c r="I130" s="19"/>
      <c r="K130" s="19"/>
      <c r="L130" s="19"/>
      <c r="N130" s="19"/>
      <c r="O130" s="19"/>
      <c r="P130" s="19"/>
      <c r="Q130" s="19"/>
      <c r="R130" s="19"/>
      <c r="S130" s="19"/>
    </row>
    <row r="131" spans="2:19" x14ac:dyDescent="0.25">
      <c r="B131" s="19"/>
      <c r="C131" s="19"/>
      <c r="D131" s="19"/>
      <c r="E131" s="19"/>
      <c r="F131" s="19"/>
      <c r="G131" s="19"/>
      <c r="H131" s="19"/>
      <c r="I131" s="19"/>
      <c r="K131" s="19"/>
      <c r="L131" s="19"/>
      <c r="N131" s="19"/>
      <c r="O131" s="19"/>
      <c r="P131" s="19"/>
      <c r="Q131" s="19"/>
      <c r="R131" s="19"/>
      <c r="S131" s="19"/>
    </row>
    <row r="132" spans="2:19" x14ac:dyDescent="0.25">
      <c r="B132" s="19"/>
      <c r="C132" s="19"/>
      <c r="D132" s="19"/>
      <c r="E132" s="19"/>
      <c r="F132" s="19"/>
      <c r="G132" s="19"/>
      <c r="H132" s="19"/>
      <c r="I132" s="19"/>
      <c r="K132" s="19"/>
      <c r="L132" s="19"/>
      <c r="N132" s="19"/>
      <c r="O132" s="19"/>
      <c r="P132" s="19"/>
      <c r="Q132" s="19"/>
      <c r="R132" s="19"/>
      <c r="S132" s="19"/>
    </row>
    <row r="133" spans="2:19" x14ac:dyDescent="0.25">
      <c r="B133" s="19"/>
      <c r="C133" s="19"/>
      <c r="D133" s="19"/>
      <c r="E133" s="19"/>
      <c r="F133" s="19"/>
      <c r="G133" s="19"/>
      <c r="H133" s="19"/>
      <c r="I133" s="19"/>
      <c r="K133" s="19"/>
      <c r="L133" s="19"/>
      <c r="N133" s="19"/>
      <c r="O133" s="19"/>
      <c r="P133" s="19"/>
      <c r="Q133" s="19"/>
      <c r="R133" s="19"/>
      <c r="S133" s="19"/>
    </row>
    <row r="134" spans="2:19" x14ac:dyDescent="0.25">
      <c r="B134" s="19"/>
      <c r="C134" s="19"/>
      <c r="D134" s="19"/>
      <c r="E134" s="19"/>
      <c r="F134" s="19"/>
      <c r="G134" s="19"/>
      <c r="H134" s="19"/>
      <c r="I134" s="19"/>
      <c r="K134" s="19"/>
      <c r="L134" s="19"/>
      <c r="N134" s="19"/>
      <c r="O134" s="19"/>
      <c r="P134" s="19"/>
      <c r="Q134" s="19"/>
      <c r="R134" s="19"/>
      <c r="S134" s="19"/>
    </row>
    <row r="135" spans="2:19" x14ac:dyDescent="0.25">
      <c r="B135" s="19"/>
      <c r="C135" s="19"/>
      <c r="D135" s="19"/>
      <c r="E135" s="19"/>
      <c r="F135" s="19"/>
      <c r="G135" s="19"/>
      <c r="H135" s="19"/>
      <c r="I135" s="19"/>
      <c r="K135" s="19"/>
      <c r="L135" s="19"/>
      <c r="N135" s="19"/>
      <c r="O135" s="19"/>
      <c r="P135" s="19"/>
      <c r="Q135" s="19"/>
      <c r="R135" s="19"/>
      <c r="S135" s="19"/>
    </row>
    <row r="136" spans="2:19" x14ac:dyDescent="0.25">
      <c r="B136" s="19"/>
      <c r="C136" s="19"/>
      <c r="D136" s="19"/>
      <c r="E136" s="19"/>
      <c r="F136" s="19"/>
      <c r="G136" s="19"/>
      <c r="H136" s="19"/>
      <c r="I136" s="19"/>
      <c r="K136" s="19"/>
      <c r="L136" s="19"/>
      <c r="N136" s="19"/>
      <c r="O136" s="19"/>
      <c r="P136" s="19"/>
      <c r="Q136" s="19"/>
      <c r="R136" s="19"/>
      <c r="S136" s="19"/>
    </row>
    <row r="137" spans="2:19" x14ac:dyDescent="0.25">
      <c r="B137" s="19"/>
      <c r="C137" s="19"/>
      <c r="D137" s="19"/>
      <c r="E137" s="19"/>
      <c r="F137" s="19"/>
      <c r="G137" s="19"/>
      <c r="H137" s="19"/>
      <c r="I137" s="19"/>
      <c r="K137" s="19"/>
      <c r="L137" s="19"/>
      <c r="N137" s="19"/>
      <c r="O137" s="19"/>
      <c r="P137" s="19"/>
      <c r="Q137" s="19"/>
      <c r="R137" s="19"/>
      <c r="S137" s="19"/>
    </row>
    <row r="138" spans="2:19" x14ac:dyDescent="0.25">
      <c r="B138" s="19"/>
      <c r="C138" s="19"/>
      <c r="D138" s="19"/>
      <c r="E138" s="19"/>
      <c r="F138" s="19"/>
      <c r="G138" s="19"/>
      <c r="H138" s="19"/>
      <c r="I138" s="19"/>
      <c r="K138" s="19"/>
      <c r="L138" s="19"/>
      <c r="N138" s="19"/>
      <c r="O138" s="19"/>
      <c r="P138" s="19"/>
      <c r="Q138" s="19"/>
      <c r="R138" s="19"/>
      <c r="S138" s="19"/>
    </row>
    <row r="139" spans="2:19" x14ac:dyDescent="0.25">
      <c r="B139" s="19"/>
      <c r="C139" s="19"/>
      <c r="D139" s="19"/>
      <c r="E139" s="19"/>
      <c r="F139" s="19"/>
      <c r="G139" s="19"/>
      <c r="H139" s="19"/>
      <c r="I139" s="19"/>
      <c r="K139" s="19"/>
      <c r="L139" s="19"/>
      <c r="N139" s="19"/>
      <c r="O139" s="19"/>
      <c r="P139" s="19"/>
      <c r="Q139" s="19"/>
      <c r="R139" s="19"/>
      <c r="S139" s="19"/>
    </row>
    <row r="140" spans="2:19" x14ac:dyDescent="0.25">
      <c r="B140" s="19"/>
      <c r="C140" s="19"/>
      <c r="D140" s="19"/>
      <c r="E140" s="19"/>
      <c r="F140" s="19"/>
      <c r="G140" s="19"/>
      <c r="H140" s="19"/>
      <c r="I140" s="19"/>
      <c r="K140" s="19"/>
      <c r="L140" s="19"/>
      <c r="N140" s="19"/>
      <c r="O140" s="19"/>
      <c r="P140" s="19"/>
      <c r="Q140" s="19"/>
      <c r="R140" s="19"/>
      <c r="S140" s="19"/>
    </row>
    <row r="141" spans="2:19" x14ac:dyDescent="0.25">
      <c r="B141" s="19"/>
      <c r="C141" s="19"/>
      <c r="D141" s="19"/>
      <c r="E141" s="19"/>
      <c r="F141" s="19"/>
      <c r="G141" s="19"/>
      <c r="H141" s="19"/>
      <c r="I141" s="19"/>
      <c r="K141" s="19"/>
      <c r="L141" s="19"/>
      <c r="N141" s="19"/>
      <c r="O141" s="19"/>
      <c r="P141" s="19"/>
      <c r="Q141" s="19"/>
      <c r="R141" s="19"/>
      <c r="S141" s="19"/>
    </row>
    <row r="142" spans="2:19" x14ac:dyDescent="0.25">
      <c r="B142" s="19"/>
      <c r="C142" s="19"/>
      <c r="D142" s="19"/>
      <c r="E142" s="19"/>
      <c r="F142" s="19"/>
      <c r="G142" s="19"/>
      <c r="H142" s="19"/>
      <c r="I142" s="19"/>
      <c r="K142" s="19"/>
      <c r="L142" s="19"/>
      <c r="N142" s="19"/>
      <c r="O142" s="19"/>
      <c r="P142" s="19"/>
      <c r="Q142" s="19"/>
      <c r="R142" s="19"/>
      <c r="S142" s="19"/>
    </row>
    <row r="143" spans="2:19" x14ac:dyDescent="0.25">
      <c r="B143" s="19"/>
      <c r="C143" s="19"/>
      <c r="D143" s="19"/>
      <c r="E143" s="19"/>
      <c r="F143" s="19"/>
      <c r="G143" s="19"/>
      <c r="H143" s="19"/>
      <c r="I143" s="19"/>
      <c r="K143" s="19"/>
      <c r="L143" s="19"/>
      <c r="N143" s="19"/>
      <c r="O143" s="19"/>
      <c r="P143" s="19"/>
      <c r="Q143" s="19"/>
      <c r="R143" s="19"/>
      <c r="S143" s="19"/>
    </row>
    <row r="144" spans="2:19" x14ac:dyDescent="0.25">
      <c r="B144" s="19"/>
      <c r="C144" s="19"/>
      <c r="D144" s="19"/>
      <c r="E144" s="19"/>
      <c r="F144" s="19"/>
      <c r="G144" s="19"/>
      <c r="H144" s="19"/>
      <c r="I144" s="19"/>
      <c r="K144" s="19"/>
      <c r="L144" s="19"/>
      <c r="N144" s="19"/>
      <c r="O144" s="19"/>
      <c r="P144" s="19"/>
      <c r="Q144" s="19"/>
      <c r="R144" s="19"/>
      <c r="S144" s="19"/>
    </row>
    <row r="145" spans="2:19" x14ac:dyDescent="0.25">
      <c r="B145" s="19"/>
      <c r="C145" s="19"/>
      <c r="D145" s="19"/>
      <c r="E145" s="19"/>
      <c r="F145" s="19"/>
      <c r="G145" s="19"/>
      <c r="H145" s="19"/>
      <c r="I145" s="19"/>
      <c r="K145" s="19"/>
      <c r="L145" s="19"/>
      <c r="N145" s="19"/>
      <c r="O145" s="19"/>
      <c r="P145" s="19"/>
      <c r="Q145" s="19"/>
      <c r="R145" s="19"/>
      <c r="S145" s="19"/>
    </row>
    <row r="146" spans="2:19" x14ac:dyDescent="0.25">
      <c r="B146" s="19"/>
      <c r="C146" s="19"/>
      <c r="D146" s="19"/>
      <c r="E146" s="19"/>
      <c r="F146" s="19"/>
      <c r="G146" s="19"/>
      <c r="H146" s="19"/>
      <c r="I146" s="19"/>
      <c r="K146" s="19"/>
      <c r="L146" s="19"/>
      <c r="N146" s="19"/>
      <c r="O146" s="19"/>
      <c r="P146" s="19"/>
      <c r="Q146" s="19"/>
      <c r="R146" s="19"/>
      <c r="S146" s="19"/>
    </row>
    <row r="147" spans="2:19" x14ac:dyDescent="0.25">
      <c r="B147" s="19"/>
      <c r="C147" s="19"/>
      <c r="D147" s="19"/>
      <c r="E147" s="19"/>
      <c r="F147" s="19"/>
      <c r="G147" s="19"/>
      <c r="H147" s="19"/>
      <c r="I147" s="19"/>
      <c r="K147" s="19"/>
      <c r="L147" s="19"/>
      <c r="N147" s="19"/>
      <c r="O147" s="19"/>
      <c r="P147" s="19"/>
      <c r="Q147" s="19"/>
      <c r="R147" s="19"/>
      <c r="S147" s="19"/>
    </row>
    <row r="148" spans="2:19" x14ac:dyDescent="0.25">
      <c r="B148" s="19"/>
      <c r="C148" s="19"/>
      <c r="D148" s="19"/>
      <c r="E148" s="19"/>
      <c r="F148" s="19"/>
      <c r="G148" s="19"/>
      <c r="H148" s="19"/>
      <c r="I148" s="19"/>
      <c r="K148" s="19"/>
      <c r="L148" s="19"/>
      <c r="N148" s="19"/>
      <c r="O148" s="19"/>
      <c r="P148" s="19"/>
      <c r="Q148" s="19"/>
      <c r="R148" s="19"/>
      <c r="S148" s="19"/>
    </row>
    <row r="149" spans="2:19" x14ac:dyDescent="0.25">
      <c r="B149" s="19"/>
      <c r="C149" s="19"/>
      <c r="D149" s="19"/>
      <c r="E149" s="19"/>
      <c r="F149" s="19"/>
      <c r="G149" s="19"/>
      <c r="H149" s="19"/>
      <c r="I149" s="19"/>
      <c r="K149" s="19"/>
      <c r="L149" s="19"/>
      <c r="N149" s="19"/>
      <c r="O149" s="19"/>
      <c r="P149" s="19"/>
      <c r="Q149" s="19"/>
      <c r="R149" s="19"/>
      <c r="S149" s="19"/>
    </row>
    <row r="150" spans="2:19" x14ac:dyDescent="0.25">
      <c r="B150" s="19"/>
      <c r="C150" s="19"/>
      <c r="D150" s="19"/>
      <c r="E150" s="19"/>
      <c r="F150" s="19"/>
      <c r="G150" s="19"/>
      <c r="H150" s="19"/>
      <c r="I150" s="19"/>
      <c r="K150" s="19"/>
      <c r="L150" s="19"/>
      <c r="N150" s="19"/>
      <c r="O150" s="19"/>
      <c r="P150" s="19"/>
      <c r="Q150" s="19"/>
      <c r="R150" s="19"/>
      <c r="S150" s="19"/>
    </row>
    <row r="151" spans="2:19" x14ac:dyDescent="0.25">
      <c r="B151" s="19"/>
      <c r="C151" s="19"/>
      <c r="D151" s="19"/>
      <c r="E151" s="19"/>
      <c r="F151" s="19"/>
      <c r="G151" s="19"/>
      <c r="H151" s="19"/>
      <c r="I151" s="19"/>
      <c r="K151" s="19"/>
      <c r="L151" s="19"/>
      <c r="N151" s="19"/>
      <c r="O151" s="19"/>
      <c r="P151" s="19"/>
      <c r="Q151" s="19"/>
      <c r="R151" s="19"/>
      <c r="S151" s="19"/>
    </row>
    <row r="152" spans="2:19" x14ac:dyDescent="0.25">
      <c r="B152" s="19"/>
      <c r="C152" s="19"/>
      <c r="D152" s="19"/>
      <c r="E152" s="19"/>
      <c r="F152" s="19"/>
      <c r="G152" s="19"/>
      <c r="H152" s="19"/>
      <c r="I152" s="19"/>
      <c r="K152" s="19"/>
      <c r="L152" s="19"/>
      <c r="N152" s="19"/>
      <c r="O152" s="19"/>
      <c r="P152" s="19"/>
      <c r="Q152" s="19"/>
      <c r="R152" s="19"/>
      <c r="S152" s="19"/>
    </row>
    <row r="153" spans="2:19" x14ac:dyDescent="0.25">
      <c r="B153" s="19"/>
      <c r="C153" s="19"/>
      <c r="D153" s="19"/>
      <c r="E153" s="19"/>
      <c r="F153" s="19"/>
      <c r="G153" s="19"/>
      <c r="H153" s="19"/>
      <c r="I153" s="19"/>
      <c r="K153" s="19"/>
      <c r="L153" s="19"/>
      <c r="N153" s="19"/>
      <c r="O153" s="19"/>
      <c r="P153" s="19"/>
      <c r="Q153" s="19"/>
      <c r="R153" s="19"/>
      <c r="S153" s="19"/>
    </row>
    <row r="154" spans="2:19" x14ac:dyDescent="0.25">
      <c r="B154" s="19"/>
      <c r="C154" s="19"/>
      <c r="D154" s="19"/>
      <c r="E154" s="19"/>
      <c r="F154" s="19"/>
      <c r="G154" s="19"/>
      <c r="H154" s="19"/>
      <c r="I154" s="19"/>
      <c r="K154" s="19"/>
      <c r="L154" s="19"/>
      <c r="N154" s="19"/>
      <c r="O154" s="19"/>
      <c r="P154" s="19"/>
      <c r="Q154" s="19"/>
      <c r="R154" s="19"/>
      <c r="S154" s="19"/>
    </row>
    <row r="155" spans="2:19" x14ac:dyDescent="0.25">
      <c r="B155" s="19"/>
      <c r="C155" s="19"/>
      <c r="D155" s="19"/>
      <c r="E155" s="19"/>
      <c r="F155" s="19"/>
      <c r="G155" s="19"/>
      <c r="H155" s="19"/>
      <c r="I155" s="19"/>
      <c r="K155" s="19"/>
      <c r="L155" s="19"/>
      <c r="N155" s="19"/>
      <c r="O155" s="19"/>
      <c r="P155" s="19"/>
      <c r="Q155" s="19"/>
      <c r="R155" s="19"/>
      <c r="S155" s="19"/>
    </row>
    <row r="156" spans="2:19" x14ac:dyDescent="0.25">
      <c r="B156" s="19"/>
      <c r="C156" s="19"/>
      <c r="D156" s="19"/>
      <c r="E156" s="19"/>
      <c r="F156" s="19"/>
      <c r="G156" s="19"/>
      <c r="H156" s="19"/>
      <c r="I156" s="19"/>
      <c r="K156" s="19"/>
      <c r="L156" s="19"/>
      <c r="N156" s="19"/>
      <c r="O156" s="19"/>
      <c r="P156" s="19"/>
      <c r="Q156" s="19"/>
      <c r="R156" s="19"/>
      <c r="S156" s="19"/>
    </row>
    <row r="157" spans="2:19" x14ac:dyDescent="0.25">
      <c r="B157" s="19"/>
      <c r="C157" s="19"/>
      <c r="D157" s="19"/>
      <c r="E157" s="19"/>
      <c r="F157" s="19"/>
      <c r="G157" s="19"/>
      <c r="H157" s="19"/>
      <c r="I157" s="19"/>
      <c r="K157" s="19"/>
      <c r="L157" s="19"/>
      <c r="N157" s="19"/>
      <c r="O157" s="19"/>
      <c r="P157" s="19"/>
      <c r="Q157" s="19"/>
      <c r="R157" s="19"/>
      <c r="S157" s="19"/>
    </row>
    <row r="158" spans="2:19" x14ac:dyDescent="0.25">
      <c r="B158" s="19"/>
      <c r="C158" s="19"/>
      <c r="D158" s="19"/>
      <c r="E158" s="19"/>
      <c r="F158" s="19"/>
      <c r="G158" s="19"/>
      <c r="H158" s="19"/>
      <c r="I158" s="19"/>
      <c r="K158" s="19"/>
      <c r="L158" s="19"/>
      <c r="N158" s="19"/>
      <c r="O158" s="19"/>
      <c r="P158" s="19"/>
      <c r="Q158" s="19"/>
      <c r="R158" s="19"/>
      <c r="S158" s="19"/>
    </row>
    <row r="159" spans="2:19" x14ac:dyDescent="0.25">
      <c r="B159" s="19"/>
      <c r="C159" s="19"/>
      <c r="D159" s="19"/>
      <c r="E159" s="19"/>
      <c r="F159" s="19"/>
      <c r="G159" s="19"/>
      <c r="H159" s="19"/>
      <c r="I159" s="19"/>
      <c r="K159" s="19"/>
      <c r="L159" s="19"/>
      <c r="N159" s="19"/>
      <c r="O159" s="19"/>
      <c r="P159" s="19"/>
      <c r="Q159" s="19"/>
      <c r="R159" s="19"/>
      <c r="S159" s="19"/>
    </row>
    <row r="160" spans="2:19" x14ac:dyDescent="0.25">
      <c r="B160" s="19"/>
      <c r="C160" s="19"/>
      <c r="D160" s="19"/>
      <c r="E160" s="19"/>
      <c r="F160" s="19"/>
      <c r="G160" s="19"/>
      <c r="H160" s="19"/>
      <c r="I160" s="19"/>
      <c r="K160" s="19"/>
      <c r="L160" s="19"/>
      <c r="N160" s="19"/>
      <c r="O160" s="19"/>
      <c r="P160" s="19"/>
      <c r="Q160" s="19"/>
      <c r="R160" s="19"/>
      <c r="S160" s="19"/>
    </row>
    <row r="161" spans="2:19" x14ac:dyDescent="0.25">
      <c r="B161" s="19"/>
      <c r="C161" s="19"/>
      <c r="D161" s="19"/>
      <c r="E161" s="19"/>
      <c r="F161" s="19"/>
      <c r="G161" s="19"/>
      <c r="H161" s="19"/>
      <c r="I161" s="19"/>
      <c r="K161" s="19"/>
      <c r="L161" s="19"/>
      <c r="N161" s="19"/>
      <c r="O161" s="19"/>
      <c r="P161" s="19"/>
      <c r="Q161" s="19"/>
      <c r="R161" s="19"/>
      <c r="S161" s="19"/>
    </row>
    <row r="162" spans="2:19" x14ac:dyDescent="0.25">
      <c r="B162" s="19"/>
      <c r="C162" s="19"/>
      <c r="D162" s="19"/>
      <c r="E162" s="19"/>
      <c r="F162" s="19"/>
      <c r="G162" s="19"/>
      <c r="H162" s="19"/>
      <c r="I162" s="19"/>
      <c r="K162" s="19"/>
      <c r="L162" s="19"/>
      <c r="N162" s="19"/>
      <c r="O162" s="19"/>
      <c r="P162" s="19"/>
      <c r="Q162" s="19"/>
      <c r="R162" s="19"/>
      <c r="S162" s="19"/>
    </row>
    <row r="163" spans="2:19" x14ac:dyDescent="0.25">
      <c r="B163" s="19"/>
      <c r="C163" s="19"/>
      <c r="D163" s="19"/>
      <c r="E163" s="19"/>
      <c r="F163" s="19"/>
      <c r="G163" s="19"/>
      <c r="H163" s="19"/>
      <c r="I163" s="19"/>
      <c r="K163" s="19"/>
      <c r="L163" s="19"/>
      <c r="N163" s="19"/>
      <c r="O163" s="19"/>
      <c r="P163" s="19"/>
      <c r="Q163" s="19"/>
      <c r="R163" s="19"/>
      <c r="S163" s="19"/>
    </row>
    <row r="164" spans="2:19" x14ac:dyDescent="0.25">
      <c r="B164" s="19"/>
      <c r="C164" s="19"/>
      <c r="D164" s="19"/>
      <c r="E164" s="19"/>
      <c r="F164" s="19"/>
      <c r="G164" s="19"/>
      <c r="H164" s="19"/>
      <c r="I164" s="19"/>
      <c r="K164" s="19"/>
      <c r="L164" s="19"/>
      <c r="N164" s="19"/>
      <c r="O164" s="19"/>
      <c r="P164" s="19"/>
      <c r="Q164" s="19"/>
      <c r="R164" s="19"/>
      <c r="S164" s="19"/>
    </row>
    <row r="165" spans="2:19" x14ac:dyDescent="0.25">
      <c r="B165" s="19"/>
      <c r="C165" s="19"/>
      <c r="D165" s="19"/>
      <c r="E165" s="19"/>
      <c r="F165" s="19"/>
      <c r="G165" s="19"/>
      <c r="H165" s="19"/>
      <c r="I165" s="19"/>
      <c r="K165" s="19"/>
      <c r="L165" s="19"/>
      <c r="N165" s="19"/>
      <c r="O165" s="19"/>
      <c r="P165" s="19"/>
      <c r="Q165" s="19"/>
      <c r="R165" s="19"/>
      <c r="S165" s="19"/>
    </row>
    <row r="166" spans="2:19" x14ac:dyDescent="0.25">
      <c r="B166" s="19"/>
      <c r="C166" s="19"/>
      <c r="D166" s="19"/>
      <c r="E166" s="19"/>
      <c r="F166" s="19"/>
      <c r="G166" s="19"/>
      <c r="H166" s="19"/>
      <c r="I166" s="19"/>
      <c r="K166" s="19"/>
      <c r="L166" s="19"/>
      <c r="N166" s="19"/>
      <c r="O166" s="19"/>
      <c r="P166" s="19"/>
      <c r="Q166" s="19"/>
      <c r="R166" s="19"/>
      <c r="S166" s="19"/>
    </row>
    <row r="167" spans="2:19" x14ac:dyDescent="0.25">
      <c r="B167" s="19"/>
      <c r="C167" s="19"/>
      <c r="D167" s="19"/>
      <c r="E167" s="19"/>
      <c r="F167" s="19"/>
      <c r="G167" s="19"/>
      <c r="H167" s="19"/>
      <c r="I167" s="19"/>
      <c r="K167" s="19"/>
      <c r="L167" s="19"/>
      <c r="N167" s="19"/>
      <c r="O167" s="19"/>
      <c r="P167" s="19"/>
      <c r="Q167" s="19"/>
      <c r="R167" s="19"/>
      <c r="S167" s="19"/>
    </row>
    <row r="168" spans="2:19" x14ac:dyDescent="0.25">
      <c r="B168" s="19"/>
      <c r="C168" s="19"/>
      <c r="D168" s="19"/>
      <c r="E168" s="19"/>
      <c r="F168" s="19"/>
      <c r="G168" s="19"/>
      <c r="H168" s="19"/>
      <c r="I168" s="19"/>
      <c r="K168" s="19"/>
      <c r="L168" s="19"/>
      <c r="N168" s="19"/>
      <c r="O168" s="19"/>
      <c r="P168" s="19"/>
      <c r="Q168" s="19"/>
      <c r="R168" s="19"/>
      <c r="S168" s="19"/>
    </row>
    <row r="169" spans="2:19" x14ac:dyDescent="0.25">
      <c r="B169" s="19"/>
      <c r="C169" s="19"/>
      <c r="D169" s="19"/>
      <c r="E169" s="19"/>
      <c r="F169" s="19"/>
      <c r="G169" s="19"/>
      <c r="H169" s="19"/>
      <c r="I169" s="19"/>
      <c r="K169" s="19"/>
      <c r="L169" s="19"/>
      <c r="N169" s="19"/>
      <c r="O169" s="19"/>
      <c r="P169" s="19"/>
      <c r="Q169" s="19"/>
      <c r="R169" s="19"/>
      <c r="S169" s="19"/>
    </row>
    <row r="170" spans="2:19" x14ac:dyDescent="0.25">
      <c r="B170" s="19"/>
      <c r="C170" s="19"/>
      <c r="D170" s="19"/>
      <c r="E170" s="19"/>
      <c r="F170" s="19"/>
      <c r="G170" s="19"/>
      <c r="H170" s="19"/>
      <c r="I170" s="19"/>
      <c r="K170" s="19"/>
      <c r="L170" s="19"/>
      <c r="N170" s="19"/>
      <c r="O170" s="19"/>
      <c r="P170" s="19"/>
      <c r="Q170" s="19"/>
      <c r="R170" s="19"/>
      <c r="S170" s="19"/>
    </row>
    <row r="171" spans="2:19" x14ac:dyDescent="0.25">
      <c r="B171" s="19"/>
    </row>
    <row r="172" spans="2:19" x14ac:dyDescent="0.25">
      <c r="B172" s="19"/>
    </row>
    <row r="173" spans="2:19" x14ac:dyDescent="0.25">
      <c r="B173" s="19"/>
    </row>
    <row r="174" spans="2:19" x14ac:dyDescent="0.25">
      <c r="B174" s="19"/>
    </row>
    <row r="175" spans="2:19" x14ac:dyDescent="0.25">
      <c r="B175" s="19"/>
    </row>
    <row r="176" spans="2:19" x14ac:dyDescent="0.25">
      <c r="B176" s="19"/>
    </row>
    <row r="177" spans="2:2" x14ac:dyDescent="0.25">
      <c r="B177" s="19"/>
    </row>
    <row r="178" spans="2:2" x14ac:dyDescent="0.25">
      <c r="B178" s="19"/>
    </row>
    <row r="179" spans="2:2" x14ac:dyDescent="0.25">
      <c r="B179" s="19"/>
    </row>
    <row r="180" spans="2:2" x14ac:dyDescent="0.25">
      <c r="B180" s="19"/>
    </row>
    <row r="181" spans="2:2" x14ac:dyDescent="0.25">
      <c r="B181" s="19"/>
    </row>
    <row r="182" spans="2:2" x14ac:dyDescent="0.25">
      <c r="B182" s="19"/>
    </row>
    <row r="183" spans="2:2" x14ac:dyDescent="0.25">
      <c r="B183" s="19"/>
    </row>
    <row r="184" spans="2:2" x14ac:dyDescent="0.25">
      <c r="B184" s="19"/>
    </row>
    <row r="185" spans="2:2" x14ac:dyDescent="0.25">
      <c r="B185" s="19"/>
    </row>
    <row r="186" spans="2:2" x14ac:dyDescent="0.25">
      <c r="B186" s="19"/>
    </row>
    <row r="187" spans="2:2" x14ac:dyDescent="0.25">
      <c r="B187" s="19"/>
    </row>
    <row r="188" spans="2:2" x14ac:dyDescent="0.25">
      <c r="B188" s="19"/>
    </row>
    <row r="189" spans="2:2" x14ac:dyDescent="0.25">
      <c r="B189" s="19"/>
    </row>
    <row r="190" spans="2:2" x14ac:dyDescent="0.25">
      <c r="B190" s="19"/>
    </row>
    <row r="191" spans="2:2" x14ac:dyDescent="0.25">
      <c r="B191" s="19"/>
    </row>
    <row r="192" spans="2:2" x14ac:dyDescent="0.25">
      <c r="B192" s="19"/>
    </row>
    <row r="193" spans="2:2" x14ac:dyDescent="0.25">
      <c r="B193" s="19"/>
    </row>
    <row r="194" spans="2:2" x14ac:dyDescent="0.25">
      <c r="B194" s="19"/>
    </row>
    <row r="195" spans="2:2" x14ac:dyDescent="0.25">
      <c r="B195" s="19"/>
    </row>
    <row r="196" spans="2:2" x14ac:dyDescent="0.25">
      <c r="B196" s="19"/>
    </row>
    <row r="197" spans="2:2" x14ac:dyDescent="0.25">
      <c r="B197" s="19"/>
    </row>
    <row r="198" spans="2:2" x14ac:dyDescent="0.25">
      <c r="B198" s="19"/>
    </row>
    <row r="199" spans="2:2" x14ac:dyDescent="0.25">
      <c r="B199" s="19"/>
    </row>
    <row r="200" spans="2:2" x14ac:dyDescent="0.25">
      <c r="B200" s="19"/>
    </row>
    <row r="201" spans="2:2" x14ac:dyDescent="0.25">
      <c r="B201" s="19"/>
    </row>
    <row r="202" spans="2:2" x14ac:dyDescent="0.25">
      <c r="B202" s="19"/>
    </row>
    <row r="203" spans="2:2" x14ac:dyDescent="0.25">
      <c r="B203" s="19"/>
    </row>
    <row r="204" spans="2:2" x14ac:dyDescent="0.25">
      <c r="B204" s="19"/>
    </row>
    <row r="205" spans="2:2" x14ac:dyDescent="0.25">
      <c r="B205" s="19"/>
    </row>
    <row r="206" spans="2:2" x14ac:dyDescent="0.25">
      <c r="B206" s="19"/>
    </row>
    <row r="207" spans="2:2" x14ac:dyDescent="0.25">
      <c r="B207" s="19"/>
    </row>
    <row r="208" spans="2:2" x14ac:dyDescent="0.25">
      <c r="B208" s="19"/>
    </row>
    <row r="209" spans="2:2" x14ac:dyDescent="0.25">
      <c r="B209" s="19"/>
    </row>
    <row r="210" spans="2:2" x14ac:dyDescent="0.25">
      <c r="B210" s="19"/>
    </row>
    <row r="211" spans="2:2" x14ac:dyDescent="0.25">
      <c r="B211" s="19"/>
    </row>
    <row r="212" spans="2:2" x14ac:dyDescent="0.25">
      <c r="B212" s="19"/>
    </row>
    <row r="213" spans="2:2" x14ac:dyDescent="0.25">
      <c r="B213" s="19"/>
    </row>
    <row r="214" spans="2:2" x14ac:dyDescent="0.25">
      <c r="B214" s="19"/>
    </row>
    <row r="215" spans="2:2" x14ac:dyDescent="0.25">
      <c r="B215" s="19"/>
    </row>
    <row r="216" spans="2:2" x14ac:dyDescent="0.25">
      <c r="B216" s="19"/>
    </row>
    <row r="217" spans="2:2" x14ac:dyDescent="0.25">
      <c r="B217" s="19"/>
    </row>
    <row r="218" spans="2:2" x14ac:dyDescent="0.25">
      <c r="B218" s="19"/>
    </row>
    <row r="219" spans="2:2" x14ac:dyDescent="0.25">
      <c r="B219" s="19"/>
    </row>
    <row r="220" spans="2:2" x14ac:dyDescent="0.25">
      <c r="B220" s="19"/>
    </row>
    <row r="221" spans="2:2" x14ac:dyDescent="0.25">
      <c r="B221" s="19"/>
    </row>
    <row r="222" spans="2:2" x14ac:dyDescent="0.25">
      <c r="B222" s="19"/>
    </row>
    <row r="223" spans="2:2" x14ac:dyDescent="0.25">
      <c r="B223" s="19"/>
    </row>
    <row r="224" spans="2:2" x14ac:dyDescent="0.25">
      <c r="B224" s="19"/>
    </row>
    <row r="225" spans="2:2" x14ac:dyDescent="0.25">
      <c r="B225" s="19"/>
    </row>
    <row r="226" spans="2:2" x14ac:dyDescent="0.25">
      <c r="B226" s="19"/>
    </row>
    <row r="227" spans="2:2" x14ac:dyDescent="0.25">
      <c r="B227" s="19"/>
    </row>
    <row r="228" spans="2:2" x14ac:dyDescent="0.25">
      <c r="B228" s="19"/>
    </row>
  </sheetData>
  <mergeCells count="1">
    <mergeCell ref="C3:N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4EC4C-DE4E-4665-B220-14AFD4DE6E54}">
  <dimension ref="A1:S171"/>
  <sheetViews>
    <sheetView zoomScaleNormal="100" workbookViewId="0">
      <pane ySplit="4" topLeftCell="A5" activePane="bottomLeft" state="frozen"/>
      <selection pane="bottomLeft" activeCell="E95" sqref="E95"/>
    </sheetView>
  </sheetViews>
  <sheetFormatPr defaultRowHeight="15" x14ac:dyDescent="0.25"/>
  <cols>
    <col min="1" max="1" width="55.7109375" customWidth="1"/>
    <col min="2" max="2" width="14.7109375" customWidth="1"/>
    <col min="3" max="14" width="12.7109375" customWidth="1"/>
  </cols>
  <sheetData>
    <row r="1" spans="1:19" ht="15.75" thickBot="1" x14ac:dyDescent="0.3">
      <c r="A1" s="1" t="s">
        <v>0</v>
      </c>
    </row>
    <row r="2" spans="1:19" x14ac:dyDescent="0.25">
      <c r="A2" s="1" t="s">
        <v>1</v>
      </c>
    </row>
    <row r="4" spans="1:19" x14ac:dyDescent="0.25">
      <c r="B4" s="64" t="s">
        <v>129</v>
      </c>
      <c r="C4" s="18" t="s">
        <v>42</v>
      </c>
      <c r="D4" s="18" t="s">
        <v>43</v>
      </c>
      <c r="E4" s="18" t="s">
        <v>44</v>
      </c>
      <c r="F4" s="18" t="s">
        <v>45</v>
      </c>
      <c r="G4" s="18" t="s">
        <v>46</v>
      </c>
      <c r="H4" s="18" t="s">
        <v>47</v>
      </c>
      <c r="I4" s="18" t="s">
        <v>48</v>
      </c>
      <c r="J4" s="18" t="s">
        <v>41</v>
      </c>
      <c r="K4" s="18" t="s">
        <v>49</v>
      </c>
      <c r="L4" s="18" t="s">
        <v>50</v>
      </c>
      <c r="M4" s="18" t="s">
        <v>51</v>
      </c>
      <c r="N4" s="18" t="s">
        <v>52</v>
      </c>
    </row>
    <row r="5" spans="1:19" x14ac:dyDescent="0.25">
      <c r="A5" t="s">
        <v>2</v>
      </c>
      <c r="B5" s="19"/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  <c r="M5" s="46">
        <v>11</v>
      </c>
      <c r="N5" s="46">
        <v>12</v>
      </c>
      <c r="O5" s="19"/>
      <c r="P5" s="19"/>
      <c r="Q5" s="19"/>
      <c r="R5" s="19"/>
      <c r="S5" s="19"/>
    </row>
    <row r="6" spans="1:19" x14ac:dyDescent="0.25">
      <c r="A6" t="s">
        <v>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x14ac:dyDescent="0.25">
      <c r="A7" t="s">
        <v>83</v>
      </c>
      <c r="B7" s="19">
        <v>20400000</v>
      </c>
      <c r="C7" s="19">
        <f>+$B7/12</f>
        <v>1700000</v>
      </c>
      <c r="D7" s="19">
        <f>+($B7/12)*2</f>
        <v>3400000</v>
      </c>
      <c r="E7" s="19">
        <f>+($B7/12)*3</f>
        <v>5100000</v>
      </c>
      <c r="F7" s="19">
        <f>+($B7/12)*4</f>
        <v>6800000</v>
      </c>
      <c r="G7" s="19">
        <f>+($B7/12)*5</f>
        <v>8500000</v>
      </c>
      <c r="H7" s="19">
        <f>+($B7/12)*6</f>
        <v>10200000</v>
      </c>
      <c r="I7" s="19">
        <f>+($B7/12)*7</f>
        <v>11900000</v>
      </c>
      <c r="J7" s="19">
        <f>+($B7/12)*8</f>
        <v>13600000</v>
      </c>
      <c r="K7" s="19">
        <f>+($B7/12)*9</f>
        <v>15300000</v>
      </c>
      <c r="L7" s="19">
        <f>+($B7/12)*10</f>
        <v>17000000</v>
      </c>
      <c r="M7" s="19">
        <f>+($B7/12)*11</f>
        <v>18700000</v>
      </c>
      <c r="N7" s="19">
        <f>+$B7</f>
        <v>20400000</v>
      </c>
      <c r="O7" s="19"/>
      <c r="P7" s="19"/>
      <c r="Q7" s="19"/>
      <c r="R7" s="19"/>
      <c r="S7" s="19"/>
    </row>
    <row r="8" spans="1:19" x14ac:dyDescent="0.25">
      <c r="A8" t="s">
        <v>84</v>
      </c>
      <c r="B8" s="19">
        <v>1400000</v>
      </c>
      <c r="C8" s="19">
        <f>+$B8/12</f>
        <v>116666.66666666667</v>
      </c>
      <c r="D8" s="19">
        <f>+($B8/12)*2</f>
        <v>233333.33333333334</v>
      </c>
      <c r="E8" s="19">
        <f>+($B8/12)*3</f>
        <v>350000</v>
      </c>
      <c r="F8" s="19">
        <f>+($B8/12)*4</f>
        <v>466666.66666666669</v>
      </c>
      <c r="G8" s="19">
        <f>+($B8/12)*5</f>
        <v>583333.33333333337</v>
      </c>
      <c r="H8" s="19">
        <f>+($B8/12)*6</f>
        <v>700000</v>
      </c>
      <c r="I8" s="19">
        <f>+($B8/12)*7</f>
        <v>816666.66666666674</v>
      </c>
      <c r="J8" s="19">
        <f>+($B8/12)*8</f>
        <v>933333.33333333337</v>
      </c>
      <c r="K8" s="19">
        <f>+($B8/12)*9</f>
        <v>1050000</v>
      </c>
      <c r="L8" s="19">
        <f>+($B8/12)*10</f>
        <v>1166666.6666666667</v>
      </c>
      <c r="M8" s="19">
        <f>+($B8/12)*11</f>
        <v>1283333.3333333335</v>
      </c>
      <c r="N8" s="19">
        <f>+$B8</f>
        <v>1400000</v>
      </c>
      <c r="O8" s="19"/>
      <c r="P8" s="19"/>
      <c r="Q8" s="19"/>
      <c r="R8" s="19"/>
      <c r="S8" s="19"/>
    </row>
    <row r="9" spans="1:19" x14ac:dyDescent="0.25">
      <c r="A9" t="s">
        <v>130</v>
      </c>
      <c r="B9" s="19">
        <v>4200000</v>
      </c>
      <c r="C9" s="19">
        <f>+$B9/12</f>
        <v>350000</v>
      </c>
      <c r="D9" s="19">
        <f>+($B9/12)*2</f>
        <v>700000</v>
      </c>
      <c r="E9" s="19">
        <f>+($B9/12)*3</f>
        <v>1050000</v>
      </c>
      <c r="F9" s="19">
        <f>+($B9/12)*4</f>
        <v>1400000</v>
      </c>
      <c r="G9" s="19">
        <f>+($B9/12)*5</f>
        <v>1750000</v>
      </c>
      <c r="H9" s="19">
        <f>+($B9/12)*6</f>
        <v>2100000</v>
      </c>
      <c r="I9" s="19">
        <f>+($B9/12)*7</f>
        <v>2450000</v>
      </c>
      <c r="J9" s="19">
        <f>+($B9/12)*8</f>
        <v>2800000</v>
      </c>
      <c r="K9" s="19">
        <f>+($B9/12)*9</f>
        <v>3150000</v>
      </c>
      <c r="L9" s="19">
        <f>+($B9/12)*10</f>
        <v>3500000</v>
      </c>
      <c r="M9" s="19">
        <f>+($B9/12)*11</f>
        <v>3850000</v>
      </c>
      <c r="N9" s="19">
        <f>+$B9</f>
        <v>4200000</v>
      </c>
      <c r="O9" s="19"/>
      <c r="P9" s="19"/>
      <c r="Q9" s="19"/>
      <c r="R9" s="19"/>
      <c r="S9" s="19"/>
    </row>
    <row r="10" spans="1:19" x14ac:dyDescent="0.25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x14ac:dyDescent="0.25">
      <c r="A11" t="s">
        <v>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x14ac:dyDescent="0.25">
      <c r="A12" t="s">
        <v>85</v>
      </c>
      <c r="B12" s="19">
        <v>600000</v>
      </c>
      <c r="C12" s="19">
        <f>+$B12/12</f>
        <v>50000</v>
      </c>
      <c r="D12" s="19">
        <f>+($B12/12)*2</f>
        <v>100000</v>
      </c>
      <c r="E12" s="19">
        <f>+($B12/12)*3</f>
        <v>150000</v>
      </c>
      <c r="F12" s="19">
        <f>+($B12/12)*4</f>
        <v>200000</v>
      </c>
      <c r="G12" s="19">
        <f>+($B12/12)*5</f>
        <v>250000</v>
      </c>
      <c r="H12" s="19">
        <f>+($B12/12)*6</f>
        <v>300000</v>
      </c>
      <c r="I12" s="19">
        <f>+($B12/12)*7</f>
        <v>350000</v>
      </c>
      <c r="J12" s="19">
        <f>+($B12/12)*8</f>
        <v>400000</v>
      </c>
      <c r="K12" s="19">
        <f>+($B12/12)*9</f>
        <v>450000</v>
      </c>
      <c r="L12" s="19">
        <f>+($B12/12)*10</f>
        <v>500000</v>
      </c>
      <c r="M12" s="19">
        <f>+($B12/12)*11</f>
        <v>550000</v>
      </c>
      <c r="N12" s="19">
        <f>+$B12</f>
        <v>600000</v>
      </c>
      <c r="O12" s="19"/>
      <c r="P12" s="19"/>
      <c r="Q12" s="19"/>
      <c r="R12" s="19"/>
      <c r="S12" s="19"/>
    </row>
    <row r="13" spans="1:19" x14ac:dyDescent="0.25">
      <c r="A13" t="s">
        <v>86</v>
      </c>
      <c r="B13" s="19">
        <v>300000</v>
      </c>
      <c r="C13" s="19">
        <f>+$B13/12</f>
        <v>25000</v>
      </c>
      <c r="D13" s="19">
        <f>+($B13/12)*2</f>
        <v>50000</v>
      </c>
      <c r="E13" s="19">
        <f>+($B13/12)*3</f>
        <v>75000</v>
      </c>
      <c r="F13" s="19">
        <f>+($B13/12)*4</f>
        <v>100000</v>
      </c>
      <c r="G13" s="19">
        <f>+($B13/12)*5</f>
        <v>125000</v>
      </c>
      <c r="H13" s="19">
        <f>+($B13/12)*6</f>
        <v>150000</v>
      </c>
      <c r="I13" s="19">
        <f>+($B13/12)*7</f>
        <v>175000</v>
      </c>
      <c r="J13" s="19">
        <f>+($B13/12)*8</f>
        <v>200000</v>
      </c>
      <c r="K13" s="19">
        <f>+($B13/12)*9</f>
        <v>225000</v>
      </c>
      <c r="L13" s="19">
        <f>+($B13/12)*10</f>
        <v>250000</v>
      </c>
      <c r="M13" s="19">
        <f>+($B13/12)*11</f>
        <v>275000</v>
      </c>
      <c r="N13" s="19">
        <f>+$B13</f>
        <v>300000</v>
      </c>
      <c r="O13" s="19"/>
      <c r="P13" s="19"/>
      <c r="Q13" s="19"/>
      <c r="R13" s="19"/>
      <c r="S13" s="19"/>
    </row>
    <row r="14" spans="1:19" x14ac:dyDescent="0.25">
      <c r="A14" t="s">
        <v>87</v>
      </c>
      <c r="B14" s="19">
        <v>750000</v>
      </c>
      <c r="C14" s="19">
        <f>+$B14/12</f>
        <v>62500</v>
      </c>
      <c r="D14" s="19">
        <f>+($B14/12)*2</f>
        <v>125000</v>
      </c>
      <c r="E14" s="19">
        <f>+($B14/12)*3</f>
        <v>187500</v>
      </c>
      <c r="F14" s="19">
        <f>+($B14/12)*4</f>
        <v>250000</v>
      </c>
      <c r="G14" s="19">
        <f>+($B14/12)*5</f>
        <v>312500</v>
      </c>
      <c r="H14" s="19">
        <f>+($B14/12)*6</f>
        <v>375000</v>
      </c>
      <c r="I14" s="19">
        <f>+($B14/12)*7</f>
        <v>437500</v>
      </c>
      <c r="J14" s="19">
        <f>+($B14/12)*8</f>
        <v>500000</v>
      </c>
      <c r="K14" s="19">
        <f>+($B14/12)*9</f>
        <v>562500</v>
      </c>
      <c r="L14" s="19">
        <f>+($B14/12)*10</f>
        <v>625000</v>
      </c>
      <c r="M14" s="19">
        <f>+($B14/12)*11</f>
        <v>687500</v>
      </c>
      <c r="N14" s="19">
        <f>+$B14</f>
        <v>750000</v>
      </c>
      <c r="O14" s="19"/>
      <c r="P14" s="19"/>
      <c r="Q14" s="19"/>
      <c r="R14" s="19"/>
      <c r="S14" s="19"/>
    </row>
    <row r="15" spans="1:19" x14ac:dyDescent="0.25">
      <c r="A15" t="s">
        <v>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x14ac:dyDescent="0.25">
      <c r="A16" t="s">
        <v>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x14ac:dyDescent="0.25">
      <c r="A18" t="s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 x14ac:dyDescent="0.25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 x14ac:dyDescent="0.25">
      <c r="A20" t="s">
        <v>8</v>
      </c>
      <c r="B20" s="19">
        <f t="shared" ref="B20:N20" si="0">SUM(B7:B14)</f>
        <v>27650000</v>
      </c>
      <c r="C20" s="19">
        <f t="shared" si="0"/>
        <v>2304166.666666667</v>
      </c>
      <c r="D20" s="19">
        <f t="shared" si="0"/>
        <v>4608333.333333334</v>
      </c>
      <c r="E20" s="19">
        <f t="shared" si="0"/>
        <v>6912500</v>
      </c>
      <c r="F20" s="19">
        <f t="shared" si="0"/>
        <v>9216666.6666666679</v>
      </c>
      <c r="G20" s="19">
        <f t="shared" si="0"/>
        <v>11520833.333333334</v>
      </c>
      <c r="H20" s="19">
        <f t="shared" si="0"/>
        <v>13825000</v>
      </c>
      <c r="I20" s="19">
        <f t="shared" si="0"/>
        <v>16129166.666666666</v>
      </c>
      <c r="J20" s="19">
        <f t="shared" si="0"/>
        <v>18433333.333333336</v>
      </c>
      <c r="K20" s="19">
        <f t="shared" si="0"/>
        <v>20737500</v>
      </c>
      <c r="L20" s="19">
        <f t="shared" si="0"/>
        <v>23041666.666666668</v>
      </c>
      <c r="M20" s="19">
        <f t="shared" si="0"/>
        <v>25345833.333333332</v>
      </c>
      <c r="N20" s="19">
        <f t="shared" si="0"/>
        <v>27650000</v>
      </c>
      <c r="O20" s="19"/>
      <c r="P20" s="19"/>
      <c r="Q20" s="19"/>
      <c r="R20" s="19"/>
      <c r="S20" s="19"/>
    </row>
    <row r="21" spans="1:19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5">
      <c r="A22" t="s">
        <v>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x14ac:dyDescent="0.25">
      <c r="A23" t="s">
        <v>10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x14ac:dyDescent="0.25">
      <c r="A24" t="s">
        <v>11</v>
      </c>
      <c r="B24" s="5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25">
      <c r="A25" t="s">
        <v>88</v>
      </c>
      <c r="B25" s="19">
        <v>600000</v>
      </c>
      <c r="C25" s="19">
        <f>+$B25/12</f>
        <v>50000</v>
      </c>
      <c r="D25" s="19">
        <f>+($B25/12)*2</f>
        <v>100000</v>
      </c>
      <c r="E25" s="19">
        <f>+($B25/12)*3</f>
        <v>150000</v>
      </c>
      <c r="F25" s="19">
        <f>+($B25/12)*4</f>
        <v>200000</v>
      </c>
      <c r="G25" s="19">
        <f>+($B25/12)*5</f>
        <v>250000</v>
      </c>
      <c r="H25" s="19">
        <f>+($B25/12)*6</f>
        <v>300000</v>
      </c>
      <c r="I25" s="19">
        <f>+($B25/12)*7</f>
        <v>350000</v>
      </c>
      <c r="J25" s="19">
        <f>+($B25/12)*8</f>
        <v>400000</v>
      </c>
      <c r="K25" s="19">
        <f>+($B25/12)*9</f>
        <v>450000</v>
      </c>
      <c r="L25" s="19">
        <f>+($B25/12)*10</f>
        <v>500000</v>
      </c>
      <c r="M25" s="19">
        <f>+($B25/12)*11</f>
        <v>550000</v>
      </c>
      <c r="N25" s="19">
        <f>+$B25</f>
        <v>600000</v>
      </c>
      <c r="O25" s="19"/>
      <c r="P25" s="19"/>
      <c r="Q25" s="19"/>
      <c r="R25" s="19"/>
      <c r="S25" s="19"/>
    </row>
    <row r="26" spans="1:19" x14ac:dyDescent="0.25">
      <c r="A26" t="s">
        <v>89</v>
      </c>
      <c r="B26" s="19">
        <v>100000</v>
      </c>
      <c r="C26" s="19">
        <f>+$B26/12</f>
        <v>8333.3333333333339</v>
      </c>
      <c r="D26" s="19">
        <f>+($B26/12)*2</f>
        <v>16666.666666666668</v>
      </c>
      <c r="E26" s="19">
        <f>+($B26/12)*3</f>
        <v>25000</v>
      </c>
      <c r="F26" s="19">
        <f>+($B26/12)*4</f>
        <v>33333.333333333336</v>
      </c>
      <c r="G26" s="19">
        <f>+($B26/12)*5</f>
        <v>41666.666666666672</v>
      </c>
      <c r="H26" s="19">
        <f>+($B26/12)*6</f>
        <v>50000</v>
      </c>
      <c r="I26" s="19">
        <f>+($B26/12)*7</f>
        <v>58333.333333333336</v>
      </c>
      <c r="J26" s="19">
        <f>+($B26/12)*8</f>
        <v>66666.666666666672</v>
      </c>
      <c r="K26" s="19">
        <f>+($B26/12)*9</f>
        <v>75000</v>
      </c>
      <c r="L26" s="19">
        <f>+($B26/12)*10</f>
        <v>83333.333333333343</v>
      </c>
      <c r="M26" s="19">
        <f>+($B26/12)*11</f>
        <v>91666.666666666672</v>
      </c>
      <c r="N26" s="19">
        <f>+$B26</f>
        <v>100000</v>
      </c>
      <c r="O26" s="19"/>
      <c r="P26" s="19"/>
      <c r="Q26" s="19"/>
      <c r="R26" s="19"/>
      <c r="S26" s="19"/>
    </row>
    <row r="27" spans="1:19" x14ac:dyDescent="0.25">
      <c r="A27" t="s">
        <v>90</v>
      </c>
      <c r="B27" s="19">
        <v>40000</v>
      </c>
      <c r="C27" s="19">
        <f>+$B27/12</f>
        <v>3333.3333333333335</v>
      </c>
      <c r="D27" s="19">
        <f>+($B27/12)*2</f>
        <v>6666.666666666667</v>
      </c>
      <c r="E27" s="19">
        <f>+($B27/12)*3</f>
        <v>10000</v>
      </c>
      <c r="F27" s="19">
        <f>+($B27/12)*4</f>
        <v>13333.333333333334</v>
      </c>
      <c r="G27" s="19">
        <f>+($B27/12)*5</f>
        <v>16666.666666666668</v>
      </c>
      <c r="H27" s="19">
        <f>+($B27/12)*6</f>
        <v>20000</v>
      </c>
      <c r="I27" s="19">
        <f>+($B27/12)*7</f>
        <v>23333.333333333336</v>
      </c>
      <c r="J27" s="19">
        <f>+($B27/12)*8</f>
        <v>26666.666666666668</v>
      </c>
      <c r="K27" s="19">
        <f>+($B27/12)*9</f>
        <v>30000</v>
      </c>
      <c r="L27" s="19">
        <f>+($B27/12)*10</f>
        <v>33333.333333333336</v>
      </c>
      <c r="M27" s="19">
        <f>+($B27/12)*11</f>
        <v>36666.666666666672</v>
      </c>
      <c r="N27" s="19">
        <f>+$B27</f>
        <v>40000</v>
      </c>
      <c r="O27" s="19"/>
      <c r="P27" s="19"/>
      <c r="Q27" s="19"/>
      <c r="R27" s="19"/>
      <c r="S27" s="19"/>
    </row>
    <row r="28" spans="1:19" x14ac:dyDescent="0.25">
      <c r="A28" t="s">
        <v>12</v>
      </c>
      <c r="B28" s="5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x14ac:dyDescent="0.25">
      <c r="A29" t="s">
        <v>91</v>
      </c>
      <c r="B29" s="19">
        <v>500000</v>
      </c>
      <c r="C29" s="19">
        <f>+$B29/12</f>
        <v>41666.666666666664</v>
      </c>
      <c r="D29" s="19">
        <f>+($B29/12)*2</f>
        <v>83333.333333333328</v>
      </c>
      <c r="E29" s="19">
        <f>+($B29/12)*3</f>
        <v>125000</v>
      </c>
      <c r="F29" s="19">
        <f>+($B29/12)*4</f>
        <v>166666.66666666666</v>
      </c>
      <c r="G29" s="19">
        <f>+($B29/12)*5</f>
        <v>208333.33333333331</v>
      </c>
      <c r="H29" s="19">
        <f>+($B29/12)*6</f>
        <v>250000</v>
      </c>
      <c r="I29" s="19">
        <f>+($B29/12)*7</f>
        <v>291666.66666666663</v>
      </c>
      <c r="J29" s="19">
        <f>+($B29/12)*8</f>
        <v>333333.33333333331</v>
      </c>
      <c r="K29" s="19">
        <f>+($B29/12)*9</f>
        <v>375000</v>
      </c>
      <c r="L29" s="19">
        <f>+($B29/12)*10</f>
        <v>416666.66666666663</v>
      </c>
      <c r="M29" s="19">
        <f>+($B29/12)*11</f>
        <v>458333.33333333331</v>
      </c>
      <c r="N29" s="19">
        <f>+$B29</f>
        <v>500000</v>
      </c>
      <c r="O29" s="19"/>
      <c r="P29" s="19"/>
      <c r="Q29" s="19"/>
      <c r="R29" s="19"/>
      <c r="S29" s="19"/>
    </row>
    <row r="30" spans="1:19" x14ac:dyDescent="0.25">
      <c r="A30" t="s">
        <v>92</v>
      </c>
      <c r="B30" s="19">
        <v>0</v>
      </c>
      <c r="C30" s="19">
        <f>+$B30/12</f>
        <v>0</v>
      </c>
      <c r="D30" s="19">
        <f>+($B30/12)*2</f>
        <v>0</v>
      </c>
      <c r="E30" s="19">
        <f>+($B30/12)*3</f>
        <v>0</v>
      </c>
      <c r="F30" s="19">
        <f>+($B30/12)*4</f>
        <v>0</v>
      </c>
      <c r="G30" s="19">
        <f>+($B30/12)*5</f>
        <v>0</v>
      </c>
      <c r="H30" s="19">
        <f>+($B30/12)*6</f>
        <v>0</v>
      </c>
      <c r="I30" s="19">
        <f>+($B30/12)*7</f>
        <v>0</v>
      </c>
      <c r="J30" s="19">
        <f>+($B30/12)*8</f>
        <v>0</v>
      </c>
      <c r="K30" s="19">
        <f>+($B30/12)*9</f>
        <v>0</v>
      </c>
      <c r="L30" s="19">
        <f>+($B30/12)*10</f>
        <v>0</v>
      </c>
      <c r="M30" s="19">
        <f>+($B30/12)*11</f>
        <v>0</v>
      </c>
      <c r="N30" s="19">
        <f>+$B30</f>
        <v>0</v>
      </c>
      <c r="O30" s="19"/>
      <c r="P30" s="19"/>
      <c r="Q30" s="19"/>
      <c r="R30" s="19"/>
      <c r="S30" s="19"/>
    </row>
    <row r="31" spans="1:19" x14ac:dyDescent="0.25">
      <c r="A31" t="s">
        <v>93</v>
      </c>
      <c r="B31" s="19">
        <v>100000</v>
      </c>
      <c r="C31" s="19">
        <f>+$B31/12</f>
        <v>8333.3333333333339</v>
      </c>
      <c r="D31" s="19">
        <f>+($B31/12)*2</f>
        <v>16666.666666666668</v>
      </c>
      <c r="E31" s="19">
        <f>+($B31/12)*3</f>
        <v>25000</v>
      </c>
      <c r="F31" s="19">
        <f>+($B31/12)*4</f>
        <v>33333.333333333336</v>
      </c>
      <c r="G31" s="19">
        <f>+($B31/12)*5</f>
        <v>41666.666666666672</v>
      </c>
      <c r="H31" s="19">
        <f>+($B31/12)*6</f>
        <v>50000</v>
      </c>
      <c r="I31" s="19">
        <f>+($B31/12)*7</f>
        <v>58333.333333333336</v>
      </c>
      <c r="J31" s="19">
        <f>+($B31/12)*8</f>
        <v>66666.666666666672</v>
      </c>
      <c r="K31" s="19">
        <f>+($B31/12)*9</f>
        <v>75000</v>
      </c>
      <c r="L31" s="19">
        <f>+($B31/12)*10</f>
        <v>83333.333333333343</v>
      </c>
      <c r="M31" s="19">
        <f>+($B31/12)*11</f>
        <v>91666.666666666672</v>
      </c>
      <c r="N31" s="19">
        <f>+$B31</f>
        <v>100000</v>
      </c>
      <c r="O31" s="19"/>
      <c r="P31" s="19"/>
      <c r="Q31" s="19"/>
      <c r="R31" s="19"/>
      <c r="S31" s="19"/>
    </row>
    <row r="32" spans="1:19" x14ac:dyDescent="0.25">
      <c r="A32" t="s">
        <v>118</v>
      </c>
      <c r="B32" s="19">
        <v>40200</v>
      </c>
      <c r="C32" s="19">
        <f>+$B32/12</f>
        <v>3350</v>
      </c>
      <c r="D32" s="19">
        <f>+($B32/12)*2</f>
        <v>6700</v>
      </c>
      <c r="E32" s="19">
        <f>+($B32/12)*3</f>
        <v>10050</v>
      </c>
      <c r="F32" s="19">
        <f>+($B32/12)*4</f>
        <v>13400</v>
      </c>
      <c r="G32" s="19">
        <f>+($B32/12)*5</f>
        <v>16750</v>
      </c>
      <c r="H32" s="19">
        <f>+($B32/12)*6</f>
        <v>20100</v>
      </c>
      <c r="I32" s="19">
        <f>+($B32/12)*7</f>
        <v>23450</v>
      </c>
      <c r="J32" s="19">
        <f>+($B32/12)*8</f>
        <v>26800</v>
      </c>
      <c r="K32" s="19">
        <f>+($B32/12)*9</f>
        <v>30150</v>
      </c>
      <c r="L32" s="19">
        <f>+($B32/12)*10</f>
        <v>33500</v>
      </c>
      <c r="M32" s="19">
        <f>+($B32/12)*11</f>
        <v>36850</v>
      </c>
      <c r="N32" s="19">
        <f>+$B32</f>
        <v>40200</v>
      </c>
      <c r="O32" s="19"/>
      <c r="P32" s="19"/>
      <c r="Q32" s="19"/>
      <c r="R32" s="19"/>
      <c r="S32" s="19"/>
    </row>
    <row r="33" spans="1:19" x14ac:dyDescent="0.25">
      <c r="A33" t="s">
        <v>13</v>
      </c>
      <c r="B33" s="5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 x14ac:dyDescent="0.25">
      <c r="A34" t="s">
        <v>94</v>
      </c>
      <c r="B34" s="19">
        <v>180000</v>
      </c>
      <c r="C34" s="19">
        <f>+$B34/12</f>
        <v>15000</v>
      </c>
      <c r="D34" s="19">
        <f>+($B34/12)*2</f>
        <v>30000</v>
      </c>
      <c r="E34" s="19">
        <f>+($B34/12)*3</f>
        <v>45000</v>
      </c>
      <c r="F34" s="19">
        <f>+($B34/12)*4</f>
        <v>60000</v>
      </c>
      <c r="G34" s="19">
        <f>+($B34/12)*5</f>
        <v>75000</v>
      </c>
      <c r="H34" s="19">
        <f>+($B34/12)*6</f>
        <v>90000</v>
      </c>
      <c r="I34" s="19">
        <f>+($B34/12)*7</f>
        <v>105000</v>
      </c>
      <c r="J34" s="19">
        <f>+($B34/12)*8</f>
        <v>120000</v>
      </c>
      <c r="K34" s="19">
        <f>+($B34/12)*9</f>
        <v>135000</v>
      </c>
      <c r="L34" s="19">
        <f>+($B34/12)*10</f>
        <v>150000</v>
      </c>
      <c r="M34" s="19">
        <f>+($B34/12)*11</f>
        <v>165000</v>
      </c>
      <c r="N34" s="19">
        <f>+$B34</f>
        <v>180000</v>
      </c>
      <c r="O34" s="19"/>
      <c r="P34" s="19"/>
      <c r="Q34" s="19"/>
      <c r="R34" s="19"/>
      <c r="S34" s="19"/>
    </row>
    <row r="35" spans="1:19" x14ac:dyDescent="0.25">
      <c r="A35" t="s">
        <v>95</v>
      </c>
      <c r="B35" s="19">
        <v>60000</v>
      </c>
      <c r="C35" s="19">
        <f>+$B35/12</f>
        <v>5000</v>
      </c>
      <c r="D35" s="19">
        <f>+($B35/12)*2</f>
        <v>10000</v>
      </c>
      <c r="E35" s="19">
        <f>+($B35/12)*3</f>
        <v>15000</v>
      </c>
      <c r="F35" s="19">
        <f>+($B35/12)*4</f>
        <v>20000</v>
      </c>
      <c r="G35" s="19">
        <f>+($B35/12)*5</f>
        <v>25000</v>
      </c>
      <c r="H35" s="19">
        <f>+($B35/12)*6</f>
        <v>30000</v>
      </c>
      <c r="I35" s="19">
        <f>+($B35/12)*7</f>
        <v>35000</v>
      </c>
      <c r="J35" s="19">
        <f>+($B35/12)*8</f>
        <v>40000</v>
      </c>
      <c r="K35" s="19">
        <f>+($B35/12)*9</f>
        <v>45000</v>
      </c>
      <c r="L35" s="19">
        <f>+($B35/12)*10</f>
        <v>50000</v>
      </c>
      <c r="M35" s="19">
        <f>+($B35/12)*11</f>
        <v>55000</v>
      </c>
      <c r="N35" s="19">
        <f>+$B35</f>
        <v>60000</v>
      </c>
      <c r="O35" s="19"/>
      <c r="P35" s="19"/>
      <c r="Q35" s="19"/>
      <c r="R35" s="19"/>
      <c r="S35" s="19"/>
    </row>
    <row r="36" spans="1:19" x14ac:dyDescent="0.25">
      <c r="A36" t="s">
        <v>14</v>
      </c>
      <c r="B36" s="5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 x14ac:dyDescent="0.25">
      <c r="A37" t="s">
        <v>96</v>
      </c>
      <c r="B37" s="19">
        <v>83000</v>
      </c>
      <c r="C37" s="19">
        <f>+$B37/12</f>
        <v>6916.666666666667</v>
      </c>
      <c r="D37" s="19">
        <f>+($B37/12)*2</f>
        <v>13833.333333333334</v>
      </c>
      <c r="E37" s="19">
        <f>+($B37/12)*3</f>
        <v>20750</v>
      </c>
      <c r="F37" s="19">
        <f>+($B37/12)*4</f>
        <v>27666.666666666668</v>
      </c>
      <c r="G37" s="19">
        <f>+($B37/12)*5</f>
        <v>34583.333333333336</v>
      </c>
      <c r="H37" s="19">
        <f>+($B37/12)*6</f>
        <v>41500</v>
      </c>
      <c r="I37" s="19">
        <f>+($B37/12)*7</f>
        <v>48416.666666666672</v>
      </c>
      <c r="J37" s="19">
        <f>+($B37/12)*8</f>
        <v>55333.333333333336</v>
      </c>
      <c r="K37" s="19">
        <f>+($B37/12)*9</f>
        <v>62250</v>
      </c>
      <c r="L37" s="19">
        <f>+($B37/12)*10</f>
        <v>69166.666666666672</v>
      </c>
      <c r="M37" s="19">
        <f>+($B37/12)*11</f>
        <v>76083.333333333343</v>
      </c>
      <c r="N37" s="19">
        <f>+$B37</f>
        <v>83000</v>
      </c>
      <c r="O37" s="19"/>
      <c r="P37" s="19"/>
      <c r="Q37" s="19"/>
      <c r="R37" s="19"/>
      <c r="S37" s="19"/>
    </row>
    <row r="38" spans="1:19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 x14ac:dyDescent="0.25">
      <c r="A39" t="s">
        <v>15</v>
      </c>
      <c r="B39" s="58">
        <f t="shared" ref="B39:N39" si="1">SUM(B24:B37)</f>
        <v>1703200</v>
      </c>
      <c r="C39" s="19">
        <f t="shared" si="1"/>
        <v>141933.33333333334</v>
      </c>
      <c r="D39" s="19">
        <f t="shared" si="1"/>
        <v>283866.66666666669</v>
      </c>
      <c r="E39" s="19">
        <f t="shared" si="1"/>
        <v>425800</v>
      </c>
      <c r="F39" s="19">
        <f t="shared" si="1"/>
        <v>567733.33333333337</v>
      </c>
      <c r="G39" s="19">
        <f t="shared" si="1"/>
        <v>709666.66666666674</v>
      </c>
      <c r="H39" s="19">
        <f t="shared" si="1"/>
        <v>851600</v>
      </c>
      <c r="I39" s="19">
        <f t="shared" si="1"/>
        <v>993533.33333333326</v>
      </c>
      <c r="J39" s="19">
        <f t="shared" si="1"/>
        <v>1135466.6666666667</v>
      </c>
      <c r="K39" s="19">
        <f t="shared" si="1"/>
        <v>1277400</v>
      </c>
      <c r="L39" s="19">
        <f t="shared" si="1"/>
        <v>1419333.3333333335</v>
      </c>
      <c r="M39" s="19">
        <f t="shared" si="1"/>
        <v>1561266.6666666665</v>
      </c>
      <c r="N39" s="19">
        <f t="shared" si="1"/>
        <v>1703200</v>
      </c>
      <c r="O39" s="19"/>
      <c r="P39" s="19"/>
      <c r="Q39" s="19"/>
      <c r="R39" s="19"/>
      <c r="S39" s="19"/>
    </row>
    <row r="40" spans="1:19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 x14ac:dyDescent="0.25">
      <c r="A41" t="s">
        <v>16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 x14ac:dyDescent="0.25">
      <c r="A42" t="s">
        <v>17</v>
      </c>
      <c r="B42" s="5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x14ac:dyDescent="0.25">
      <c r="A43" t="s">
        <v>97</v>
      </c>
      <c r="B43" s="19">
        <v>800</v>
      </c>
      <c r="C43" s="19">
        <f>+$B43/12</f>
        <v>66.666666666666671</v>
      </c>
      <c r="D43" s="19">
        <f>+($B43/12)*2</f>
        <v>133.33333333333334</v>
      </c>
      <c r="E43" s="19">
        <f>+($B43/12)*3</f>
        <v>200</v>
      </c>
      <c r="F43" s="19">
        <f>+($B43/12)*4</f>
        <v>266.66666666666669</v>
      </c>
      <c r="G43" s="19">
        <f>+($B43/12)*5</f>
        <v>333.33333333333337</v>
      </c>
      <c r="H43" s="19">
        <f>+($B43/12)*6</f>
        <v>400</v>
      </c>
      <c r="I43" s="19">
        <f>+($B43/12)*7</f>
        <v>466.66666666666669</v>
      </c>
      <c r="J43" s="19">
        <f>+($B43/12)*8</f>
        <v>533.33333333333337</v>
      </c>
      <c r="K43" s="19">
        <f>+($B43/12)*9</f>
        <v>600</v>
      </c>
      <c r="L43" s="19">
        <f>+($B43/12)*10</f>
        <v>666.66666666666674</v>
      </c>
      <c r="M43" s="19">
        <f>+($B43/12)*11</f>
        <v>733.33333333333337</v>
      </c>
      <c r="N43" s="19">
        <f>+$B43</f>
        <v>800</v>
      </c>
      <c r="O43" s="19"/>
      <c r="P43" s="19"/>
      <c r="Q43" s="19"/>
      <c r="R43" s="19"/>
      <c r="S43" s="19"/>
    </row>
    <row r="44" spans="1:19" x14ac:dyDescent="0.25">
      <c r="A44" t="s">
        <v>98</v>
      </c>
      <c r="B44" s="19">
        <v>1200</v>
      </c>
      <c r="C44" s="19">
        <f>+$B44/12</f>
        <v>100</v>
      </c>
      <c r="D44" s="19">
        <f>+($B44/12)*2</f>
        <v>200</v>
      </c>
      <c r="E44" s="19">
        <f>+($B44/12)*3</f>
        <v>300</v>
      </c>
      <c r="F44" s="19">
        <f>+($B44/12)*4</f>
        <v>400</v>
      </c>
      <c r="G44" s="19">
        <f>+($B44/12)*5</f>
        <v>500</v>
      </c>
      <c r="H44" s="19">
        <f>+($B44/12)*6</f>
        <v>600</v>
      </c>
      <c r="I44" s="19">
        <f>+($B44/12)*7</f>
        <v>700</v>
      </c>
      <c r="J44" s="19">
        <f>+($B44/12)*8</f>
        <v>800</v>
      </c>
      <c r="K44" s="19">
        <f>+($B44/12)*9</f>
        <v>900</v>
      </c>
      <c r="L44" s="19">
        <f>+($B44/12)*10</f>
        <v>1000</v>
      </c>
      <c r="M44" s="19">
        <f>+($B44/12)*11</f>
        <v>1100</v>
      </c>
      <c r="N44" s="19">
        <f>+$B44</f>
        <v>1200</v>
      </c>
      <c r="O44" s="19"/>
      <c r="P44" s="19"/>
      <c r="Q44" s="19"/>
      <c r="R44" s="19"/>
      <c r="S44" s="19"/>
    </row>
    <row r="45" spans="1:19" x14ac:dyDescent="0.25">
      <c r="A45" t="s">
        <v>99</v>
      </c>
      <c r="B45" s="19">
        <v>70000</v>
      </c>
      <c r="C45" s="19">
        <f>+$B45/12</f>
        <v>5833.333333333333</v>
      </c>
      <c r="D45" s="19">
        <f>+($B45/12)*2</f>
        <v>11666.666666666666</v>
      </c>
      <c r="E45" s="19">
        <f>+($B45/12)*3</f>
        <v>17500</v>
      </c>
      <c r="F45" s="19">
        <f>+($B45/12)*4</f>
        <v>23333.333333333332</v>
      </c>
      <c r="G45" s="19">
        <f>+($B45/12)*5</f>
        <v>29166.666666666664</v>
      </c>
      <c r="H45" s="19">
        <f>+($B45/12)*6</f>
        <v>35000</v>
      </c>
      <c r="I45" s="19">
        <f>+($B45/12)*7</f>
        <v>40833.333333333328</v>
      </c>
      <c r="J45" s="19">
        <f>+($B45/12)*8</f>
        <v>46666.666666666664</v>
      </c>
      <c r="K45" s="19">
        <f>+($B45/12)*9</f>
        <v>52500</v>
      </c>
      <c r="L45" s="19">
        <f>+($B45/12)*10</f>
        <v>58333.333333333328</v>
      </c>
      <c r="M45" s="19">
        <f>+($B45/12)*11</f>
        <v>64166.666666666664</v>
      </c>
      <c r="N45" s="19">
        <f>+$B45</f>
        <v>70000</v>
      </c>
      <c r="O45" s="19"/>
      <c r="P45" s="19"/>
      <c r="Q45" s="19"/>
      <c r="R45" s="19"/>
      <c r="S45" s="19"/>
    </row>
    <row r="46" spans="1:19" x14ac:dyDescent="0.25">
      <c r="A46" t="s">
        <v>18</v>
      </c>
      <c r="B46" s="5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 x14ac:dyDescent="0.25">
      <c r="A47" t="s">
        <v>100</v>
      </c>
      <c r="B47" s="19">
        <v>200000</v>
      </c>
      <c r="C47" s="19">
        <f>+$B47/12</f>
        <v>16666.666666666668</v>
      </c>
      <c r="D47" s="19">
        <f>+($B47/12)*2</f>
        <v>33333.333333333336</v>
      </c>
      <c r="E47" s="19">
        <f>+($B47/12)*3</f>
        <v>50000</v>
      </c>
      <c r="F47" s="19">
        <f>+($B47/12)*4</f>
        <v>66666.666666666672</v>
      </c>
      <c r="G47" s="19">
        <f>+($B47/12)*5</f>
        <v>83333.333333333343</v>
      </c>
      <c r="H47" s="19">
        <f>+($B47/12)*6</f>
        <v>100000</v>
      </c>
      <c r="I47" s="19">
        <f>+($B47/12)*7</f>
        <v>116666.66666666667</v>
      </c>
      <c r="J47" s="19">
        <f>+($B47/12)*8</f>
        <v>133333.33333333334</v>
      </c>
      <c r="K47" s="19">
        <f>+($B47/12)*9</f>
        <v>150000</v>
      </c>
      <c r="L47" s="19">
        <f>+($B47/12)*10</f>
        <v>166666.66666666669</v>
      </c>
      <c r="M47" s="19">
        <f>+($B47/12)*11</f>
        <v>183333.33333333334</v>
      </c>
      <c r="N47" s="19">
        <f>+$B47</f>
        <v>200000</v>
      </c>
      <c r="O47" s="19"/>
      <c r="P47" s="19"/>
      <c r="Q47" s="19"/>
      <c r="R47" s="19"/>
      <c r="S47" s="19"/>
    </row>
    <row r="48" spans="1:19" x14ac:dyDescent="0.25">
      <c r="A48" t="s">
        <v>101</v>
      </c>
      <c r="B48" s="19">
        <v>50000</v>
      </c>
      <c r="C48" s="19">
        <f>+$B48/12</f>
        <v>4166.666666666667</v>
      </c>
      <c r="D48" s="19">
        <f>+($B48/12)*2</f>
        <v>8333.3333333333339</v>
      </c>
      <c r="E48" s="19">
        <f>+($B48/12)*3</f>
        <v>12500</v>
      </c>
      <c r="F48" s="19">
        <f>+($B48/12)*4</f>
        <v>16666.666666666668</v>
      </c>
      <c r="G48" s="19">
        <f>+($B48/12)*5</f>
        <v>20833.333333333336</v>
      </c>
      <c r="H48" s="19">
        <f>+($B48/12)*6</f>
        <v>25000</v>
      </c>
      <c r="I48" s="19">
        <f>+($B48/12)*7</f>
        <v>29166.666666666668</v>
      </c>
      <c r="J48" s="19">
        <f>+($B48/12)*8</f>
        <v>33333.333333333336</v>
      </c>
      <c r="K48" s="19">
        <f>+($B48/12)*9</f>
        <v>37500</v>
      </c>
      <c r="L48" s="19">
        <f>+($B48/12)*10</f>
        <v>41666.666666666672</v>
      </c>
      <c r="M48" s="19">
        <f>+($B48/12)*11</f>
        <v>45833.333333333336</v>
      </c>
      <c r="N48" s="19">
        <f>+$B48</f>
        <v>50000</v>
      </c>
      <c r="O48" s="19"/>
      <c r="P48" s="19"/>
      <c r="Q48" s="19"/>
      <c r="R48" s="19"/>
      <c r="S48" s="19"/>
    </row>
    <row r="49" spans="1:19" x14ac:dyDescent="0.25">
      <c r="A49" t="s">
        <v>102</v>
      </c>
      <c r="B49" s="19">
        <v>15000</v>
      </c>
      <c r="C49" s="19">
        <f>+$B49/12</f>
        <v>1250</v>
      </c>
      <c r="D49" s="19">
        <f>+($B49/12)*2</f>
        <v>2500</v>
      </c>
      <c r="E49" s="19">
        <f>+($B49/12)*3</f>
        <v>3750</v>
      </c>
      <c r="F49" s="19">
        <f>+($B49/12)*4</f>
        <v>5000</v>
      </c>
      <c r="G49" s="19">
        <f>+($B49/12)*5</f>
        <v>6250</v>
      </c>
      <c r="H49" s="19">
        <f>+($B49/12)*6</f>
        <v>7500</v>
      </c>
      <c r="I49" s="19">
        <f>+($B49/12)*7</f>
        <v>8750</v>
      </c>
      <c r="J49" s="19">
        <f>+($B49/12)*8</f>
        <v>10000</v>
      </c>
      <c r="K49" s="19">
        <f>+($B49/12)*9</f>
        <v>11250</v>
      </c>
      <c r="L49" s="19">
        <f>+($B49/12)*10</f>
        <v>12500</v>
      </c>
      <c r="M49" s="19">
        <f>+($B49/12)*11</f>
        <v>13750</v>
      </c>
      <c r="N49" s="19">
        <f>+$B49</f>
        <v>15000</v>
      </c>
      <c r="O49" s="19"/>
      <c r="P49" s="19"/>
      <c r="Q49" s="19"/>
      <c r="R49" s="19"/>
      <c r="S49" s="19"/>
    </row>
    <row r="50" spans="1:19" x14ac:dyDescent="0.25">
      <c r="A50" t="s">
        <v>19</v>
      </c>
      <c r="B50" s="5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 x14ac:dyDescent="0.25">
      <c r="A51" t="s">
        <v>103</v>
      </c>
      <c r="B51" s="58"/>
      <c r="C51" s="19">
        <f>+$B51/12</f>
        <v>0</v>
      </c>
      <c r="D51" s="19">
        <f>+($B51/12)*2</f>
        <v>0</v>
      </c>
      <c r="E51" s="19">
        <f>+($B51/12)*3</f>
        <v>0</v>
      </c>
      <c r="F51" s="19">
        <f>+($B51/12)*4</f>
        <v>0</v>
      </c>
      <c r="G51" s="19">
        <f>+($B51/12)*5</f>
        <v>0</v>
      </c>
      <c r="H51" s="19">
        <f>+($B51/12)*6</f>
        <v>0</v>
      </c>
      <c r="I51" s="19">
        <f>+($B51/12)*7</f>
        <v>0</v>
      </c>
      <c r="J51" s="19">
        <f>+($B51/12)*8</f>
        <v>0</v>
      </c>
      <c r="K51" s="19">
        <f>+($B51/12)*9</f>
        <v>0</v>
      </c>
      <c r="L51" s="19">
        <f>+($B51/12)*10</f>
        <v>0</v>
      </c>
      <c r="M51" s="19">
        <f>+($B51/12)*11</f>
        <v>0</v>
      </c>
      <c r="N51" s="19">
        <f>+$B51</f>
        <v>0</v>
      </c>
      <c r="O51" s="19"/>
      <c r="P51" s="19"/>
      <c r="Q51" s="19"/>
      <c r="R51" s="19"/>
      <c r="S51" s="19"/>
    </row>
    <row r="52" spans="1:19" x14ac:dyDescent="0.25">
      <c r="A52" t="s">
        <v>20</v>
      </c>
      <c r="B52" s="5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5">
      <c r="A53" t="s">
        <v>104</v>
      </c>
      <c r="B53" s="19">
        <v>3000</v>
      </c>
      <c r="C53" s="19">
        <f>+$B53/12</f>
        <v>250</v>
      </c>
      <c r="D53" s="19">
        <f>+($B53/12)*2</f>
        <v>500</v>
      </c>
      <c r="E53" s="19">
        <f>+($B53/12)*3</f>
        <v>750</v>
      </c>
      <c r="F53" s="19">
        <f>+($B53/12)*4</f>
        <v>1000</v>
      </c>
      <c r="G53" s="19">
        <f>+($B53/12)*5</f>
        <v>1250</v>
      </c>
      <c r="H53" s="19">
        <f>+($B53/12)*6</f>
        <v>1500</v>
      </c>
      <c r="I53" s="19">
        <f>+($B53/12)*7</f>
        <v>1750</v>
      </c>
      <c r="J53" s="19">
        <f>+($B53/12)*8</f>
        <v>2000</v>
      </c>
      <c r="K53" s="19">
        <f>+($B53/12)*9</f>
        <v>2250</v>
      </c>
      <c r="L53" s="19">
        <f>+($B53/12)*10</f>
        <v>2500</v>
      </c>
      <c r="M53" s="19">
        <f>+($B53/12)*11</f>
        <v>2750</v>
      </c>
      <c r="N53" s="19">
        <f>+$B53</f>
        <v>3000</v>
      </c>
      <c r="O53" s="19"/>
      <c r="P53" s="19"/>
      <c r="Q53" s="19"/>
      <c r="R53" s="19"/>
      <c r="S53" s="19"/>
    </row>
    <row r="54" spans="1:19" x14ac:dyDescent="0.25">
      <c r="A54" t="s">
        <v>105</v>
      </c>
      <c r="B54" s="19">
        <v>4000</v>
      </c>
      <c r="C54" s="19">
        <f>+$B54/12</f>
        <v>333.33333333333331</v>
      </c>
      <c r="D54" s="19">
        <f>+($B54/12)*2</f>
        <v>666.66666666666663</v>
      </c>
      <c r="E54" s="19">
        <f>+($B54/12)*3</f>
        <v>1000</v>
      </c>
      <c r="F54" s="19">
        <f>+($B54/12)*4</f>
        <v>1333.3333333333333</v>
      </c>
      <c r="G54" s="19">
        <f>+($B54/12)*5</f>
        <v>1666.6666666666665</v>
      </c>
      <c r="H54" s="19">
        <f>+($B54/12)*6</f>
        <v>2000</v>
      </c>
      <c r="I54" s="19">
        <f>+($B54/12)*7</f>
        <v>2333.333333333333</v>
      </c>
      <c r="J54" s="19">
        <f>+($B54/12)*8</f>
        <v>2666.6666666666665</v>
      </c>
      <c r="K54" s="19">
        <f>+($B54/12)*9</f>
        <v>3000</v>
      </c>
      <c r="L54" s="19">
        <f>+($B54/12)*10</f>
        <v>3333.333333333333</v>
      </c>
      <c r="M54" s="19">
        <f>+($B54/12)*11</f>
        <v>3666.6666666666665</v>
      </c>
      <c r="N54" s="19">
        <f>+$B54</f>
        <v>4000</v>
      </c>
      <c r="O54" s="19"/>
      <c r="P54" s="19"/>
      <c r="Q54" s="19"/>
      <c r="R54" s="19"/>
      <c r="S54" s="19"/>
    </row>
    <row r="55" spans="1:19" x14ac:dyDescent="0.25">
      <c r="A55" t="s">
        <v>21</v>
      </c>
      <c r="B55" s="5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 x14ac:dyDescent="0.25">
      <c r="A56" t="s">
        <v>106</v>
      </c>
      <c r="B56" s="19">
        <v>8000</v>
      </c>
      <c r="C56" s="19">
        <f>+$B56/12</f>
        <v>666.66666666666663</v>
      </c>
      <c r="D56" s="19">
        <f>+($B56/12)*2</f>
        <v>1333.3333333333333</v>
      </c>
      <c r="E56" s="19">
        <f>+($B56/12)*3</f>
        <v>2000</v>
      </c>
      <c r="F56" s="19">
        <f>+($B56/12)*4</f>
        <v>2666.6666666666665</v>
      </c>
      <c r="G56" s="19">
        <f>+($B56/12)*5</f>
        <v>3333.333333333333</v>
      </c>
      <c r="H56" s="19">
        <f>+($B56/12)*6</f>
        <v>4000</v>
      </c>
      <c r="I56" s="19">
        <f>+($B56/12)*7</f>
        <v>4666.6666666666661</v>
      </c>
      <c r="J56" s="19">
        <f>+($B56/12)*8</f>
        <v>5333.333333333333</v>
      </c>
      <c r="K56" s="19">
        <f>+($B56/12)*9</f>
        <v>6000</v>
      </c>
      <c r="L56" s="19">
        <f>+($B56/12)*10</f>
        <v>6666.6666666666661</v>
      </c>
      <c r="M56" s="19">
        <f>+($B56/12)*11</f>
        <v>7333.333333333333</v>
      </c>
      <c r="N56" s="19">
        <f>+$B56</f>
        <v>8000</v>
      </c>
      <c r="O56" s="19"/>
      <c r="P56" s="19"/>
      <c r="Q56" s="19"/>
      <c r="R56" s="19"/>
      <c r="S56" s="19"/>
    </row>
    <row r="57" spans="1:19" x14ac:dyDescent="0.25">
      <c r="A57" t="s">
        <v>22</v>
      </c>
      <c r="B57" s="5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x14ac:dyDescent="0.25">
      <c r="A58" t="s">
        <v>107</v>
      </c>
      <c r="B58" s="19">
        <v>60000</v>
      </c>
      <c r="C58" s="19">
        <f>+$B58/12</f>
        <v>5000</v>
      </c>
      <c r="D58" s="19">
        <f>+($B58/12)*2</f>
        <v>10000</v>
      </c>
      <c r="E58" s="19">
        <f>+($B58/12)*3</f>
        <v>15000</v>
      </c>
      <c r="F58" s="19">
        <f>+($B58/12)*4</f>
        <v>20000</v>
      </c>
      <c r="G58" s="19">
        <f>+($B58/12)*5</f>
        <v>25000</v>
      </c>
      <c r="H58" s="19">
        <f>+($B58/12)*6</f>
        <v>30000</v>
      </c>
      <c r="I58" s="19">
        <f>+($B58/12)*7</f>
        <v>35000</v>
      </c>
      <c r="J58" s="19">
        <f>+($B58/12)*8</f>
        <v>40000</v>
      </c>
      <c r="K58" s="19">
        <f>+($B58/12)*9</f>
        <v>45000</v>
      </c>
      <c r="L58" s="19">
        <f>+($B58/12)*10</f>
        <v>50000</v>
      </c>
      <c r="M58" s="19">
        <f>+($B58/12)*11</f>
        <v>55000</v>
      </c>
      <c r="N58" s="19">
        <f>+$B58</f>
        <v>60000</v>
      </c>
      <c r="O58" s="19"/>
      <c r="P58" s="19"/>
      <c r="Q58" s="19"/>
      <c r="R58" s="19"/>
      <c r="S58" s="19"/>
    </row>
    <row r="59" spans="1:19" x14ac:dyDescent="0.25">
      <c r="A59" t="s">
        <v>108</v>
      </c>
      <c r="B59" s="19">
        <v>30000</v>
      </c>
      <c r="C59" s="19">
        <f>+$B59/12</f>
        <v>2500</v>
      </c>
      <c r="D59" s="19">
        <f>+($B59/12)*2</f>
        <v>5000</v>
      </c>
      <c r="E59" s="19">
        <f>+($B59/12)*3</f>
        <v>7500</v>
      </c>
      <c r="F59" s="19">
        <f>+($B59/12)*4</f>
        <v>10000</v>
      </c>
      <c r="G59" s="19">
        <f>+($B59/12)*5</f>
        <v>12500</v>
      </c>
      <c r="H59" s="19">
        <f>+($B59/12)*6</f>
        <v>15000</v>
      </c>
      <c r="I59" s="19">
        <f>+($B59/12)*7</f>
        <v>17500</v>
      </c>
      <c r="J59" s="19">
        <f>+($B59/12)*8</f>
        <v>20000</v>
      </c>
      <c r="K59" s="19">
        <f>+($B59/12)*9</f>
        <v>22500</v>
      </c>
      <c r="L59" s="19">
        <f>+($B59/12)*10</f>
        <v>25000</v>
      </c>
      <c r="M59" s="19">
        <f>+($B59/12)*11</f>
        <v>27500</v>
      </c>
      <c r="N59" s="19">
        <f>+$B59</f>
        <v>30000</v>
      </c>
      <c r="O59" s="19"/>
      <c r="P59" s="19"/>
      <c r="Q59" s="19"/>
      <c r="R59" s="19"/>
      <c r="S59" s="19"/>
    </row>
    <row r="60" spans="1:19" x14ac:dyDescent="0.25">
      <c r="A60" t="s">
        <v>109</v>
      </c>
      <c r="B60" s="19">
        <v>30000</v>
      </c>
      <c r="C60" s="19">
        <f>+$B60/12</f>
        <v>2500</v>
      </c>
      <c r="D60" s="19">
        <f>+($B60/12)*2</f>
        <v>5000</v>
      </c>
      <c r="E60" s="19">
        <f>+($B60/12)*3</f>
        <v>7500</v>
      </c>
      <c r="F60" s="19">
        <f>+($B60/12)*4</f>
        <v>10000</v>
      </c>
      <c r="G60" s="19">
        <f>+($B60/12)*5</f>
        <v>12500</v>
      </c>
      <c r="H60" s="19">
        <f>+($B60/12)*6</f>
        <v>15000</v>
      </c>
      <c r="I60" s="19">
        <f>+($B60/12)*7</f>
        <v>17500</v>
      </c>
      <c r="J60" s="19">
        <f>+($B60/12)*8</f>
        <v>20000</v>
      </c>
      <c r="K60" s="19">
        <f>+($B60/12)*9</f>
        <v>22500</v>
      </c>
      <c r="L60" s="19">
        <f>+($B60/12)*10</f>
        <v>25000</v>
      </c>
      <c r="M60" s="19">
        <f>+($B60/12)*11</f>
        <v>27500</v>
      </c>
      <c r="N60" s="19">
        <f>+$B60</f>
        <v>30000</v>
      </c>
      <c r="O60" s="19"/>
      <c r="P60" s="19"/>
      <c r="Q60" s="19"/>
      <c r="R60" s="19"/>
      <c r="S60" s="19"/>
    </row>
    <row r="61" spans="1:19" x14ac:dyDescent="0.25">
      <c r="A61" t="s">
        <v>23</v>
      </c>
      <c r="B61" s="5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 x14ac:dyDescent="0.25">
      <c r="A62" t="s">
        <v>110</v>
      </c>
      <c r="B62" s="19">
        <v>12000</v>
      </c>
      <c r="C62" s="19">
        <f>+$B62/12</f>
        <v>1000</v>
      </c>
      <c r="D62" s="19">
        <f>+($B62/12)*2</f>
        <v>2000</v>
      </c>
      <c r="E62" s="19">
        <f>+($B62/12)*3</f>
        <v>3000</v>
      </c>
      <c r="F62" s="19">
        <f>+($B62/12)*4</f>
        <v>4000</v>
      </c>
      <c r="G62" s="19">
        <f>+($B62/12)*5</f>
        <v>5000</v>
      </c>
      <c r="H62" s="19">
        <f>+($B62/12)*6</f>
        <v>6000</v>
      </c>
      <c r="I62" s="19">
        <f>+($B62/12)*7</f>
        <v>7000</v>
      </c>
      <c r="J62" s="19">
        <f>+($B62/12)*8</f>
        <v>8000</v>
      </c>
      <c r="K62" s="19">
        <f>+($B62/12)*9</f>
        <v>9000</v>
      </c>
      <c r="L62" s="19">
        <f>+($B62/12)*10</f>
        <v>10000</v>
      </c>
      <c r="M62" s="19">
        <f>+($B62/12)*11</f>
        <v>11000</v>
      </c>
      <c r="N62" s="19">
        <f>+$B62</f>
        <v>12000</v>
      </c>
      <c r="O62" s="19"/>
      <c r="P62" s="19"/>
      <c r="Q62" s="19"/>
      <c r="R62" s="19"/>
      <c r="S62" s="19"/>
    </row>
    <row r="63" spans="1:19" x14ac:dyDescent="0.25">
      <c r="A63" t="s">
        <v>111</v>
      </c>
      <c r="B63" s="19">
        <v>9000</v>
      </c>
      <c r="C63" s="19">
        <f>+$B63/12</f>
        <v>750</v>
      </c>
      <c r="D63" s="19">
        <f>+($B63/12)*2</f>
        <v>1500</v>
      </c>
      <c r="E63" s="19">
        <f>+($B63/12)*3</f>
        <v>2250</v>
      </c>
      <c r="F63" s="19">
        <f>+($B63/12)*4</f>
        <v>3000</v>
      </c>
      <c r="G63" s="19">
        <f>+($B63/12)*5</f>
        <v>3750</v>
      </c>
      <c r="H63" s="19">
        <f>+($B63/12)*6</f>
        <v>4500</v>
      </c>
      <c r="I63" s="19">
        <f>+($B63/12)*7</f>
        <v>5250</v>
      </c>
      <c r="J63" s="19">
        <f>+($B63/12)*8</f>
        <v>6000</v>
      </c>
      <c r="K63" s="19">
        <f>+($B63/12)*9</f>
        <v>6750</v>
      </c>
      <c r="L63" s="19">
        <f>+($B63/12)*10</f>
        <v>7500</v>
      </c>
      <c r="M63" s="19">
        <f>+($B63/12)*11</f>
        <v>8250</v>
      </c>
      <c r="N63" s="19">
        <f>+$B63</f>
        <v>9000</v>
      </c>
      <c r="O63" s="19"/>
      <c r="P63" s="19"/>
      <c r="Q63" s="19"/>
      <c r="R63" s="19"/>
      <c r="S63" s="19"/>
    </row>
    <row r="64" spans="1:19" x14ac:dyDescent="0.25">
      <c r="A64" t="s">
        <v>24</v>
      </c>
      <c r="B64" s="19">
        <f t="shared" ref="B64:N64" si="2">SUM(B43:B63)</f>
        <v>493000</v>
      </c>
      <c r="C64" s="19">
        <f t="shared" si="2"/>
        <v>41083.333333333336</v>
      </c>
      <c r="D64" s="19">
        <f t="shared" si="2"/>
        <v>82166.666666666672</v>
      </c>
      <c r="E64" s="19">
        <f t="shared" si="2"/>
        <v>123250</v>
      </c>
      <c r="F64" s="19">
        <f t="shared" si="2"/>
        <v>164333.33333333334</v>
      </c>
      <c r="G64" s="19">
        <f t="shared" si="2"/>
        <v>205416.66666666669</v>
      </c>
      <c r="H64" s="19">
        <f t="shared" si="2"/>
        <v>246500</v>
      </c>
      <c r="I64" s="19">
        <f t="shared" si="2"/>
        <v>287583.33333333331</v>
      </c>
      <c r="J64" s="19">
        <f t="shared" si="2"/>
        <v>328666.66666666669</v>
      </c>
      <c r="K64" s="19">
        <f t="shared" si="2"/>
        <v>369750</v>
      </c>
      <c r="L64" s="19">
        <f t="shared" si="2"/>
        <v>410833.33333333337</v>
      </c>
      <c r="M64" s="19">
        <f t="shared" si="2"/>
        <v>451916.66666666669</v>
      </c>
      <c r="N64" s="19">
        <f t="shared" si="2"/>
        <v>493000</v>
      </c>
      <c r="O64" s="19"/>
      <c r="P64" s="19"/>
      <c r="Q64" s="19"/>
      <c r="R64" s="19"/>
      <c r="S64" s="19"/>
    </row>
    <row r="65" spans="1:19" x14ac:dyDescent="0.25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 x14ac:dyDescent="0.25">
      <c r="A66" t="s">
        <v>25</v>
      </c>
      <c r="B66" s="19">
        <f t="shared" ref="B66:N66" si="3">+B39+B64</f>
        <v>2196200</v>
      </c>
      <c r="C66" s="19">
        <f t="shared" si="3"/>
        <v>183016.66666666669</v>
      </c>
      <c r="D66" s="19">
        <f t="shared" si="3"/>
        <v>366033.33333333337</v>
      </c>
      <c r="E66" s="19">
        <f t="shared" si="3"/>
        <v>549050</v>
      </c>
      <c r="F66" s="19">
        <f t="shared" si="3"/>
        <v>732066.66666666674</v>
      </c>
      <c r="G66" s="19">
        <f t="shared" si="3"/>
        <v>915083.33333333349</v>
      </c>
      <c r="H66" s="19">
        <f t="shared" si="3"/>
        <v>1098100</v>
      </c>
      <c r="I66" s="19">
        <f t="shared" si="3"/>
        <v>1281116.6666666665</v>
      </c>
      <c r="J66" s="19">
        <f t="shared" si="3"/>
        <v>1464133.3333333335</v>
      </c>
      <c r="K66" s="19">
        <f t="shared" si="3"/>
        <v>1647150</v>
      </c>
      <c r="L66" s="19">
        <f t="shared" si="3"/>
        <v>1830166.666666667</v>
      </c>
      <c r="M66" s="19">
        <f t="shared" si="3"/>
        <v>2013183.3333333333</v>
      </c>
      <c r="N66" s="19">
        <f t="shared" si="3"/>
        <v>2196200</v>
      </c>
      <c r="O66" s="19"/>
      <c r="P66" s="19"/>
      <c r="Q66" s="19"/>
      <c r="R66" s="19"/>
      <c r="S66" s="19"/>
    </row>
    <row r="67" spans="1:19" x14ac:dyDescent="0.2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 x14ac:dyDescent="0.25">
      <c r="A68" t="s">
        <v>26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 x14ac:dyDescent="0.25">
      <c r="A69" t="s">
        <v>27</v>
      </c>
      <c r="B69" s="58">
        <f t="shared" ref="B69:N69" si="4">SUM(B70:B74)</f>
        <v>-36800000</v>
      </c>
      <c r="C69" s="19">
        <f t="shared" si="4"/>
        <v>-3066666.6666666665</v>
      </c>
      <c r="D69" s="19">
        <f t="shared" si="4"/>
        <v>-6133333.333333333</v>
      </c>
      <c r="E69" s="19">
        <f t="shared" si="4"/>
        <v>-9200000</v>
      </c>
      <c r="F69" s="19">
        <f t="shared" si="4"/>
        <v>-12266666.666666666</v>
      </c>
      <c r="G69" s="19">
        <f t="shared" si="4"/>
        <v>-15333333.333333334</v>
      </c>
      <c r="H69" s="19">
        <f t="shared" si="4"/>
        <v>-18400000</v>
      </c>
      <c r="I69" s="19">
        <f t="shared" si="4"/>
        <v>-21466666.666666664</v>
      </c>
      <c r="J69" s="19">
        <f t="shared" si="4"/>
        <v>-24533333.333333332</v>
      </c>
      <c r="K69" s="19">
        <f t="shared" si="4"/>
        <v>-27600000</v>
      </c>
      <c r="L69" s="19">
        <f t="shared" si="4"/>
        <v>-30666666.666666668</v>
      </c>
      <c r="M69" s="19">
        <f t="shared" si="4"/>
        <v>-33733333.333333336</v>
      </c>
      <c r="N69" s="19">
        <f t="shared" si="4"/>
        <v>-36800000</v>
      </c>
      <c r="O69" s="19"/>
      <c r="P69" s="19"/>
      <c r="Q69" s="19"/>
      <c r="R69" s="19"/>
      <c r="S69" s="19"/>
    </row>
    <row r="70" spans="1:19" x14ac:dyDescent="0.25">
      <c r="A70" t="s">
        <v>112</v>
      </c>
      <c r="B70" s="19">
        <v>-24000000</v>
      </c>
      <c r="C70" s="19">
        <f>+$B70/12</f>
        <v>-2000000</v>
      </c>
      <c r="D70" s="19">
        <f>+($B70/12)*2</f>
        <v>-4000000</v>
      </c>
      <c r="E70" s="19">
        <f>+($B70/12)*3</f>
        <v>-6000000</v>
      </c>
      <c r="F70" s="19">
        <f>+($B70/12)*4</f>
        <v>-8000000</v>
      </c>
      <c r="G70" s="19">
        <f>+($B70/12)*5</f>
        <v>-10000000</v>
      </c>
      <c r="H70" s="19">
        <f>+($B70/12)*6</f>
        <v>-12000000</v>
      </c>
      <c r="I70" s="19">
        <f>+($B70/12)*7</f>
        <v>-14000000</v>
      </c>
      <c r="J70" s="19">
        <f>+($B70/12)*8</f>
        <v>-16000000</v>
      </c>
      <c r="K70" s="19">
        <f>+($B70/12)*9</f>
        <v>-18000000</v>
      </c>
      <c r="L70" s="19">
        <f>+($B70/12)*10</f>
        <v>-20000000</v>
      </c>
      <c r="M70" s="19">
        <f>+($B70/12)*11</f>
        <v>-22000000</v>
      </c>
      <c r="N70" s="19">
        <f>+$B70</f>
        <v>-24000000</v>
      </c>
      <c r="O70" s="19"/>
      <c r="P70" s="19"/>
      <c r="Q70" s="19"/>
      <c r="R70" s="19"/>
      <c r="S70" s="19"/>
    </row>
    <row r="71" spans="1:19" x14ac:dyDescent="0.25">
      <c r="A71" t="s">
        <v>113</v>
      </c>
      <c r="B71" s="19">
        <v>-2000000</v>
      </c>
      <c r="C71" s="19">
        <f>+$B71/12</f>
        <v>-166666.66666666666</v>
      </c>
      <c r="D71" s="19">
        <f>+($B71/12)*2</f>
        <v>-333333.33333333331</v>
      </c>
      <c r="E71" s="19">
        <f>+($B71/12)*3</f>
        <v>-500000</v>
      </c>
      <c r="F71" s="19">
        <f>+($B71/12)*4</f>
        <v>-666666.66666666663</v>
      </c>
      <c r="G71" s="19">
        <f>+($B71/12)*5</f>
        <v>-833333.33333333326</v>
      </c>
      <c r="H71" s="19">
        <f>+($B71/12)*6</f>
        <v>-1000000</v>
      </c>
      <c r="I71" s="19">
        <f>+($B71/12)*7</f>
        <v>-1166666.6666666665</v>
      </c>
      <c r="J71" s="19">
        <f>+($B71/12)*8</f>
        <v>-1333333.3333333333</v>
      </c>
      <c r="K71" s="19">
        <f>+($B71/12)*9</f>
        <v>-1500000</v>
      </c>
      <c r="L71" s="19">
        <f>+($B71/12)*10</f>
        <v>-1666666.6666666665</v>
      </c>
      <c r="M71" s="19">
        <f>+($B71/12)*11</f>
        <v>-1833333.3333333333</v>
      </c>
      <c r="N71" s="19">
        <f>+$B71</f>
        <v>-2000000</v>
      </c>
      <c r="O71" s="19"/>
      <c r="P71" s="19"/>
      <c r="Q71" s="19"/>
      <c r="R71" s="19"/>
      <c r="S71" s="19"/>
    </row>
    <row r="72" spans="1:19" x14ac:dyDescent="0.25">
      <c r="A72" t="s">
        <v>114</v>
      </c>
      <c r="B72" s="19">
        <v>-6000000</v>
      </c>
      <c r="C72" s="19">
        <f>+$B72/12</f>
        <v>-500000</v>
      </c>
      <c r="D72" s="19">
        <f>+($B72/12)*2</f>
        <v>-1000000</v>
      </c>
      <c r="E72" s="19">
        <f>+($B72/12)*3</f>
        <v>-1500000</v>
      </c>
      <c r="F72" s="19">
        <f>+($B72/12)*4</f>
        <v>-2000000</v>
      </c>
      <c r="G72" s="19">
        <f>+($B72/12)*5</f>
        <v>-2500000</v>
      </c>
      <c r="H72" s="19">
        <f>+($B72/12)*6</f>
        <v>-3000000</v>
      </c>
      <c r="I72" s="19">
        <f>+($B72/12)*7</f>
        <v>-3500000</v>
      </c>
      <c r="J72" s="19">
        <f>+($B72/12)*8</f>
        <v>-4000000</v>
      </c>
      <c r="K72" s="19">
        <f>+($B72/12)*9</f>
        <v>-4500000</v>
      </c>
      <c r="L72" s="19">
        <f>+($B72/12)*10</f>
        <v>-5000000</v>
      </c>
      <c r="M72" s="19">
        <f>+($B72/12)*11</f>
        <v>-5500000</v>
      </c>
      <c r="N72" s="19">
        <f>+$B72</f>
        <v>-6000000</v>
      </c>
      <c r="O72" s="19"/>
      <c r="P72" s="19"/>
      <c r="Q72" s="19"/>
      <c r="R72" s="19"/>
      <c r="S72" s="19"/>
    </row>
    <row r="73" spans="1:19" x14ac:dyDescent="0.25">
      <c r="A73" t="s">
        <v>115</v>
      </c>
      <c r="B73" s="19">
        <v>-4000000</v>
      </c>
      <c r="C73" s="19">
        <f>+$B73/12</f>
        <v>-333333.33333333331</v>
      </c>
      <c r="D73" s="19">
        <f>+($B73/12)*2</f>
        <v>-666666.66666666663</v>
      </c>
      <c r="E73" s="19">
        <f>+($B73/12)*3</f>
        <v>-1000000</v>
      </c>
      <c r="F73" s="19">
        <f>+($B73/12)*4</f>
        <v>-1333333.3333333333</v>
      </c>
      <c r="G73" s="19">
        <f>+($B73/12)*5</f>
        <v>-1666666.6666666665</v>
      </c>
      <c r="H73" s="19">
        <f>+($B73/12)*6</f>
        <v>-2000000</v>
      </c>
      <c r="I73" s="19">
        <f>+($B73/12)*7</f>
        <v>-2333333.333333333</v>
      </c>
      <c r="J73" s="19">
        <f>+($B73/12)*8</f>
        <v>-2666666.6666666665</v>
      </c>
      <c r="K73" s="19">
        <f>+($B73/12)*9</f>
        <v>-3000000</v>
      </c>
      <c r="L73" s="19">
        <f>+($B73/12)*10</f>
        <v>-3333333.333333333</v>
      </c>
      <c r="M73" s="19">
        <f>+($B73/12)*11</f>
        <v>-3666666.6666666665</v>
      </c>
      <c r="N73" s="19">
        <f>+$B73</f>
        <v>-4000000</v>
      </c>
      <c r="O73" s="19"/>
      <c r="P73" s="19"/>
      <c r="Q73" s="19"/>
      <c r="R73" s="19"/>
      <c r="S73" s="19"/>
    </row>
    <row r="74" spans="1:19" x14ac:dyDescent="0.25">
      <c r="A74" t="s">
        <v>116</v>
      </c>
      <c r="B74" s="19">
        <v>-800000</v>
      </c>
      <c r="C74" s="19">
        <f>+$B74/12</f>
        <v>-66666.666666666672</v>
      </c>
      <c r="D74" s="19">
        <f>+($B74/12)*2</f>
        <v>-133333.33333333334</v>
      </c>
      <c r="E74" s="19">
        <f>+($B74/12)*3</f>
        <v>-200000</v>
      </c>
      <c r="F74" s="19">
        <f>+($B74/12)*4</f>
        <v>-266666.66666666669</v>
      </c>
      <c r="G74" s="19">
        <f>+($B74/12)*5</f>
        <v>-333333.33333333337</v>
      </c>
      <c r="H74" s="19">
        <f>+($B74/12)*6</f>
        <v>-400000</v>
      </c>
      <c r="I74" s="19">
        <f>+($B74/12)*7</f>
        <v>-466666.66666666669</v>
      </c>
      <c r="J74" s="19">
        <f>+($B74/12)*8</f>
        <v>-533333.33333333337</v>
      </c>
      <c r="K74" s="19">
        <f>+($B74/12)*9</f>
        <v>-600000</v>
      </c>
      <c r="L74" s="19">
        <f>+($B74/12)*10</f>
        <v>-666666.66666666674</v>
      </c>
      <c r="M74" s="19">
        <f>+($B74/12)*11</f>
        <v>-733333.33333333337</v>
      </c>
      <c r="N74" s="19">
        <f>+$B74</f>
        <v>-800000</v>
      </c>
      <c r="O74" s="19"/>
      <c r="P74" s="19"/>
      <c r="Q74" s="19"/>
      <c r="R74" s="19"/>
      <c r="S74" s="19"/>
    </row>
    <row r="75" spans="1:19" x14ac:dyDescent="0.25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1:19" x14ac:dyDescent="0.25">
      <c r="A76" t="s">
        <v>9</v>
      </c>
      <c r="B76" s="19">
        <f t="shared" ref="B76:N76" si="5">+B20</f>
        <v>27650000</v>
      </c>
      <c r="C76" s="19">
        <f t="shared" si="5"/>
        <v>2304166.666666667</v>
      </c>
      <c r="D76" s="19">
        <f t="shared" si="5"/>
        <v>4608333.333333334</v>
      </c>
      <c r="E76" s="19">
        <f t="shared" si="5"/>
        <v>6912500</v>
      </c>
      <c r="F76" s="19">
        <f t="shared" si="5"/>
        <v>9216666.6666666679</v>
      </c>
      <c r="G76" s="19">
        <f t="shared" si="5"/>
        <v>11520833.333333334</v>
      </c>
      <c r="H76" s="19">
        <f t="shared" si="5"/>
        <v>13825000</v>
      </c>
      <c r="I76" s="19">
        <f t="shared" si="5"/>
        <v>16129166.666666666</v>
      </c>
      <c r="J76" s="19">
        <f t="shared" si="5"/>
        <v>18433333.333333336</v>
      </c>
      <c r="K76" s="19">
        <f t="shared" si="5"/>
        <v>20737500</v>
      </c>
      <c r="L76" s="19">
        <f t="shared" si="5"/>
        <v>23041666.666666668</v>
      </c>
      <c r="M76" s="19">
        <f t="shared" si="5"/>
        <v>25345833.333333332</v>
      </c>
      <c r="N76" s="19">
        <f t="shared" si="5"/>
        <v>27650000</v>
      </c>
      <c r="O76" s="19"/>
      <c r="P76" s="19"/>
      <c r="Q76" s="19"/>
      <c r="R76" s="19"/>
      <c r="S76" s="19"/>
    </row>
    <row r="77" spans="1:19" x14ac:dyDescent="0.25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1:19" x14ac:dyDescent="0.25">
      <c r="A78" t="s">
        <v>29</v>
      </c>
      <c r="B78" s="19" t="e">
        <f>-(-B69-#REF!-B76)</f>
        <v>#REF!</v>
      </c>
      <c r="C78" s="19" t="e">
        <f>-(-C69-#REF!-C76)</f>
        <v>#REF!</v>
      </c>
      <c r="D78" s="19" t="e">
        <f>-(-D69-#REF!-D76)</f>
        <v>#REF!</v>
      </c>
      <c r="E78" s="19" t="e">
        <f>-(-E69-#REF!-E76)</f>
        <v>#REF!</v>
      </c>
      <c r="F78" s="19" t="e">
        <f>-(-F69-#REF!-F76)</f>
        <v>#REF!</v>
      </c>
      <c r="G78" s="19" t="e">
        <f>-(-G69-#REF!-G76)</f>
        <v>#REF!</v>
      </c>
      <c r="H78" s="19" t="e">
        <f>-(-H69-#REF!-H76)</f>
        <v>#REF!</v>
      </c>
      <c r="I78" s="19" t="e">
        <f>-(-I69-#REF!-I76)</f>
        <v>#REF!</v>
      </c>
      <c r="J78" s="19" t="e">
        <f>-(-J69-#REF!-J76)</f>
        <v>#REF!</v>
      </c>
      <c r="K78" s="19" t="e">
        <f>-(-K69-#REF!-K76)</f>
        <v>#REF!</v>
      </c>
      <c r="L78" s="19" t="e">
        <f>-(-L69-#REF!-L76)</f>
        <v>#REF!</v>
      </c>
      <c r="M78" s="19" t="e">
        <f>-(-M69-#REF!-M76)</f>
        <v>#REF!</v>
      </c>
      <c r="N78" s="19" t="e">
        <f>-(-N69-#REF!-N76)</f>
        <v>#REF!</v>
      </c>
      <c r="O78" s="19"/>
      <c r="P78" s="19"/>
      <c r="Q78" s="19"/>
      <c r="R78" s="19"/>
      <c r="S78" s="19"/>
    </row>
    <row r="79" spans="1:19" x14ac:dyDescent="0.25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spans="1:19" x14ac:dyDescent="0.25">
      <c r="A80" t="s">
        <v>30</v>
      </c>
      <c r="B80" s="19">
        <f t="shared" ref="B80:N80" si="6">+B66</f>
        <v>2196200</v>
      </c>
      <c r="C80" s="19">
        <f t="shared" si="6"/>
        <v>183016.66666666669</v>
      </c>
      <c r="D80" s="19">
        <f t="shared" si="6"/>
        <v>366033.33333333337</v>
      </c>
      <c r="E80" s="19">
        <f t="shared" si="6"/>
        <v>549050</v>
      </c>
      <c r="F80" s="19">
        <f t="shared" si="6"/>
        <v>732066.66666666674</v>
      </c>
      <c r="G80" s="19">
        <f t="shared" si="6"/>
        <v>915083.33333333349</v>
      </c>
      <c r="H80" s="19">
        <f t="shared" si="6"/>
        <v>1098100</v>
      </c>
      <c r="I80" s="19">
        <f t="shared" si="6"/>
        <v>1281116.6666666665</v>
      </c>
      <c r="J80" s="19">
        <f t="shared" si="6"/>
        <v>1464133.3333333335</v>
      </c>
      <c r="K80" s="19">
        <f t="shared" si="6"/>
        <v>1647150</v>
      </c>
      <c r="L80" s="19">
        <f t="shared" si="6"/>
        <v>1830166.666666667</v>
      </c>
      <c r="M80" s="19">
        <f t="shared" si="6"/>
        <v>2013183.3333333333</v>
      </c>
      <c r="N80" s="19">
        <f t="shared" si="6"/>
        <v>2196200</v>
      </c>
      <c r="O80" s="19"/>
      <c r="P80" s="19"/>
      <c r="Q80" s="19"/>
      <c r="R80" s="19"/>
      <c r="S80" s="19"/>
    </row>
    <row r="81" spans="1:19" x14ac:dyDescent="0.25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 x14ac:dyDescent="0.25">
      <c r="A82" t="s">
        <v>31</v>
      </c>
      <c r="B82" s="19" t="e">
        <f>+B78+B80</f>
        <v>#REF!</v>
      </c>
      <c r="C82" s="19" t="e">
        <f>+C78+C80</f>
        <v>#REF!</v>
      </c>
      <c r="D82" s="19" t="e">
        <f t="shared" ref="D82:N82" si="7">+D78+D80</f>
        <v>#REF!</v>
      </c>
      <c r="E82" s="19" t="e">
        <f t="shared" si="7"/>
        <v>#REF!</v>
      </c>
      <c r="F82" s="19" t="e">
        <f t="shared" si="7"/>
        <v>#REF!</v>
      </c>
      <c r="G82" s="19" t="e">
        <f t="shared" si="7"/>
        <v>#REF!</v>
      </c>
      <c r="H82" s="19" t="e">
        <f t="shared" si="7"/>
        <v>#REF!</v>
      </c>
      <c r="I82" s="19" t="e">
        <f t="shared" si="7"/>
        <v>#REF!</v>
      </c>
      <c r="J82" s="19" t="e">
        <f t="shared" si="7"/>
        <v>#REF!</v>
      </c>
      <c r="K82" s="19" t="e">
        <f t="shared" si="7"/>
        <v>#REF!</v>
      </c>
      <c r="L82" s="19" t="e">
        <f t="shared" si="7"/>
        <v>#REF!</v>
      </c>
      <c r="M82" s="19" t="e">
        <f t="shared" si="7"/>
        <v>#REF!</v>
      </c>
      <c r="N82" s="19" t="e">
        <f t="shared" si="7"/>
        <v>#REF!</v>
      </c>
      <c r="O82" s="19"/>
      <c r="P82" s="19"/>
      <c r="Q82" s="19"/>
      <c r="R82" s="19"/>
      <c r="S82" s="19"/>
    </row>
    <row r="83" spans="1:19" x14ac:dyDescent="0.25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 x14ac:dyDescent="0.25">
      <c r="A84" t="s">
        <v>32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 x14ac:dyDescent="0.25">
      <c r="A85" t="s">
        <v>33</v>
      </c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19" x14ac:dyDescent="0.25">
      <c r="A86" t="s">
        <v>117</v>
      </c>
      <c r="B86" s="19">
        <v>-50000</v>
      </c>
      <c r="C86" s="19">
        <f>+$B86/12</f>
        <v>-4166.666666666667</v>
      </c>
      <c r="D86" s="19">
        <f>+($B86/12)*2</f>
        <v>-8333.3333333333339</v>
      </c>
      <c r="E86" s="19">
        <f>+($B86/12)*3</f>
        <v>-12500</v>
      </c>
      <c r="F86" s="19">
        <f>+($B86/12)*4</f>
        <v>-16666.666666666668</v>
      </c>
      <c r="G86" s="19">
        <f>+($B86/12)*5</f>
        <v>-20833.333333333336</v>
      </c>
      <c r="H86" s="19">
        <f>+($B86/12)*6</f>
        <v>-25000</v>
      </c>
      <c r="I86" s="19">
        <f>+($B86/12)*7</f>
        <v>-29166.666666666668</v>
      </c>
      <c r="J86" s="19">
        <f>+($B86/12)*8</f>
        <v>-33333.333333333336</v>
      </c>
      <c r="K86" s="19">
        <f>+($B86/12)*9</f>
        <v>-37500</v>
      </c>
      <c r="L86" s="19">
        <f>+($B86/12)*10</f>
        <v>-41666.666666666672</v>
      </c>
      <c r="M86" s="19">
        <f>+($B86/12)*11</f>
        <v>-45833.333333333336</v>
      </c>
      <c r="N86" s="19">
        <f>+$B86</f>
        <v>-50000</v>
      </c>
      <c r="O86" s="19"/>
      <c r="P86" s="19"/>
      <c r="Q86" s="19"/>
      <c r="R86" s="19"/>
      <c r="S86" s="19"/>
    </row>
    <row r="87" spans="1:19" x14ac:dyDescent="0.25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spans="1:19" x14ac:dyDescent="0.25">
      <c r="A88" t="s">
        <v>34</v>
      </c>
      <c r="B88" s="19" t="e">
        <f>+B82+#REF!+B86+#REF!+#REF!+#REF!+#REF!+#REF!</f>
        <v>#REF!</v>
      </c>
      <c r="C88" s="19" t="e">
        <f>+C82+#REF!+C86+#REF!+#REF!+#REF!+#REF!+#REF!</f>
        <v>#REF!</v>
      </c>
      <c r="D88" s="19" t="e">
        <f>+D82+#REF!+D86+#REF!+#REF!+#REF!+#REF!+#REF!</f>
        <v>#REF!</v>
      </c>
      <c r="E88" s="19" t="e">
        <f>+E82+#REF!+E86+#REF!+#REF!+#REF!+#REF!+#REF!</f>
        <v>#REF!</v>
      </c>
      <c r="F88" s="19" t="e">
        <f>+F82+#REF!+F86+#REF!+#REF!+#REF!+#REF!+#REF!</f>
        <v>#REF!</v>
      </c>
      <c r="G88" s="19" t="e">
        <f>+G82+#REF!+G86+#REF!+#REF!+#REF!+#REF!+#REF!</f>
        <v>#REF!</v>
      </c>
      <c r="H88" s="19" t="e">
        <f>+H82+#REF!+H86+#REF!+#REF!+#REF!+#REF!+#REF!</f>
        <v>#REF!</v>
      </c>
      <c r="I88" s="19" t="e">
        <f>+I82+#REF!+I86+#REF!+#REF!+#REF!+#REF!+#REF!</f>
        <v>#REF!</v>
      </c>
      <c r="J88" s="19" t="e">
        <f>+J82+#REF!+J86+#REF!+#REF!+#REF!+#REF!+#REF!</f>
        <v>#REF!</v>
      </c>
      <c r="K88" s="19" t="e">
        <f>+K82+#REF!+K86+#REF!+#REF!+#REF!+#REF!+#REF!</f>
        <v>#REF!</v>
      </c>
      <c r="L88" s="19" t="e">
        <f>+L82+#REF!+L86+#REF!+#REF!+#REF!+#REF!+#REF!</f>
        <v>#REF!</v>
      </c>
      <c r="M88" s="19" t="e">
        <f>+M82+#REF!+M86+#REF!+#REF!+#REF!+#REF!+#REF!</f>
        <v>#REF!</v>
      </c>
      <c r="N88" s="19" t="e">
        <f>+N82+#REF!+N86+#REF!+#REF!+#REF!+#REF!+#REF!</f>
        <v>#REF!</v>
      </c>
      <c r="O88" s="19"/>
      <c r="P88" s="19"/>
      <c r="Q88" s="19"/>
      <c r="R88" s="19"/>
      <c r="S88" s="19"/>
    </row>
    <row r="89" spans="1:19" x14ac:dyDescent="0.25">
      <c r="A89" t="s">
        <v>35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spans="1:19" x14ac:dyDescent="0.25">
      <c r="A90" t="s">
        <v>36</v>
      </c>
      <c r="B90" s="19">
        <v>120000</v>
      </c>
      <c r="C90" s="19">
        <f>+$B90/12</f>
        <v>10000</v>
      </c>
      <c r="D90" s="19">
        <f>+($B90/12)*2</f>
        <v>20000</v>
      </c>
      <c r="E90" s="19">
        <f>+($B90/12)*3</f>
        <v>30000</v>
      </c>
      <c r="F90" s="19">
        <f>+($B90/12)*4</f>
        <v>40000</v>
      </c>
      <c r="G90" s="19">
        <f>+($B90/12)*5</f>
        <v>50000</v>
      </c>
      <c r="H90" s="19">
        <f>+($B90/12)*6</f>
        <v>60000</v>
      </c>
      <c r="I90" s="19">
        <f>+($B90/12)*7</f>
        <v>70000</v>
      </c>
      <c r="J90" s="19">
        <f>+($B90/12)*8</f>
        <v>80000</v>
      </c>
      <c r="K90" s="19">
        <f>+($B90/12)*9</f>
        <v>90000</v>
      </c>
      <c r="L90" s="19">
        <f>+($B90/12)*10</f>
        <v>100000</v>
      </c>
      <c r="M90" s="19">
        <f>+($B90/12)*11</f>
        <v>110000</v>
      </c>
      <c r="N90" s="19">
        <f>+$B90</f>
        <v>120000</v>
      </c>
      <c r="O90" s="19"/>
      <c r="P90" s="19"/>
      <c r="Q90" s="19"/>
      <c r="R90" s="19"/>
      <c r="S90" s="19"/>
    </row>
    <row r="91" spans="1:19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</row>
    <row r="92" spans="1:19" x14ac:dyDescent="0.25">
      <c r="A92" t="s">
        <v>37</v>
      </c>
      <c r="B92" s="19" t="e">
        <f>+B88+B90</f>
        <v>#REF!</v>
      </c>
      <c r="C92" s="19" t="e">
        <f>+C88+C90</f>
        <v>#REF!</v>
      </c>
      <c r="D92" s="19" t="e">
        <f t="shared" ref="D92:M92" si="8">+D88+D90</f>
        <v>#REF!</v>
      </c>
      <c r="E92" s="19" t="e">
        <f t="shared" si="8"/>
        <v>#REF!</v>
      </c>
      <c r="F92" s="19" t="e">
        <f t="shared" si="8"/>
        <v>#REF!</v>
      </c>
      <c r="G92" s="19" t="e">
        <f t="shared" si="8"/>
        <v>#REF!</v>
      </c>
      <c r="H92" s="19" t="e">
        <f t="shared" si="8"/>
        <v>#REF!</v>
      </c>
      <c r="I92" s="19" t="e">
        <f t="shared" si="8"/>
        <v>#REF!</v>
      </c>
      <c r="J92" s="19" t="e">
        <f t="shared" si="8"/>
        <v>#REF!</v>
      </c>
      <c r="K92" s="19" t="e">
        <f t="shared" si="8"/>
        <v>#REF!</v>
      </c>
      <c r="L92" s="19" t="e">
        <f t="shared" si="8"/>
        <v>#REF!</v>
      </c>
      <c r="M92" s="19" t="e">
        <f t="shared" si="8"/>
        <v>#REF!</v>
      </c>
      <c r="N92" s="19" t="e">
        <f>+N88+N90</f>
        <v>#REF!</v>
      </c>
      <c r="O92" s="19"/>
      <c r="P92" s="19"/>
      <c r="Q92" s="19"/>
      <c r="R92" s="19"/>
      <c r="S92" s="19"/>
    </row>
    <row r="93" spans="1:19" x14ac:dyDescent="0.25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spans="1:19" x14ac:dyDescent="0.25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25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</row>
    <row r="96" spans="1:19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2:19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2:19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2:19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2:19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2:19" x14ac:dyDescent="0.25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2:19" x14ac:dyDescent="0.25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2:19" x14ac:dyDescent="0.25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2:19" x14ac:dyDescent="0.25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2:19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2:19" x14ac:dyDescent="0.25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2:19" x14ac:dyDescent="0.25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2:19" x14ac:dyDescent="0.25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2:19" x14ac:dyDescent="0.25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2:19" x14ac:dyDescent="0.25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2:19" x14ac:dyDescent="0.25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2:19" x14ac:dyDescent="0.25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2:19" x14ac:dyDescent="0.25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2:19" x14ac:dyDescent="0.25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2:19" x14ac:dyDescent="0.25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2:19" x14ac:dyDescent="0.25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2:19" x14ac:dyDescent="0.25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2:19" x14ac:dyDescent="0.25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2:19" x14ac:dyDescent="0.25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2:19" x14ac:dyDescent="0.25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2:19" x14ac:dyDescent="0.25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2:19" x14ac:dyDescent="0.25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2:19" x14ac:dyDescent="0.25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2:19" x14ac:dyDescent="0.25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2:19" x14ac:dyDescent="0.25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2:19" x14ac:dyDescent="0.2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2:19" x14ac:dyDescent="0.25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2:19" x14ac:dyDescent="0.25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2:19" x14ac:dyDescent="0.2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2:19" x14ac:dyDescent="0.2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2:19" x14ac:dyDescent="0.2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2:19" x14ac:dyDescent="0.2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2:19" x14ac:dyDescent="0.2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2:19" x14ac:dyDescent="0.2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2:19" x14ac:dyDescent="0.2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2:19" x14ac:dyDescent="0.2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2:19" x14ac:dyDescent="0.2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2:19" x14ac:dyDescent="0.2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2:19" x14ac:dyDescent="0.2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2:19" x14ac:dyDescent="0.2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2:19" x14ac:dyDescent="0.2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2:19" x14ac:dyDescent="0.25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2:19" x14ac:dyDescent="0.25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2:19" x14ac:dyDescent="0.25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2:19" x14ac:dyDescent="0.25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2:19" x14ac:dyDescent="0.25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2:19" x14ac:dyDescent="0.25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2:19" x14ac:dyDescent="0.25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2:19" x14ac:dyDescent="0.25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2:19" x14ac:dyDescent="0.25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2:19" x14ac:dyDescent="0.25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2:19" x14ac:dyDescent="0.25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2:19" x14ac:dyDescent="0.25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2:19" x14ac:dyDescent="0.25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2:19" x14ac:dyDescent="0.25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2:19" x14ac:dyDescent="0.25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2:19" x14ac:dyDescent="0.25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2:19" x14ac:dyDescent="0.25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2:19" x14ac:dyDescent="0.25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2:19" x14ac:dyDescent="0.2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2:19" x14ac:dyDescent="0.2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2:19" x14ac:dyDescent="0.2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2:19" x14ac:dyDescent="0.2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2:19" x14ac:dyDescent="0.2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2:19" x14ac:dyDescent="0.2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2:19" x14ac:dyDescent="0.2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2:19" x14ac:dyDescent="0.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2:19" x14ac:dyDescent="0.2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2:19" x14ac:dyDescent="0.2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2:19" x14ac:dyDescent="0.2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2:19" x14ac:dyDescent="0.2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D30A-3A0A-44CF-BAB0-9665D31A80F1}">
  <dimension ref="A1:S173"/>
  <sheetViews>
    <sheetView zoomScaleNormal="100" workbookViewId="0">
      <selection activeCell="E99" sqref="E99"/>
    </sheetView>
  </sheetViews>
  <sheetFormatPr defaultRowHeight="15" x14ac:dyDescent="0.25"/>
  <cols>
    <col min="1" max="1" width="55.7109375" customWidth="1"/>
    <col min="2" max="2" width="4.7109375" customWidth="1"/>
    <col min="3" max="14" width="14.7109375" customWidth="1"/>
  </cols>
  <sheetData>
    <row r="1" spans="1:19" ht="15.75" thickBot="1" x14ac:dyDescent="0.3">
      <c r="A1" s="1" t="s">
        <v>0</v>
      </c>
    </row>
    <row r="2" spans="1:19" x14ac:dyDescent="0.25">
      <c r="A2" s="1" t="s">
        <v>1</v>
      </c>
    </row>
    <row r="3" spans="1:19" x14ac:dyDescent="0.25">
      <c r="C3" s="67" t="s">
        <v>57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9" x14ac:dyDescent="0.25">
      <c r="C4" s="18" t="s">
        <v>42</v>
      </c>
      <c r="D4" s="18" t="s">
        <v>43</v>
      </c>
      <c r="E4" s="18" t="s">
        <v>44</v>
      </c>
      <c r="F4" s="18" t="s">
        <v>45</v>
      </c>
      <c r="G4" s="18" t="s">
        <v>46</v>
      </c>
      <c r="H4" s="18" t="s">
        <v>47</v>
      </c>
      <c r="I4" s="18" t="s">
        <v>48</v>
      </c>
      <c r="J4" s="18" t="s">
        <v>41</v>
      </c>
      <c r="K4" s="18" t="s">
        <v>49</v>
      </c>
      <c r="L4" s="18" t="s">
        <v>50</v>
      </c>
      <c r="M4" s="18" t="s">
        <v>51</v>
      </c>
      <c r="N4" s="18" t="s">
        <v>52</v>
      </c>
    </row>
    <row r="5" spans="1:19" x14ac:dyDescent="0.25">
      <c r="A5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x14ac:dyDescent="0.25">
      <c r="A6" t="s">
        <v>3</v>
      </c>
      <c r="B6" s="19"/>
      <c r="C6" s="3">
        <f t="shared" ref="C6:N6" si="0">SUM(C7:C12)</f>
        <v>1316200</v>
      </c>
      <c r="D6" s="3">
        <f t="shared" si="0"/>
        <v>1316200</v>
      </c>
      <c r="E6" s="3">
        <f t="shared" si="0"/>
        <v>1316200</v>
      </c>
      <c r="F6" s="3">
        <f t="shared" si="0"/>
        <v>-3948600</v>
      </c>
      <c r="G6" s="3">
        <f t="shared" si="0"/>
        <v>0</v>
      </c>
      <c r="H6" s="3">
        <f t="shared" si="0"/>
        <v>0</v>
      </c>
      <c r="I6" s="3">
        <f t="shared" si="0"/>
        <v>0</v>
      </c>
      <c r="J6" s="3">
        <f t="shared" si="0"/>
        <v>0</v>
      </c>
      <c r="K6" s="3">
        <f t="shared" si="0"/>
        <v>0</v>
      </c>
      <c r="L6" s="3">
        <f t="shared" si="0"/>
        <v>0</v>
      </c>
      <c r="M6" s="3">
        <f t="shared" si="0"/>
        <v>0</v>
      </c>
      <c r="N6" s="3">
        <f t="shared" si="0"/>
        <v>0</v>
      </c>
      <c r="O6" s="19"/>
      <c r="P6" s="19"/>
      <c r="Q6" s="19"/>
      <c r="R6" s="19"/>
      <c r="S6" s="19"/>
    </row>
    <row r="7" spans="1:19" x14ac:dyDescent="0.25">
      <c r="A7" t="s">
        <v>126</v>
      </c>
      <c r="B7" s="19"/>
      <c r="C7" s="20">
        <f>+'CY YTD'!C7</f>
        <v>850000</v>
      </c>
      <c r="D7" s="21">
        <f>+'CY YTD'!D7-'CY YTD'!C7</f>
        <v>850000</v>
      </c>
      <c r="E7" s="21">
        <f>+'CY YTD'!E7-'CY YTD'!D7</f>
        <v>850000</v>
      </c>
      <c r="F7" s="21">
        <f>+'CY YTD'!F7-'CY YTD'!E7</f>
        <v>-2550000</v>
      </c>
      <c r="G7" s="21">
        <f>+'CY YTD'!G7-'CY YTD'!F7</f>
        <v>0</v>
      </c>
      <c r="H7" s="21">
        <f>+'CY YTD'!H7-'CY YTD'!G7</f>
        <v>0</v>
      </c>
      <c r="I7" s="21">
        <f>+'CY YTD'!I7-'CY YTD'!H7</f>
        <v>0</v>
      </c>
      <c r="J7" s="21">
        <f>+'CY YTD'!J7-'CY YTD'!I7</f>
        <v>0</v>
      </c>
      <c r="K7" s="21">
        <f>+'CY YTD'!K7-'CY YTD'!J7</f>
        <v>0</v>
      </c>
      <c r="L7" s="21">
        <f>+'CY YTD'!L7-'CY YTD'!K7</f>
        <v>0</v>
      </c>
      <c r="M7" s="21">
        <f>+'CY YTD'!M7-'CY YTD'!L7</f>
        <v>0</v>
      </c>
      <c r="N7" s="21">
        <f>+'CY YTD'!N7-'CY YTD'!M7</f>
        <v>0</v>
      </c>
      <c r="O7" s="19"/>
      <c r="P7" s="19"/>
      <c r="Q7" s="19"/>
      <c r="R7" s="19"/>
      <c r="S7" s="19"/>
    </row>
    <row r="8" spans="1:19" x14ac:dyDescent="0.25">
      <c r="A8" t="s">
        <v>127</v>
      </c>
      <c r="B8" s="19"/>
      <c r="C8" s="20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9"/>
      <c r="P8" s="19"/>
      <c r="Q8" s="19"/>
      <c r="R8" s="19"/>
      <c r="S8" s="19"/>
    </row>
    <row r="9" spans="1:19" x14ac:dyDescent="0.25">
      <c r="A9" t="s">
        <v>128</v>
      </c>
      <c r="B9" s="19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/>
      <c r="P9" s="19"/>
      <c r="Q9" s="19"/>
      <c r="R9" s="19"/>
      <c r="S9" s="19"/>
    </row>
    <row r="10" spans="1:19" x14ac:dyDescent="0.25">
      <c r="A10" t="s">
        <v>84</v>
      </c>
      <c r="B10" s="19"/>
      <c r="C10" s="20">
        <f>+'CY YTD'!C10</f>
        <v>116200</v>
      </c>
      <c r="D10" s="21">
        <f>+'CY YTD'!D10-'CY YTD'!C10</f>
        <v>116200</v>
      </c>
      <c r="E10" s="21">
        <f>+'CY YTD'!E10-'CY YTD'!D10</f>
        <v>116200</v>
      </c>
      <c r="F10" s="21">
        <f>+'CY YTD'!F10-'CY YTD'!E10</f>
        <v>-348600</v>
      </c>
      <c r="G10" s="21">
        <f>+'CY YTD'!G10-'CY YTD'!F10</f>
        <v>0</v>
      </c>
      <c r="H10" s="21">
        <f>+'CY YTD'!H10-'CY YTD'!G10</f>
        <v>0</v>
      </c>
      <c r="I10" s="21">
        <f>+'CY YTD'!I10-'CY YTD'!H10</f>
        <v>0</v>
      </c>
      <c r="J10" s="21">
        <f>+'CY YTD'!J10-'CY YTD'!I10</f>
        <v>0</v>
      </c>
      <c r="K10" s="21">
        <f>+'CY YTD'!K10-'CY YTD'!J10</f>
        <v>0</v>
      </c>
      <c r="L10" s="21">
        <f>+'CY YTD'!L10-'CY YTD'!K10</f>
        <v>0</v>
      </c>
      <c r="M10" s="21">
        <f>+'CY YTD'!M10-'CY YTD'!L10</f>
        <v>0</v>
      </c>
      <c r="N10" s="21">
        <f>+'CY YTD'!N10-'CY YTD'!M10</f>
        <v>0</v>
      </c>
      <c r="O10" s="19"/>
      <c r="P10" s="19"/>
      <c r="Q10" s="19"/>
      <c r="R10" s="19"/>
      <c r="S10" s="19"/>
    </row>
    <row r="11" spans="1:19" x14ac:dyDescent="0.25">
      <c r="A11" t="s">
        <v>130</v>
      </c>
      <c r="B11" s="19"/>
      <c r="C11" s="20">
        <f>+'CY YTD'!C11</f>
        <v>350000</v>
      </c>
      <c r="D11" s="21">
        <f>+'CY YTD'!D11-'CY YTD'!C11</f>
        <v>350000</v>
      </c>
      <c r="E11" s="21">
        <f>+'CY YTD'!E11-'CY YTD'!D11</f>
        <v>350000</v>
      </c>
      <c r="F11" s="21">
        <f>+'CY YTD'!F11-'CY YTD'!E11</f>
        <v>-1050000</v>
      </c>
      <c r="G11" s="21">
        <f>+'CY YTD'!G11-'CY YTD'!F11</f>
        <v>0</v>
      </c>
      <c r="H11" s="21">
        <f>+'CY YTD'!H11-'CY YTD'!G11</f>
        <v>0</v>
      </c>
      <c r="I11" s="21">
        <f>+'CY YTD'!I11-'CY YTD'!H11</f>
        <v>0</v>
      </c>
      <c r="J11" s="21">
        <f>+'CY YTD'!J11-'CY YTD'!I11</f>
        <v>0</v>
      </c>
      <c r="K11" s="21">
        <f>+'CY YTD'!K11-'CY YTD'!J11</f>
        <v>0</v>
      </c>
      <c r="L11" s="21">
        <f>+'CY YTD'!L11-'CY YTD'!K11</f>
        <v>0</v>
      </c>
      <c r="M11" s="21">
        <f>+'CY YTD'!M11-'CY YTD'!L11</f>
        <v>0</v>
      </c>
      <c r="N11" s="21">
        <f>+'CY YTD'!N11-'CY YTD'!M11</f>
        <v>0</v>
      </c>
      <c r="O11" s="19"/>
      <c r="P11" s="19"/>
      <c r="Q11" s="19"/>
      <c r="R11" s="19"/>
      <c r="S11" s="19"/>
    </row>
    <row r="12" spans="1:19" x14ac:dyDescent="0.25">
      <c r="B12" s="19"/>
      <c r="C12" s="20"/>
      <c r="D12" s="21"/>
      <c r="E12" s="21"/>
      <c r="F12" s="21"/>
      <c r="G12" s="21"/>
      <c r="H12" s="20"/>
      <c r="I12" s="20"/>
      <c r="J12" s="20"/>
      <c r="K12" s="20"/>
      <c r="L12" s="20"/>
      <c r="M12" s="20"/>
      <c r="N12" s="19"/>
      <c r="O12" s="19"/>
      <c r="P12" s="19"/>
      <c r="Q12" s="19"/>
      <c r="R12" s="19"/>
      <c r="S12" s="19"/>
    </row>
    <row r="13" spans="1:19" x14ac:dyDescent="0.25">
      <c r="A13" t="s">
        <v>4</v>
      </c>
      <c r="B13" s="19"/>
      <c r="C13" s="3">
        <f t="shared" ref="C13:N13" si="1">SUM(C14:C16)</f>
        <v>230000</v>
      </c>
      <c r="D13" s="3">
        <f t="shared" si="1"/>
        <v>230000</v>
      </c>
      <c r="E13" s="3">
        <f t="shared" si="1"/>
        <v>230000</v>
      </c>
      <c r="F13" s="3">
        <f t="shared" si="1"/>
        <v>-690000</v>
      </c>
      <c r="G13" s="3">
        <f t="shared" si="1"/>
        <v>0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3">
        <f t="shared" si="1"/>
        <v>0</v>
      </c>
      <c r="M13" s="3">
        <f t="shared" si="1"/>
        <v>0</v>
      </c>
      <c r="N13" s="3">
        <f t="shared" si="1"/>
        <v>0</v>
      </c>
      <c r="O13" s="19"/>
      <c r="P13" s="19"/>
      <c r="Q13" s="19"/>
      <c r="R13" s="19"/>
      <c r="S13" s="19"/>
    </row>
    <row r="14" spans="1:19" x14ac:dyDescent="0.25">
      <c r="A14" t="s">
        <v>85</v>
      </c>
      <c r="B14" s="19"/>
      <c r="C14" s="20">
        <f>+'CY YTD'!C14</f>
        <v>100000</v>
      </c>
      <c r="D14" s="21">
        <f>+'CY YTD'!D14-'CY YTD'!C14</f>
        <v>100000</v>
      </c>
      <c r="E14" s="21">
        <f>+'CY YTD'!E14-'CY YTD'!D14</f>
        <v>100000</v>
      </c>
      <c r="F14" s="21">
        <f>+'CY YTD'!F14-'CY YTD'!E14</f>
        <v>-300000</v>
      </c>
      <c r="G14" s="21">
        <f>+'CY YTD'!G14-'CY YTD'!F14</f>
        <v>0</v>
      </c>
      <c r="H14" s="21">
        <f>+'CY YTD'!H14-'CY YTD'!G14</f>
        <v>0</v>
      </c>
      <c r="I14" s="21">
        <f>+'CY YTD'!I14-'CY YTD'!H14</f>
        <v>0</v>
      </c>
      <c r="J14" s="21">
        <f>+'CY YTD'!J14-'CY YTD'!I14</f>
        <v>0</v>
      </c>
      <c r="K14" s="21">
        <f>+'CY YTD'!K14-'CY YTD'!J14</f>
        <v>0</v>
      </c>
      <c r="L14" s="21">
        <f>+'CY YTD'!L14-'CY YTD'!K14</f>
        <v>0</v>
      </c>
      <c r="M14" s="21">
        <f>+'CY YTD'!M14-'CY YTD'!L14</f>
        <v>0</v>
      </c>
      <c r="N14" s="21">
        <f>+'CY YTD'!N14-'CY YTD'!M14</f>
        <v>0</v>
      </c>
      <c r="O14" s="19"/>
      <c r="P14" s="19"/>
      <c r="Q14" s="19"/>
      <c r="R14" s="19"/>
      <c r="S14" s="19"/>
    </row>
    <row r="15" spans="1:19" x14ac:dyDescent="0.25">
      <c r="A15" t="s">
        <v>86</v>
      </c>
      <c r="B15" s="19"/>
      <c r="C15" s="20">
        <f>+'CY YTD'!C15</f>
        <v>50000</v>
      </c>
      <c r="D15" s="21">
        <f>+'CY YTD'!D15-'CY YTD'!C15</f>
        <v>50000</v>
      </c>
      <c r="E15" s="21">
        <f>+'CY YTD'!E15-'CY YTD'!D15</f>
        <v>50000</v>
      </c>
      <c r="F15" s="21">
        <f>+'CY YTD'!F15-'CY YTD'!E15</f>
        <v>-150000</v>
      </c>
      <c r="G15" s="21">
        <f>+'CY YTD'!G15-'CY YTD'!F15</f>
        <v>0</v>
      </c>
      <c r="H15" s="21">
        <f>+'CY YTD'!H15-'CY YTD'!G15</f>
        <v>0</v>
      </c>
      <c r="I15" s="21">
        <f>+'CY YTD'!I15-'CY YTD'!H15</f>
        <v>0</v>
      </c>
      <c r="J15" s="21">
        <f>+'CY YTD'!J15-'CY YTD'!I15</f>
        <v>0</v>
      </c>
      <c r="K15" s="21">
        <f>+'CY YTD'!K15-'CY YTD'!J15</f>
        <v>0</v>
      </c>
      <c r="L15" s="21">
        <f>+'CY YTD'!L15-'CY YTD'!K15</f>
        <v>0</v>
      </c>
      <c r="M15" s="21">
        <f>+'CY YTD'!M15-'CY YTD'!L15</f>
        <v>0</v>
      </c>
      <c r="N15" s="21">
        <f>+'CY YTD'!N15-'CY YTD'!M15</f>
        <v>0</v>
      </c>
      <c r="O15" s="19"/>
      <c r="P15" s="19"/>
      <c r="Q15" s="19"/>
      <c r="R15" s="19"/>
      <c r="S15" s="19"/>
    </row>
    <row r="16" spans="1:19" x14ac:dyDescent="0.25">
      <c r="A16" t="s">
        <v>87</v>
      </c>
      <c r="B16" s="19"/>
      <c r="C16" s="20">
        <f>+'CY YTD'!C16</f>
        <v>80000</v>
      </c>
      <c r="D16" s="21">
        <f>+'CY YTD'!D16-'CY YTD'!C16</f>
        <v>80000</v>
      </c>
      <c r="E16" s="21">
        <f>+'CY YTD'!E16-'CY YTD'!D16</f>
        <v>80000</v>
      </c>
      <c r="F16" s="21">
        <f>+'CY YTD'!F16-'CY YTD'!E16</f>
        <v>-240000</v>
      </c>
      <c r="G16" s="21">
        <f>+'CY YTD'!G16-'CY YTD'!F16</f>
        <v>0</v>
      </c>
      <c r="H16" s="21">
        <f>+'CY YTD'!H16-'CY YTD'!G16</f>
        <v>0</v>
      </c>
      <c r="I16" s="21">
        <f>+'CY YTD'!I16-'CY YTD'!H16</f>
        <v>0</v>
      </c>
      <c r="J16" s="21">
        <f>+'CY YTD'!J16-'CY YTD'!I16</f>
        <v>0</v>
      </c>
      <c r="K16" s="21">
        <f>+'CY YTD'!K16-'CY YTD'!J16</f>
        <v>0</v>
      </c>
      <c r="L16" s="21">
        <f>+'CY YTD'!L16-'CY YTD'!K16</f>
        <v>0</v>
      </c>
      <c r="M16" s="21">
        <f>+'CY YTD'!M16-'CY YTD'!L16</f>
        <v>0</v>
      </c>
      <c r="N16" s="21">
        <f>+'CY YTD'!N16-'CY YTD'!M16</f>
        <v>0</v>
      </c>
      <c r="O16" s="19"/>
      <c r="P16" s="19"/>
      <c r="Q16" s="19"/>
      <c r="R16" s="19"/>
      <c r="S16" s="19"/>
    </row>
    <row r="17" spans="1:19" x14ac:dyDescent="0.25">
      <c r="A17" t="s">
        <v>5</v>
      </c>
      <c r="B17" s="19"/>
      <c r="C17" s="3">
        <f t="shared" ref="C17:N17" si="2">+C6+C13</f>
        <v>1546200</v>
      </c>
      <c r="D17" s="3">
        <f t="shared" si="2"/>
        <v>1546200</v>
      </c>
      <c r="E17" s="3">
        <f t="shared" si="2"/>
        <v>1546200</v>
      </c>
      <c r="F17" s="3">
        <f t="shared" si="2"/>
        <v>-4638600</v>
      </c>
      <c r="G17" s="3">
        <f t="shared" si="2"/>
        <v>0</v>
      </c>
      <c r="H17" s="3">
        <f t="shared" si="2"/>
        <v>0</v>
      </c>
      <c r="I17" s="3">
        <f t="shared" si="2"/>
        <v>0</v>
      </c>
      <c r="J17" s="3">
        <f t="shared" si="2"/>
        <v>0</v>
      </c>
      <c r="K17" s="3">
        <f t="shared" si="2"/>
        <v>0</v>
      </c>
      <c r="L17" s="3">
        <f t="shared" si="2"/>
        <v>0</v>
      </c>
      <c r="M17" s="3">
        <f t="shared" si="2"/>
        <v>0</v>
      </c>
      <c r="N17" s="3">
        <f t="shared" si="2"/>
        <v>0</v>
      </c>
      <c r="O17" s="19"/>
      <c r="P17" s="19"/>
      <c r="Q17" s="19"/>
      <c r="R17" s="19"/>
      <c r="S17" s="19"/>
    </row>
    <row r="18" spans="1:19" x14ac:dyDescent="0.25">
      <c r="A18" t="s">
        <v>6</v>
      </c>
      <c r="B18" s="19"/>
      <c r="C18" s="20"/>
      <c r="D18" s="21"/>
      <c r="E18" s="21"/>
      <c r="F18" s="21"/>
      <c r="G18" s="21"/>
      <c r="H18" s="20"/>
      <c r="I18" s="20"/>
      <c r="J18" s="20"/>
      <c r="K18" s="20"/>
      <c r="L18" s="20"/>
      <c r="M18" s="20"/>
      <c r="N18" s="19"/>
      <c r="O18" s="19"/>
      <c r="P18" s="19"/>
      <c r="Q18" s="19"/>
      <c r="R18" s="19"/>
      <c r="S18" s="19"/>
    </row>
    <row r="19" spans="1:19" x14ac:dyDescent="0.25">
      <c r="B19" s="19"/>
      <c r="C19" s="20"/>
      <c r="D19" s="21"/>
      <c r="E19" s="21"/>
      <c r="F19" s="21"/>
      <c r="G19" s="21"/>
      <c r="H19" s="20"/>
      <c r="I19" s="20"/>
      <c r="J19" s="20"/>
      <c r="K19" s="20"/>
      <c r="L19" s="20"/>
      <c r="M19" s="20"/>
      <c r="N19" s="19"/>
      <c r="O19" s="19"/>
      <c r="P19" s="19"/>
      <c r="Q19" s="19"/>
      <c r="R19" s="19"/>
      <c r="S19" s="19"/>
    </row>
    <row r="20" spans="1:19" x14ac:dyDescent="0.25">
      <c r="A20" t="s">
        <v>7</v>
      </c>
      <c r="B20" s="19"/>
      <c r="C20" s="20">
        <f>+'CY YTD'!C20</f>
        <v>0</v>
      </c>
      <c r="D20" s="21">
        <f>+'CY YTD'!D20-'CY YTD'!C20</f>
        <v>0</v>
      </c>
      <c r="E20" s="21">
        <f>+'CY YTD'!E20-'CY YTD'!D20</f>
        <v>0</v>
      </c>
      <c r="F20" s="21">
        <f>+'CY YTD'!F20-'CY YTD'!E20</f>
        <v>0</v>
      </c>
      <c r="G20" s="21">
        <f>+'CY YTD'!G20-'CY YTD'!F20</f>
        <v>0</v>
      </c>
      <c r="H20" s="21">
        <f>+'CY YTD'!H20-'CY YTD'!G20</f>
        <v>0</v>
      </c>
      <c r="I20" s="21">
        <f>+'CY YTD'!I20-'CY YTD'!H20</f>
        <v>0</v>
      </c>
      <c r="J20" s="21">
        <f>+'CY YTD'!J20-'CY YTD'!I20</f>
        <v>0</v>
      </c>
      <c r="K20" s="21">
        <f>+'CY YTD'!K20-'CY YTD'!J20</f>
        <v>0</v>
      </c>
      <c r="L20" s="21">
        <f>+'CY YTD'!L20-'CY YTD'!K20</f>
        <v>0</v>
      </c>
      <c r="M20" s="21">
        <f>+'CY YTD'!M20-'CY YTD'!L20</f>
        <v>0</v>
      </c>
      <c r="N20" s="21">
        <f>+'CY YTD'!N20-'CY YTD'!M20</f>
        <v>0</v>
      </c>
      <c r="O20" s="19"/>
      <c r="P20" s="19"/>
      <c r="Q20" s="19"/>
      <c r="R20" s="19"/>
      <c r="S20" s="19"/>
    </row>
    <row r="21" spans="1:19" x14ac:dyDescent="0.25">
      <c r="B21" s="19"/>
      <c r="C21" s="20"/>
      <c r="D21" s="21"/>
      <c r="E21" s="21"/>
      <c r="F21" s="21"/>
      <c r="G21" s="21"/>
      <c r="H21" s="20"/>
      <c r="I21" s="20"/>
      <c r="J21" s="20"/>
      <c r="K21" s="20"/>
      <c r="L21" s="20"/>
      <c r="M21" s="20"/>
      <c r="N21" s="19"/>
      <c r="O21" s="19"/>
      <c r="P21" s="19"/>
      <c r="Q21" s="19"/>
      <c r="R21" s="19"/>
      <c r="S21" s="19"/>
    </row>
    <row r="22" spans="1:19" x14ac:dyDescent="0.25">
      <c r="A22" t="s">
        <v>8</v>
      </c>
      <c r="B22" s="19"/>
      <c r="C22" s="3">
        <f t="shared" ref="C22:N22" si="3">SUM(C17:C21)</f>
        <v>1546200</v>
      </c>
      <c r="D22" s="3">
        <f t="shared" si="3"/>
        <v>1546200</v>
      </c>
      <c r="E22" s="3">
        <f t="shared" si="3"/>
        <v>1546200</v>
      </c>
      <c r="F22" s="3">
        <f t="shared" si="3"/>
        <v>-4638600</v>
      </c>
      <c r="G22" s="3">
        <f t="shared" si="3"/>
        <v>0</v>
      </c>
      <c r="H22" s="3">
        <f t="shared" si="3"/>
        <v>0</v>
      </c>
      <c r="I22" s="3">
        <f t="shared" si="3"/>
        <v>0</v>
      </c>
      <c r="J22" s="3">
        <f t="shared" si="3"/>
        <v>0</v>
      </c>
      <c r="K22" s="3">
        <f t="shared" si="3"/>
        <v>0</v>
      </c>
      <c r="L22" s="3">
        <f t="shared" si="3"/>
        <v>0</v>
      </c>
      <c r="M22" s="3">
        <f t="shared" si="3"/>
        <v>0</v>
      </c>
      <c r="N22" s="3">
        <f t="shared" si="3"/>
        <v>0</v>
      </c>
      <c r="O22" s="19"/>
      <c r="P22" s="19"/>
      <c r="Q22" s="19"/>
      <c r="R22" s="19"/>
      <c r="S22" s="19"/>
    </row>
    <row r="23" spans="1:19" x14ac:dyDescent="0.25">
      <c r="B23" s="19"/>
      <c r="C23" s="20"/>
      <c r="D23" s="21"/>
      <c r="E23" s="21"/>
      <c r="F23" s="21"/>
      <c r="G23" s="21"/>
      <c r="H23" s="20"/>
      <c r="I23" s="20"/>
      <c r="J23" s="20"/>
      <c r="K23" s="20"/>
      <c r="L23" s="20"/>
      <c r="M23" s="20"/>
      <c r="N23" s="19"/>
      <c r="O23" s="19"/>
      <c r="P23" s="19"/>
      <c r="Q23" s="19"/>
      <c r="R23" s="19"/>
      <c r="S23" s="19"/>
    </row>
    <row r="24" spans="1:19" x14ac:dyDescent="0.25">
      <c r="A24" t="s">
        <v>9</v>
      </c>
      <c r="B24" s="19"/>
      <c r="C24" s="3">
        <f t="shared" ref="C24:N24" si="4">SUM(C22:C23)</f>
        <v>1546200</v>
      </c>
      <c r="D24" s="3">
        <f t="shared" si="4"/>
        <v>1546200</v>
      </c>
      <c r="E24" s="3">
        <f t="shared" si="4"/>
        <v>1546200</v>
      </c>
      <c r="F24" s="3">
        <f t="shared" si="4"/>
        <v>-4638600</v>
      </c>
      <c r="G24" s="3">
        <f t="shared" si="4"/>
        <v>0</v>
      </c>
      <c r="H24" s="3">
        <f t="shared" si="4"/>
        <v>0</v>
      </c>
      <c r="I24" s="3">
        <f t="shared" si="4"/>
        <v>0</v>
      </c>
      <c r="J24" s="3">
        <f t="shared" si="4"/>
        <v>0</v>
      </c>
      <c r="K24" s="3">
        <f t="shared" si="4"/>
        <v>0</v>
      </c>
      <c r="L24" s="3">
        <f t="shared" si="4"/>
        <v>0</v>
      </c>
      <c r="M24" s="3">
        <f t="shared" si="4"/>
        <v>0</v>
      </c>
      <c r="N24" s="3">
        <f t="shared" si="4"/>
        <v>0</v>
      </c>
      <c r="O24" s="19"/>
      <c r="P24" s="19"/>
      <c r="Q24" s="19"/>
      <c r="R24" s="19"/>
      <c r="S24" s="19"/>
    </row>
    <row r="25" spans="1:19" x14ac:dyDescent="0.25">
      <c r="A25" t="s">
        <v>10</v>
      </c>
      <c r="B25" s="19"/>
      <c r="C25" s="8"/>
      <c r="D25" s="10"/>
      <c r="E25" s="10"/>
      <c r="F25" s="10"/>
      <c r="G25" s="10"/>
      <c r="H25" s="4"/>
      <c r="I25" s="4"/>
      <c r="J25" s="4"/>
      <c r="K25" s="4"/>
      <c r="L25" s="4"/>
      <c r="M25" s="4"/>
      <c r="N25" s="19"/>
      <c r="O25" s="19"/>
      <c r="P25" s="19"/>
      <c r="Q25" s="19"/>
      <c r="R25" s="19"/>
      <c r="S25" s="19"/>
    </row>
    <row r="26" spans="1:19" x14ac:dyDescent="0.25">
      <c r="A26" t="s">
        <v>11</v>
      </c>
      <c r="B26" s="19"/>
      <c r="C26" s="7">
        <f t="shared" ref="C26:N26" si="5">SUM(C27:C29)</f>
        <v>61000</v>
      </c>
      <c r="D26" s="7">
        <f t="shared" si="5"/>
        <v>61000</v>
      </c>
      <c r="E26" s="7">
        <f t="shared" si="5"/>
        <v>61000</v>
      </c>
      <c r="F26" s="7">
        <f>SUM(F27:F29)</f>
        <v>-183000</v>
      </c>
      <c r="G26" s="7">
        <f t="shared" si="5"/>
        <v>0</v>
      </c>
      <c r="H26" s="7">
        <f t="shared" si="5"/>
        <v>0</v>
      </c>
      <c r="I26" s="7">
        <f t="shared" si="5"/>
        <v>0</v>
      </c>
      <c r="J26" s="7">
        <f t="shared" si="5"/>
        <v>0</v>
      </c>
      <c r="K26" s="7">
        <f t="shared" si="5"/>
        <v>0</v>
      </c>
      <c r="L26" s="7">
        <f t="shared" si="5"/>
        <v>0</v>
      </c>
      <c r="M26" s="7">
        <f t="shared" si="5"/>
        <v>0</v>
      </c>
      <c r="N26" s="7">
        <f t="shared" si="5"/>
        <v>0</v>
      </c>
      <c r="O26" s="19"/>
      <c r="P26" s="19"/>
      <c r="Q26" s="19"/>
      <c r="R26" s="19"/>
      <c r="S26" s="19"/>
    </row>
    <row r="27" spans="1:19" x14ac:dyDescent="0.25">
      <c r="A27" t="s">
        <v>88</v>
      </c>
      <c r="B27" s="19"/>
      <c r="C27" s="20">
        <f>+'CY YTD'!C27</f>
        <v>50000</v>
      </c>
      <c r="D27" s="21">
        <f>+'CY YTD'!D27-'CY YTD'!C27</f>
        <v>50000</v>
      </c>
      <c r="E27" s="21">
        <f>+'CY YTD'!E27-'CY YTD'!D27</f>
        <v>50000</v>
      </c>
      <c r="F27" s="21">
        <f>+'CY YTD'!F27-'CY YTD'!E27</f>
        <v>-150000</v>
      </c>
      <c r="G27" s="21">
        <f>+'CY YTD'!G27-'CY YTD'!F27</f>
        <v>0</v>
      </c>
      <c r="H27" s="21">
        <f>+'CY YTD'!H27-'CY YTD'!G27</f>
        <v>0</v>
      </c>
      <c r="I27" s="21">
        <f>+'CY YTD'!I27-'CY YTD'!H27</f>
        <v>0</v>
      </c>
      <c r="J27" s="21">
        <f>+'CY YTD'!J27-'CY YTD'!I27</f>
        <v>0</v>
      </c>
      <c r="K27" s="21">
        <f>+'CY YTD'!K27-'CY YTD'!J27</f>
        <v>0</v>
      </c>
      <c r="L27" s="21">
        <f>+'CY YTD'!L27-'CY YTD'!K27</f>
        <v>0</v>
      </c>
      <c r="M27" s="21">
        <f>+'CY YTD'!M27-'CY YTD'!L27</f>
        <v>0</v>
      </c>
      <c r="N27" s="21">
        <f>+'CY YTD'!N27-'CY YTD'!M27</f>
        <v>0</v>
      </c>
      <c r="O27" s="19"/>
      <c r="P27" s="19"/>
      <c r="Q27" s="19"/>
      <c r="R27" s="19"/>
      <c r="S27" s="19"/>
    </row>
    <row r="28" spans="1:19" x14ac:dyDescent="0.25">
      <c r="A28" t="s">
        <v>89</v>
      </c>
      <c r="B28" s="19"/>
      <c r="C28" s="20">
        <f>+'CY YTD'!C28</f>
        <v>10000</v>
      </c>
      <c r="D28" s="21">
        <f>+'CY YTD'!D28-'CY YTD'!C28</f>
        <v>10000</v>
      </c>
      <c r="E28" s="21">
        <f>+'CY YTD'!E28-'CY YTD'!D28</f>
        <v>10000</v>
      </c>
      <c r="F28" s="21">
        <f>+'CY YTD'!F28-'CY YTD'!E28</f>
        <v>-30000</v>
      </c>
      <c r="G28" s="21">
        <f>+'CY YTD'!G28-'CY YTD'!F28</f>
        <v>0</v>
      </c>
      <c r="H28" s="21">
        <f>+'CY YTD'!H28-'CY YTD'!G28</f>
        <v>0</v>
      </c>
      <c r="I28" s="21">
        <f>+'CY YTD'!I28-'CY YTD'!H28</f>
        <v>0</v>
      </c>
      <c r="J28" s="21">
        <f>+'CY YTD'!J28-'CY YTD'!I28</f>
        <v>0</v>
      </c>
      <c r="K28" s="21">
        <f>+'CY YTD'!K28-'CY YTD'!J28</f>
        <v>0</v>
      </c>
      <c r="L28" s="21">
        <f>+'CY YTD'!L28-'CY YTD'!K28</f>
        <v>0</v>
      </c>
      <c r="M28" s="21">
        <f>+'CY YTD'!M28-'CY YTD'!L28</f>
        <v>0</v>
      </c>
      <c r="N28" s="21">
        <f>+'CY YTD'!N28-'CY YTD'!M28</f>
        <v>0</v>
      </c>
      <c r="O28" s="19"/>
      <c r="P28" s="19"/>
      <c r="Q28" s="19"/>
      <c r="R28" s="19"/>
      <c r="S28" s="19"/>
    </row>
    <row r="29" spans="1:19" x14ac:dyDescent="0.25">
      <c r="A29" t="s">
        <v>90</v>
      </c>
      <c r="B29" s="19"/>
      <c r="C29" s="20">
        <f>+'CY YTD'!C29</f>
        <v>1000</v>
      </c>
      <c r="D29" s="21">
        <f>+'CY YTD'!D29-'CY YTD'!C29</f>
        <v>1000</v>
      </c>
      <c r="E29" s="21">
        <f>+'CY YTD'!E29-'CY YTD'!D29</f>
        <v>1000</v>
      </c>
      <c r="F29" s="21">
        <f>+'CY YTD'!F29-'CY YTD'!E29</f>
        <v>-3000</v>
      </c>
      <c r="G29" s="21">
        <f>+'CY YTD'!G29-'CY YTD'!F29</f>
        <v>0</v>
      </c>
      <c r="H29" s="21">
        <f>+'CY YTD'!H29-'CY YTD'!G29</f>
        <v>0</v>
      </c>
      <c r="I29" s="21">
        <f>+'CY YTD'!I29-'CY YTD'!H29</f>
        <v>0</v>
      </c>
      <c r="J29" s="21">
        <f>+'CY YTD'!J29-'CY YTD'!I29</f>
        <v>0</v>
      </c>
      <c r="K29" s="21">
        <f>+'CY YTD'!K29-'CY YTD'!J29</f>
        <v>0</v>
      </c>
      <c r="L29" s="21">
        <f>+'CY YTD'!L29-'CY YTD'!K29</f>
        <v>0</v>
      </c>
      <c r="M29" s="21">
        <f>+'CY YTD'!M29-'CY YTD'!L29</f>
        <v>0</v>
      </c>
      <c r="N29" s="21">
        <f>+'CY YTD'!N29-'CY YTD'!M29</f>
        <v>0</v>
      </c>
      <c r="O29" s="19"/>
      <c r="P29" s="19"/>
      <c r="Q29" s="19"/>
      <c r="R29" s="19"/>
      <c r="S29" s="19"/>
    </row>
    <row r="30" spans="1:19" x14ac:dyDescent="0.25">
      <c r="A30" t="s">
        <v>12</v>
      </c>
      <c r="B30" s="19"/>
      <c r="C30" s="7">
        <f>SUM(C31:C33)</f>
        <v>51000</v>
      </c>
      <c r="D30" s="7">
        <f t="shared" ref="D30:N30" si="6">SUM(D31:D33)</f>
        <v>51000</v>
      </c>
      <c r="E30" s="7">
        <f t="shared" si="6"/>
        <v>51000</v>
      </c>
      <c r="F30" s="7">
        <f t="shared" si="6"/>
        <v>-153000</v>
      </c>
      <c r="G30" s="7">
        <f t="shared" si="6"/>
        <v>0</v>
      </c>
      <c r="H30" s="7">
        <f t="shared" si="6"/>
        <v>0</v>
      </c>
      <c r="I30" s="7">
        <f t="shared" si="6"/>
        <v>0</v>
      </c>
      <c r="J30" s="7">
        <f t="shared" si="6"/>
        <v>0</v>
      </c>
      <c r="K30" s="7">
        <f t="shared" si="6"/>
        <v>0</v>
      </c>
      <c r="L30" s="7">
        <f t="shared" si="6"/>
        <v>0</v>
      </c>
      <c r="M30" s="7">
        <f t="shared" si="6"/>
        <v>0</v>
      </c>
      <c r="N30" s="7">
        <f t="shared" si="6"/>
        <v>0</v>
      </c>
      <c r="O30" s="19"/>
      <c r="P30" s="19"/>
      <c r="Q30" s="19"/>
      <c r="R30" s="19"/>
      <c r="S30" s="19"/>
    </row>
    <row r="31" spans="1:19" x14ac:dyDescent="0.25">
      <c r="A31" t="s">
        <v>91</v>
      </c>
      <c r="B31" s="19"/>
      <c r="C31" s="20">
        <f>+'CY YTD'!C31</f>
        <v>50000</v>
      </c>
      <c r="D31" s="21">
        <f>+'CY YTD'!D31-'CY YTD'!C31</f>
        <v>50000</v>
      </c>
      <c r="E31" s="21">
        <f>+'CY YTD'!E31-'CY YTD'!D31</f>
        <v>50000</v>
      </c>
      <c r="F31" s="21">
        <f>+'CY YTD'!F31-'CY YTD'!E31</f>
        <v>-150000</v>
      </c>
      <c r="G31" s="21">
        <f>+'CY YTD'!G31-'CY YTD'!F31</f>
        <v>0</v>
      </c>
      <c r="H31" s="21">
        <f>+'CY YTD'!H31-'CY YTD'!G31</f>
        <v>0</v>
      </c>
      <c r="I31" s="21">
        <f>+'CY YTD'!I31-'CY YTD'!H31</f>
        <v>0</v>
      </c>
      <c r="J31" s="21">
        <f>+'CY YTD'!J31-'CY YTD'!I31</f>
        <v>0</v>
      </c>
      <c r="K31" s="21">
        <f>+'CY YTD'!K31-'CY YTD'!J31</f>
        <v>0</v>
      </c>
      <c r="L31" s="21">
        <f>+'CY YTD'!L31-'CY YTD'!K31</f>
        <v>0</v>
      </c>
      <c r="M31" s="21">
        <f>+'CY YTD'!M31-'CY YTD'!L31</f>
        <v>0</v>
      </c>
      <c r="N31" s="21">
        <f>+'CY YTD'!N31-'CY YTD'!M31</f>
        <v>0</v>
      </c>
      <c r="O31" s="19"/>
      <c r="P31" s="19"/>
      <c r="Q31" s="19"/>
      <c r="R31" s="19"/>
      <c r="S31" s="19"/>
    </row>
    <row r="32" spans="1:19" x14ac:dyDescent="0.25">
      <c r="A32" t="s">
        <v>92</v>
      </c>
      <c r="B32" s="19"/>
      <c r="C32" s="20">
        <f>+'CY YTD'!C32</f>
        <v>0</v>
      </c>
      <c r="D32" s="21">
        <f>+'CY YTD'!D32-'CY YTD'!C32</f>
        <v>0</v>
      </c>
      <c r="E32" s="21">
        <f>+'CY YTD'!E32-'CY YTD'!D32</f>
        <v>0</v>
      </c>
      <c r="F32" s="21">
        <f>+'CY YTD'!F32-'CY YTD'!E32</f>
        <v>0</v>
      </c>
      <c r="G32" s="21">
        <f>+'CY YTD'!G32-'CY YTD'!F32</f>
        <v>0</v>
      </c>
      <c r="H32" s="21">
        <f>+'CY YTD'!H32-'CY YTD'!G32</f>
        <v>0</v>
      </c>
      <c r="I32" s="21">
        <f>+'CY YTD'!I32-'CY YTD'!H32</f>
        <v>0</v>
      </c>
      <c r="J32" s="21">
        <f>+'CY YTD'!J32-'CY YTD'!I32</f>
        <v>0</v>
      </c>
      <c r="K32" s="21">
        <f>+'CY YTD'!K32-'CY YTD'!J32</f>
        <v>0</v>
      </c>
      <c r="L32" s="21">
        <f>+'CY YTD'!L32-'CY YTD'!K32</f>
        <v>0</v>
      </c>
      <c r="M32" s="21">
        <f>+'CY YTD'!M32-'CY YTD'!L32</f>
        <v>0</v>
      </c>
      <c r="N32" s="21">
        <f>+'CY YTD'!N32-'CY YTD'!M32</f>
        <v>0</v>
      </c>
      <c r="O32" s="19"/>
      <c r="P32" s="19"/>
      <c r="Q32" s="19"/>
      <c r="R32" s="19"/>
      <c r="S32" s="19"/>
    </row>
    <row r="33" spans="1:19" x14ac:dyDescent="0.25">
      <c r="A33" t="s">
        <v>93</v>
      </c>
      <c r="B33" s="19"/>
      <c r="C33" s="20">
        <f>+'CY YTD'!C33</f>
        <v>1000</v>
      </c>
      <c r="D33" s="21">
        <f>+'CY YTD'!D33-'CY YTD'!C33</f>
        <v>1000</v>
      </c>
      <c r="E33" s="21">
        <f>+'CY YTD'!E33-'CY YTD'!D33</f>
        <v>1000</v>
      </c>
      <c r="F33" s="21">
        <f>+'CY YTD'!F33-'CY YTD'!E33</f>
        <v>-3000</v>
      </c>
      <c r="G33" s="21">
        <f>+'CY YTD'!G33-'CY YTD'!F33</f>
        <v>0</v>
      </c>
      <c r="H33" s="21">
        <f>+'CY YTD'!H33-'CY YTD'!G33</f>
        <v>0</v>
      </c>
      <c r="I33" s="21">
        <f>+'CY YTD'!I33-'CY YTD'!H33</f>
        <v>0</v>
      </c>
      <c r="J33" s="21">
        <f>+'CY YTD'!J33-'CY YTD'!I33</f>
        <v>0</v>
      </c>
      <c r="K33" s="21">
        <f>+'CY YTD'!K33-'CY YTD'!J33</f>
        <v>0</v>
      </c>
      <c r="L33" s="21">
        <f>+'CY YTD'!L33-'CY YTD'!K33</f>
        <v>0</v>
      </c>
      <c r="M33" s="21">
        <f>+'CY YTD'!M33-'CY YTD'!L33</f>
        <v>0</v>
      </c>
      <c r="N33" s="21">
        <f>+'CY YTD'!N33-'CY YTD'!M33</f>
        <v>0</v>
      </c>
      <c r="O33" s="19"/>
      <c r="P33" s="19"/>
      <c r="Q33" s="19"/>
      <c r="R33" s="19"/>
      <c r="S33" s="19"/>
    </row>
    <row r="34" spans="1:19" x14ac:dyDescent="0.25">
      <c r="A34" t="s">
        <v>118</v>
      </c>
      <c r="B34" s="19"/>
      <c r="C34" s="20">
        <f>+'CY YTD'!C34</f>
        <v>4500</v>
      </c>
      <c r="D34" s="21">
        <f>+'CY YTD'!D34-'CY YTD'!C34</f>
        <v>4500</v>
      </c>
      <c r="E34" s="21">
        <f>+'CY YTD'!E34-'CY YTD'!D34</f>
        <v>4500</v>
      </c>
      <c r="F34" s="21">
        <f>+'CY YTD'!F34-'CY YTD'!E34</f>
        <v>-13500</v>
      </c>
      <c r="G34" s="21">
        <f>+'CY YTD'!G34-'CY YTD'!F34</f>
        <v>0</v>
      </c>
      <c r="H34" s="21">
        <f>+'CY YTD'!H34-'CY YTD'!G34</f>
        <v>0</v>
      </c>
      <c r="I34" s="21">
        <f>+'CY YTD'!I34-'CY YTD'!H34</f>
        <v>0</v>
      </c>
      <c r="J34" s="21">
        <f>+'CY YTD'!J34-'CY YTD'!I34</f>
        <v>0</v>
      </c>
      <c r="K34" s="21">
        <f>+'CY YTD'!K34-'CY YTD'!J34</f>
        <v>0</v>
      </c>
      <c r="L34" s="21">
        <f>+'CY YTD'!L34-'CY YTD'!K34</f>
        <v>0</v>
      </c>
      <c r="M34" s="21">
        <f>+'CY YTD'!M34-'CY YTD'!L34</f>
        <v>0</v>
      </c>
      <c r="N34" s="21">
        <f>+'CY YTD'!N34-'CY YTD'!M34</f>
        <v>0</v>
      </c>
      <c r="O34" s="19"/>
      <c r="P34" s="19"/>
      <c r="Q34" s="19"/>
      <c r="R34" s="19"/>
      <c r="S34" s="19"/>
    </row>
    <row r="35" spans="1:19" x14ac:dyDescent="0.25">
      <c r="A35" t="s">
        <v>13</v>
      </c>
      <c r="B35" s="19"/>
      <c r="C35" s="7">
        <f t="shared" ref="C35:N35" si="7">SUM(C36:C37)</f>
        <v>3000</v>
      </c>
      <c r="D35" s="7">
        <f t="shared" si="7"/>
        <v>3000</v>
      </c>
      <c r="E35" s="7">
        <f t="shared" si="7"/>
        <v>3000</v>
      </c>
      <c r="F35" s="7">
        <f t="shared" si="7"/>
        <v>-9000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19"/>
      <c r="P35" s="19"/>
      <c r="Q35" s="19"/>
      <c r="R35" s="19"/>
      <c r="S35" s="19"/>
    </row>
    <row r="36" spans="1:19" x14ac:dyDescent="0.25">
      <c r="A36" t="s">
        <v>94</v>
      </c>
      <c r="B36" s="19"/>
      <c r="C36" s="20">
        <f>+'CY YTD'!C36</f>
        <v>2000</v>
      </c>
      <c r="D36" s="21">
        <f>+'CY YTD'!D36-'CY YTD'!C36</f>
        <v>2000</v>
      </c>
      <c r="E36" s="21">
        <f>+'CY YTD'!E36-'CY YTD'!D36</f>
        <v>2000</v>
      </c>
      <c r="F36" s="21">
        <f>+'CY YTD'!F36-'CY YTD'!E36</f>
        <v>-6000</v>
      </c>
      <c r="G36" s="21">
        <f>+'CY YTD'!G36-'CY YTD'!F36</f>
        <v>0</v>
      </c>
      <c r="H36" s="21">
        <f>+'CY YTD'!H36-'CY YTD'!G36</f>
        <v>0</v>
      </c>
      <c r="I36" s="21">
        <f>+'CY YTD'!I36-'CY YTD'!H36</f>
        <v>0</v>
      </c>
      <c r="J36" s="21">
        <f>+'CY YTD'!J36-'CY YTD'!I36</f>
        <v>0</v>
      </c>
      <c r="K36" s="21">
        <f>+'CY YTD'!K36-'CY YTD'!J36</f>
        <v>0</v>
      </c>
      <c r="L36" s="21">
        <f>+'CY YTD'!L36-'CY YTD'!K36</f>
        <v>0</v>
      </c>
      <c r="M36" s="21">
        <f>+'CY YTD'!M36-'CY YTD'!L36</f>
        <v>0</v>
      </c>
      <c r="N36" s="21">
        <f>+'CY YTD'!N36-'CY YTD'!M36</f>
        <v>0</v>
      </c>
      <c r="O36" s="19"/>
      <c r="P36" s="19"/>
      <c r="Q36" s="19"/>
      <c r="R36" s="19"/>
      <c r="S36" s="19"/>
    </row>
    <row r="37" spans="1:19" x14ac:dyDescent="0.25">
      <c r="A37" t="s">
        <v>95</v>
      </c>
      <c r="B37" s="19"/>
      <c r="C37" s="20">
        <f>+'CY YTD'!C37</f>
        <v>1000</v>
      </c>
      <c r="D37" s="21">
        <f>+'CY YTD'!D37-'CY YTD'!C37</f>
        <v>1000</v>
      </c>
      <c r="E37" s="21">
        <f>+'CY YTD'!E37-'CY YTD'!D37</f>
        <v>1000</v>
      </c>
      <c r="F37" s="21">
        <f>+'CY YTD'!F37-'CY YTD'!E37</f>
        <v>-3000</v>
      </c>
      <c r="G37" s="21">
        <f>+'CY YTD'!G37-'CY YTD'!F37</f>
        <v>0</v>
      </c>
      <c r="H37" s="21">
        <f>+'CY YTD'!H37-'CY YTD'!G37</f>
        <v>0</v>
      </c>
      <c r="I37" s="21">
        <f>+'CY YTD'!I37-'CY YTD'!H37</f>
        <v>0</v>
      </c>
      <c r="J37" s="21">
        <f>+'CY YTD'!J37-'CY YTD'!I37</f>
        <v>0</v>
      </c>
      <c r="K37" s="21">
        <f>+'CY YTD'!K37-'CY YTD'!J37</f>
        <v>0</v>
      </c>
      <c r="L37" s="21">
        <f>+'CY YTD'!L37-'CY YTD'!K37</f>
        <v>0</v>
      </c>
      <c r="M37" s="21">
        <f>+'CY YTD'!M37-'CY YTD'!L37</f>
        <v>0</v>
      </c>
      <c r="N37" s="21">
        <f>+'CY YTD'!N37-'CY YTD'!M37</f>
        <v>0</v>
      </c>
      <c r="O37" s="19"/>
      <c r="P37" s="19"/>
      <c r="Q37" s="19"/>
      <c r="R37" s="19"/>
      <c r="S37" s="19"/>
    </row>
    <row r="38" spans="1:19" x14ac:dyDescent="0.25">
      <c r="A38" t="s">
        <v>14</v>
      </c>
      <c r="B38" s="19"/>
      <c r="C38" s="7">
        <f>+C39</f>
        <v>10000</v>
      </c>
      <c r="D38" s="7">
        <f t="shared" ref="D38:N38" si="8">+D39</f>
        <v>10000</v>
      </c>
      <c r="E38" s="7">
        <f t="shared" si="8"/>
        <v>10000</v>
      </c>
      <c r="F38" s="7">
        <f t="shared" si="8"/>
        <v>-30000</v>
      </c>
      <c r="G38" s="7">
        <f t="shared" si="8"/>
        <v>0</v>
      </c>
      <c r="H38" s="7">
        <f t="shared" si="8"/>
        <v>0</v>
      </c>
      <c r="I38" s="7">
        <f t="shared" si="8"/>
        <v>0</v>
      </c>
      <c r="J38" s="7">
        <f t="shared" si="8"/>
        <v>0</v>
      </c>
      <c r="K38" s="7">
        <f t="shared" si="8"/>
        <v>0</v>
      </c>
      <c r="L38" s="7">
        <f t="shared" si="8"/>
        <v>0</v>
      </c>
      <c r="M38" s="7">
        <f t="shared" si="8"/>
        <v>0</v>
      </c>
      <c r="N38" s="7">
        <f t="shared" si="8"/>
        <v>0</v>
      </c>
      <c r="O38" s="19"/>
      <c r="P38" s="19"/>
      <c r="Q38" s="19"/>
      <c r="R38" s="19"/>
      <c r="S38" s="19"/>
    </row>
    <row r="39" spans="1:19" x14ac:dyDescent="0.25">
      <c r="A39" t="s">
        <v>96</v>
      </c>
      <c r="B39" s="19"/>
      <c r="C39" s="20">
        <f>+'CY YTD'!C39</f>
        <v>10000</v>
      </c>
      <c r="D39" s="21">
        <f>+'CY YTD'!D39-'CY YTD'!C39</f>
        <v>10000</v>
      </c>
      <c r="E39" s="21">
        <f>+'CY YTD'!E39-'CY YTD'!D39</f>
        <v>10000</v>
      </c>
      <c r="F39" s="21">
        <f>+'CY YTD'!F39-'CY YTD'!E39</f>
        <v>-30000</v>
      </c>
      <c r="G39" s="21">
        <f>+'CY YTD'!G39-'CY YTD'!F39</f>
        <v>0</v>
      </c>
      <c r="H39" s="21">
        <f>+'CY YTD'!H39-'CY YTD'!G39</f>
        <v>0</v>
      </c>
      <c r="I39" s="21">
        <f>+'CY YTD'!I39-'CY YTD'!H39</f>
        <v>0</v>
      </c>
      <c r="J39" s="21">
        <f>+'CY YTD'!J39-'CY YTD'!I39</f>
        <v>0</v>
      </c>
      <c r="K39" s="21">
        <f>+'CY YTD'!K39-'CY YTD'!J39</f>
        <v>0</v>
      </c>
      <c r="L39" s="21">
        <f>+'CY YTD'!L39-'CY YTD'!K39</f>
        <v>0</v>
      </c>
      <c r="M39" s="21">
        <f>+'CY YTD'!M39-'CY YTD'!L39</f>
        <v>0</v>
      </c>
      <c r="N39" s="21">
        <f>+'CY YTD'!N39-'CY YTD'!M39</f>
        <v>0</v>
      </c>
      <c r="O39" s="19"/>
      <c r="P39" s="19"/>
      <c r="Q39" s="19"/>
      <c r="R39" s="19"/>
      <c r="S39" s="19"/>
    </row>
    <row r="40" spans="1:19" x14ac:dyDescent="0.25">
      <c r="B40" s="19"/>
      <c r="C40" s="20"/>
      <c r="D40" s="10"/>
      <c r="E40" s="10"/>
      <c r="F40" s="10"/>
      <c r="G40" s="10"/>
      <c r="H40" s="4"/>
      <c r="I40" s="4"/>
      <c r="J40" s="4"/>
      <c r="K40" s="4"/>
      <c r="L40" s="4"/>
      <c r="M40" s="4"/>
      <c r="N40" s="19"/>
      <c r="O40" s="19"/>
      <c r="P40" s="19"/>
      <c r="Q40" s="19"/>
      <c r="R40" s="19"/>
      <c r="S40" s="19"/>
    </row>
    <row r="41" spans="1:19" x14ac:dyDescent="0.25">
      <c r="A41" t="s">
        <v>15</v>
      </c>
      <c r="B41" s="19"/>
      <c r="C41" s="3" t="e">
        <f>+C26+#REF!+C30+#REF!+#REF!+#REF!+C35+C38+#REF!</f>
        <v>#REF!</v>
      </c>
      <c r="D41" s="3" t="e">
        <f>+D26+#REF!+D30+#REF!+#REF!+#REF!+D35+D38+#REF!</f>
        <v>#REF!</v>
      </c>
      <c r="E41" s="3" t="e">
        <f>+E26+#REF!+E30+#REF!+#REF!+#REF!+E35+E38+#REF!</f>
        <v>#REF!</v>
      </c>
      <c r="F41" s="3" t="e">
        <f>+F26+#REF!+F30+#REF!+#REF!+#REF!+F35+F38+#REF!</f>
        <v>#REF!</v>
      </c>
      <c r="G41" s="3" t="e">
        <f>+G26+#REF!+G30+#REF!+#REF!+#REF!+G35+G38+#REF!</f>
        <v>#REF!</v>
      </c>
      <c r="H41" s="3" t="e">
        <f>+H26+#REF!+H30+#REF!+#REF!+#REF!+H35+H38+#REF!</f>
        <v>#REF!</v>
      </c>
      <c r="I41" s="3" t="e">
        <f>+I26+#REF!+I30+#REF!+#REF!+#REF!+I35+I38+#REF!</f>
        <v>#REF!</v>
      </c>
      <c r="J41" s="3" t="e">
        <f>+J26+#REF!+J30+#REF!+#REF!+#REF!+J35+J38+#REF!</f>
        <v>#REF!</v>
      </c>
      <c r="K41" s="3" t="e">
        <f>+K26+#REF!+K30+#REF!+#REF!+#REF!+K35+K38+#REF!</f>
        <v>#REF!</v>
      </c>
      <c r="L41" s="3" t="e">
        <f>+L26+#REF!+L30+#REF!+#REF!+#REF!+L35+L38+#REF!</f>
        <v>#REF!</v>
      </c>
      <c r="M41" s="3" t="e">
        <f>+M26+#REF!+M30+#REF!+#REF!+#REF!+M35+M38+#REF!</f>
        <v>#REF!</v>
      </c>
      <c r="N41" s="3" t="e">
        <f>+N26+#REF!+N30+#REF!+#REF!+#REF!+N35+N38+#REF!</f>
        <v>#REF!</v>
      </c>
      <c r="O41" s="19"/>
      <c r="P41" s="19"/>
      <c r="Q41" s="19"/>
      <c r="R41" s="19"/>
      <c r="S41" s="19"/>
    </row>
    <row r="42" spans="1:19" x14ac:dyDescent="0.25">
      <c r="B42" s="19"/>
      <c r="C42" s="20"/>
      <c r="D42" s="10"/>
      <c r="E42" s="10"/>
      <c r="F42" s="10"/>
      <c r="G42" s="10"/>
      <c r="H42" s="4"/>
      <c r="I42" s="4"/>
      <c r="J42" s="4"/>
      <c r="K42" s="4"/>
      <c r="L42" s="4"/>
      <c r="M42" s="4"/>
      <c r="N42" s="19"/>
      <c r="O42" s="19"/>
      <c r="P42" s="19"/>
      <c r="Q42" s="19"/>
      <c r="R42" s="19"/>
      <c r="S42" s="19"/>
    </row>
    <row r="43" spans="1:19" x14ac:dyDescent="0.25">
      <c r="A43" t="s">
        <v>16</v>
      </c>
      <c r="B43" s="19"/>
      <c r="C43" s="20"/>
      <c r="D43" s="10"/>
      <c r="E43" s="10"/>
      <c r="F43" s="10"/>
      <c r="G43" s="10"/>
      <c r="H43" s="4"/>
      <c r="I43" s="4"/>
      <c r="J43" s="4"/>
      <c r="K43" s="4"/>
      <c r="L43" s="4"/>
      <c r="M43" s="4"/>
      <c r="N43" s="19"/>
      <c r="O43" s="19"/>
      <c r="P43" s="19"/>
      <c r="Q43" s="19"/>
      <c r="R43" s="19"/>
      <c r="S43" s="19"/>
    </row>
    <row r="44" spans="1:19" x14ac:dyDescent="0.25">
      <c r="A44" t="s">
        <v>17</v>
      </c>
      <c r="B44" s="19"/>
      <c r="C44" s="3">
        <f t="shared" ref="C44:N44" si="9">SUM(C45:C46)</f>
        <v>250</v>
      </c>
      <c r="D44" s="3">
        <f t="shared" si="9"/>
        <v>250</v>
      </c>
      <c r="E44" s="3">
        <f t="shared" si="9"/>
        <v>250</v>
      </c>
      <c r="F44" s="3">
        <f t="shared" si="9"/>
        <v>-600</v>
      </c>
      <c r="G44" s="3" t="e">
        <f t="shared" si="9"/>
        <v>#REF!</v>
      </c>
      <c r="H44" s="3" t="e">
        <f t="shared" si="9"/>
        <v>#REF!</v>
      </c>
      <c r="I44" s="3" t="e">
        <f t="shared" si="9"/>
        <v>#REF!</v>
      </c>
      <c r="J44" s="3" t="e">
        <f t="shared" si="9"/>
        <v>#REF!</v>
      </c>
      <c r="K44" s="3" t="e">
        <f t="shared" si="9"/>
        <v>#REF!</v>
      </c>
      <c r="L44" s="3" t="e">
        <f t="shared" si="9"/>
        <v>#REF!</v>
      </c>
      <c r="M44" s="3" t="e">
        <f t="shared" si="9"/>
        <v>#REF!</v>
      </c>
      <c r="N44" s="3" t="e">
        <f t="shared" si="9"/>
        <v>#REF!</v>
      </c>
      <c r="O44" s="19"/>
      <c r="P44" s="19"/>
      <c r="Q44" s="19"/>
      <c r="R44" s="19"/>
      <c r="S44" s="19"/>
    </row>
    <row r="45" spans="1:19" x14ac:dyDescent="0.25">
      <c r="A45" t="s">
        <v>97</v>
      </c>
      <c r="B45" s="19"/>
      <c r="C45" s="20">
        <v>50</v>
      </c>
      <c r="D45" s="21">
        <v>50</v>
      </c>
      <c r="E45" s="21">
        <v>50</v>
      </c>
      <c r="F45" s="21"/>
      <c r="G45" s="21" t="e">
        <f>+'CY YTD'!#REF!-'CY YTD'!#REF!</f>
        <v>#REF!</v>
      </c>
      <c r="H45" s="21" t="e">
        <f>+'CY YTD'!#REF!-'CY YTD'!#REF!</f>
        <v>#REF!</v>
      </c>
      <c r="I45" s="21" t="e">
        <f>+'CY YTD'!#REF!-'CY YTD'!#REF!</f>
        <v>#REF!</v>
      </c>
      <c r="J45" s="21" t="e">
        <f>+'CY YTD'!#REF!-'CY YTD'!#REF!</f>
        <v>#REF!</v>
      </c>
      <c r="K45" s="21" t="e">
        <f>+'CY YTD'!#REF!-'CY YTD'!#REF!</f>
        <v>#REF!</v>
      </c>
      <c r="L45" s="21" t="e">
        <f>+'CY YTD'!#REF!-'CY YTD'!#REF!</f>
        <v>#REF!</v>
      </c>
      <c r="M45" s="21" t="e">
        <f>+'CY YTD'!#REF!-'CY YTD'!#REF!</f>
        <v>#REF!</v>
      </c>
      <c r="N45" s="21" t="e">
        <f>+'CY YTD'!#REF!-'CY YTD'!#REF!</f>
        <v>#REF!</v>
      </c>
      <c r="O45" s="19"/>
      <c r="P45" s="19"/>
      <c r="Q45" s="19"/>
      <c r="R45" s="19"/>
      <c r="S45" s="19"/>
    </row>
    <row r="46" spans="1:19" x14ac:dyDescent="0.25">
      <c r="A46" t="s">
        <v>98</v>
      </c>
      <c r="B46" s="19"/>
      <c r="C46" s="20">
        <f>+'CY YTD'!C46</f>
        <v>200</v>
      </c>
      <c r="D46" s="21">
        <f>+'CY YTD'!D46-'CY YTD'!C46</f>
        <v>200</v>
      </c>
      <c r="E46" s="21">
        <f>+'CY YTD'!E46-'CY YTD'!D46</f>
        <v>200</v>
      </c>
      <c r="F46" s="21">
        <f>+'CY YTD'!F46-'CY YTD'!E46</f>
        <v>-600</v>
      </c>
      <c r="G46" s="21">
        <f>+'CY YTD'!G46-'CY YTD'!F46</f>
        <v>0</v>
      </c>
      <c r="H46" s="21">
        <f>+'CY YTD'!H46-'CY YTD'!G46</f>
        <v>0</v>
      </c>
      <c r="I46" s="21">
        <f>+'CY YTD'!I46-'CY YTD'!H46</f>
        <v>0</v>
      </c>
      <c r="J46" s="21">
        <f>+'CY YTD'!J46-'CY YTD'!I46</f>
        <v>0</v>
      </c>
      <c r="K46" s="21">
        <f>+'CY YTD'!K46-'CY YTD'!J46</f>
        <v>0</v>
      </c>
      <c r="L46" s="21">
        <f>+'CY YTD'!L46-'CY YTD'!K46</f>
        <v>0</v>
      </c>
      <c r="M46" s="21">
        <f>+'CY YTD'!M46-'CY YTD'!L46</f>
        <v>0</v>
      </c>
      <c r="N46" s="21">
        <f>+'CY YTD'!N46-'CY YTD'!M46</f>
        <v>0</v>
      </c>
      <c r="O46" s="19"/>
      <c r="P46" s="19"/>
      <c r="Q46" s="19"/>
      <c r="R46" s="19"/>
      <c r="S46" s="19"/>
    </row>
    <row r="47" spans="1:19" x14ac:dyDescent="0.25">
      <c r="A47" t="s">
        <v>99</v>
      </c>
      <c r="B47" s="19"/>
      <c r="C47" s="20">
        <f>+'CY YTD'!C47</f>
        <v>1000</v>
      </c>
      <c r="D47" s="21">
        <f>+'CY YTD'!D47-'CY YTD'!C47</f>
        <v>1000</v>
      </c>
      <c r="E47" s="21">
        <f>+'CY YTD'!E47-'CY YTD'!D47</f>
        <v>1000</v>
      </c>
      <c r="F47" s="21">
        <f>+'CY YTD'!F47-'CY YTD'!E47</f>
        <v>-3000</v>
      </c>
      <c r="G47" s="21">
        <f>+'CY YTD'!G47-'CY YTD'!F47</f>
        <v>0</v>
      </c>
      <c r="H47" s="21">
        <f>+'CY YTD'!H47-'CY YTD'!G47</f>
        <v>0</v>
      </c>
      <c r="I47" s="21">
        <f>+'CY YTD'!I47-'CY YTD'!H47</f>
        <v>0</v>
      </c>
      <c r="J47" s="21">
        <f>+'CY YTD'!J47-'CY YTD'!I47</f>
        <v>0</v>
      </c>
      <c r="K47" s="21">
        <f>+'CY YTD'!K47-'CY YTD'!J47</f>
        <v>0</v>
      </c>
      <c r="L47" s="21">
        <f>+'CY YTD'!L47-'CY YTD'!K47</f>
        <v>0</v>
      </c>
      <c r="M47" s="21">
        <f>+'CY YTD'!M47-'CY YTD'!L47</f>
        <v>0</v>
      </c>
      <c r="N47" s="21">
        <f>+'CY YTD'!N47-'CY YTD'!M47</f>
        <v>0</v>
      </c>
      <c r="O47" s="19"/>
      <c r="P47" s="19"/>
      <c r="Q47" s="19"/>
      <c r="R47" s="19"/>
      <c r="S47" s="19"/>
    </row>
    <row r="48" spans="1:19" x14ac:dyDescent="0.25">
      <c r="A48" t="s">
        <v>18</v>
      </c>
      <c r="B48" s="19"/>
      <c r="C48" s="22">
        <f t="shared" ref="C48:N48" si="10">SUM(C49:C51)</f>
        <v>3500</v>
      </c>
      <c r="D48" s="22">
        <f t="shared" si="10"/>
        <v>3500</v>
      </c>
      <c r="E48" s="22">
        <f t="shared" si="10"/>
        <v>3500</v>
      </c>
      <c r="F48" s="22">
        <f t="shared" si="10"/>
        <v>-10500</v>
      </c>
      <c r="G48" s="22">
        <f t="shared" si="10"/>
        <v>0</v>
      </c>
      <c r="H48" s="22">
        <f t="shared" si="10"/>
        <v>0</v>
      </c>
      <c r="I48" s="22">
        <f t="shared" si="10"/>
        <v>0</v>
      </c>
      <c r="J48" s="22">
        <f t="shared" si="10"/>
        <v>0</v>
      </c>
      <c r="K48" s="22">
        <f t="shared" si="10"/>
        <v>0</v>
      </c>
      <c r="L48" s="22">
        <f t="shared" si="10"/>
        <v>0</v>
      </c>
      <c r="M48" s="22">
        <f t="shared" si="10"/>
        <v>0</v>
      </c>
      <c r="N48" s="22">
        <f t="shared" si="10"/>
        <v>0</v>
      </c>
      <c r="O48" s="19"/>
      <c r="P48" s="19"/>
      <c r="Q48" s="19"/>
      <c r="R48" s="19"/>
      <c r="S48" s="19"/>
    </row>
    <row r="49" spans="1:19" x14ac:dyDescent="0.25">
      <c r="A49" t="s">
        <v>100</v>
      </c>
      <c r="B49" s="19"/>
      <c r="C49" s="20">
        <f>+'CY YTD'!C49</f>
        <v>3000</v>
      </c>
      <c r="D49" s="21">
        <f>+'CY YTD'!D49-'CY YTD'!C49</f>
        <v>3000</v>
      </c>
      <c r="E49" s="21">
        <f>+'CY YTD'!E49-'CY YTD'!D49</f>
        <v>3000</v>
      </c>
      <c r="F49" s="21">
        <f>+'CY YTD'!F49-'CY YTD'!E49</f>
        <v>-9000</v>
      </c>
      <c r="G49" s="21">
        <f>+'CY YTD'!G49-'CY YTD'!F49</f>
        <v>0</v>
      </c>
      <c r="H49" s="21">
        <f>+'CY YTD'!H49-'CY YTD'!G49</f>
        <v>0</v>
      </c>
      <c r="I49" s="21">
        <f>+'CY YTD'!I49-'CY YTD'!H49</f>
        <v>0</v>
      </c>
      <c r="J49" s="21">
        <f>+'CY YTD'!J49-'CY YTD'!I49</f>
        <v>0</v>
      </c>
      <c r="K49" s="21">
        <f>+'CY YTD'!K49-'CY YTD'!J49</f>
        <v>0</v>
      </c>
      <c r="L49" s="21">
        <f>+'CY YTD'!L49-'CY YTD'!K49</f>
        <v>0</v>
      </c>
      <c r="M49" s="21">
        <f>+'CY YTD'!M49-'CY YTD'!L49</f>
        <v>0</v>
      </c>
      <c r="N49" s="21">
        <f>+'CY YTD'!N49-'CY YTD'!M49</f>
        <v>0</v>
      </c>
      <c r="O49" s="19"/>
      <c r="P49" s="19"/>
      <c r="Q49" s="19"/>
      <c r="R49" s="19"/>
      <c r="S49" s="19"/>
    </row>
    <row r="50" spans="1:19" x14ac:dyDescent="0.25">
      <c r="A50" t="s">
        <v>101</v>
      </c>
      <c r="B50" s="19"/>
      <c r="C50" s="20">
        <f>+'CY YTD'!C50</f>
        <v>500</v>
      </c>
      <c r="D50" s="21">
        <f>+'CY YTD'!D50-'CY YTD'!C50</f>
        <v>500</v>
      </c>
      <c r="E50" s="21">
        <f>+'CY YTD'!E50-'CY YTD'!D50</f>
        <v>500</v>
      </c>
      <c r="F50" s="21">
        <f>+'CY YTD'!F50-'CY YTD'!E50</f>
        <v>-1500</v>
      </c>
      <c r="G50" s="21">
        <f>+'CY YTD'!G50-'CY YTD'!F50</f>
        <v>0</v>
      </c>
      <c r="H50" s="21">
        <f>+'CY YTD'!H50-'CY YTD'!G50</f>
        <v>0</v>
      </c>
      <c r="I50" s="21">
        <f>+'CY YTD'!I50-'CY YTD'!H50</f>
        <v>0</v>
      </c>
      <c r="J50" s="21">
        <f>+'CY YTD'!J50-'CY YTD'!I50</f>
        <v>0</v>
      </c>
      <c r="K50" s="21">
        <f>+'CY YTD'!K50-'CY YTD'!J50</f>
        <v>0</v>
      </c>
      <c r="L50" s="21">
        <f>+'CY YTD'!L50-'CY YTD'!K50</f>
        <v>0</v>
      </c>
      <c r="M50" s="21">
        <f>+'CY YTD'!M50-'CY YTD'!L50</f>
        <v>0</v>
      </c>
      <c r="N50" s="21">
        <f>+'CY YTD'!N50-'CY YTD'!M50</f>
        <v>0</v>
      </c>
      <c r="O50" s="19"/>
      <c r="P50" s="19"/>
      <c r="Q50" s="19"/>
      <c r="R50" s="19"/>
      <c r="S50" s="19"/>
    </row>
    <row r="51" spans="1:19" x14ac:dyDescent="0.25">
      <c r="A51" t="s">
        <v>102</v>
      </c>
      <c r="B51" s="19"/>
      <c r="C51" s="20">
        <f>+'CY YTD'!C51</f>
        <v>0</v>
      </c>
      <c r="D51" s="21">
        <f>+'CY YTD'!D51-'CY YTD'!C51</f>
        <v>0</v>
      </c>
      <c r="E51" s="21">
        <f>+'CY YTD'!E51-'CY YTD'!D51</f>
        <v>0</v>
      </c>
      <c r="F51" s="21">
        <f>+'CY YTD'!F51-'CY YTD'!E51</f>
        <v>0</v>
      </c>
      <c r="G51" s="21">
        <f>+'CY YTD'!G51-'CY YTD'!F51</f>
        <v>0</v>
      </c>
      <c r="H51" s="21">
        <f>+'CY YTD'!H51-'CY YTD'!G51</f>
        <v>0</v>
      </c>
      <c r="I51" s="21">
        <f>+'CY YTD'!I51-'CY YTD'!H51</f>
        <v>0</v>
      </c>
      <c r="J51" s="21">
        <f>+'CY YTD'!J51-'CY YTD'!I51</f>
        <v>0</v>
      </c>
      <c r="K51" s="21">
        <f>+'CY YTD'!K51-'CY YTD'!J51</f>
        <v>0</v>
      </c>
      <c r="L51" s="21">
        <f>+'CY YTD'!L51-'CY YTD'!K51</f>
        <v>0</v>
      </c>
      <c r="M51" s="21">
        <f>+'CY YTD'!M51-'CY YTD'!L51</f>
        <v>0</v>
      </c>
      <c r="N51" s="21">
        <f>+'CY YTD'!N51-'CY YTD'!M51</f>
        <v>0</v>
      </c>
      <c r="O51" s="19"/>
      <c r="P51" s="19"/>
      <c r="Q51" s="19"/>
      <c r="R51" s="19"/>
      <c r="S51" s="19"/>
    </row>
    <row r="52" spans="1:19" x14ac:dyDescent="0.25">
      <c r="A52" t="s">
        <v>19</v>
      </c>
      <c r="B52" s="19"/>
      <c r="C52" s="22">
        <f>+C53</f>
        <v>300</v>
      </c>
      <c r="D52" s="22">
        <f t="shared" ref="D52:N52" si="11">+D53</f>
        <v>300</v>
      </c>
      <c r="E52" s="22">
        <f t="shared" si="11"/>
        <v>300</v>
      </c>
      <c r="F52" s="22">
        <f t="shared" si="11"/>
        <v>-900</v>
      </c>
      <c r="G52" s="22">
        <f t="shared" si="11"/>
        <v>0</v>
      </c>
      <c r="H52" s="22">
        <f>+H53</f>
        <v>0</v>
      </c>
      <c r="I52" s="22">
        <f t="shared" si="11"/>
        <v>0</v>
      </c>
      <c r="J52" s="22">
        <f t="shared" si="11"/>
        <v>0</v>
      </c>
      <c r="K52" s="22">
        <f t="shared" si="11"/>
        <v>0</v>
      </c>
      <c r="L52" s="22">
        <f t="shared" si="11"/>
        <v>0</v>
      </c>
      <c r="M52" s="22">
        <f t="shared" si="11"/>
        <v>0</v>
      </c>
      <c r="N52" s="22">
        <f t="shared" si="11"/>
        <v>0</v>
      </c>
      <c r="O52" s="19"/>
      <c r="P52" s="19"/>
      <c r="Q52" s="19"/>
      <c r="R52" s="19"/>
      <c r="S52" s="19"/>
    </row>
    <row r="53" spans="1:19" x14ac:dyDescent="0.25">
      <c r="A53" t="s">
        <v>103</v>
      </c>
      <c r="B53" s="19"/>
      <c r="C53" s="20">
        <f>+'CY YTD'!C53</f>
        <v>300</v>
      </c>
      <c r="D53" s="21">
        <f>+'CY YTD'!D53-'CY YTD'!C53</f>
        <v>300</v>
      </c>
      <c r="E53" s="21">
        <f>+'CY YTD'!E53-'CY YTD'!D53</f>
        <v>300</v>
      </c>
      <c r="F53" s="21">
        <f>+'CY YTD'!F53-'CY YTD'!E53</f>
        <v>-900</v>
      </c>
      <c r="G53" s="21">
        <f>+'CY YTD'!G53-'CY YTD'!F53</f>
        <v>0</v>
      </c>
      <c r="H53" s="21">
        <f>+'CY YTD'!H53-'CY YTD'!G53</f>
        <v>0</v>
      </c>
      <c r="I53" s="21">
        <f>+'CY YTD'!I53-'CY YTD'!H53</f>
        <v>0</v>
      </c>
      <c r="J53" s="21">
        <f>+'CY YTD'!J53-'CY YTD'!I53</f>
        <v>0</v>
      </c>
      <c r="K53" s="21">
        <f>+'CY YTD'!K53-'CY YTD'!J53</f>
        <v>0</v>
      </c>
      <c r="L53" s="21">
        <f>+'CY YTD'!L53-'CY YTD'!K53</f>
        <v>0</v>
      </c>
      <c r="M53" s="21">
        <f>+'CY YTD'!M53-'CY YTD'!L53</f>
        <v>0</v>
      </c>
      <c r="N53" s="21">
        <f>+'CY YTD'!N53-'CY YTD'!M53</f>
        <v>0</v>
      </c>
      <c r="O53" s="19"/>
      <c r="P53" s="19"/>
      <c r="Q53" s="19"/>
      <c r="R53" s="19"/>
      <c r="S53" s="19"/>
    </row>
    <row r="54" spans="1:19" x14ac:dyDescent="0.25">
      <c r="A54" t="s">
        <v>20</v>
      </c>
      <c r="B54" s="19"/>
      <c r="C54" s="22">
        <f t="shared" ref="C54:N54" si="12">SUM(C55:C56)</f>
        <v>500</v>
      </c>
      <c r="D54" s="22">
        <f t="shared" si="12"/>
        <v>500</v>
      </c>
      <c r="E54" s="22">
        <f t="shared" si="12"/>
        <v>500</v>
      </c>
      <c r="F54" s="22">
        <f t="shared" si="12"/>
        <v>-1500</v>
      </c>
      <c r="G54" s="22">
        <f t="shared" si="12"/>
        <v>0</v>
      </c>
      <c r="H54" s="22">
        <f t="shared" si="12"/>
        <v>0</v>
      </c>
      <c r="I54" s="22">
        <f t="shared" si="12"/>
        <v>0</v>
      </c>
      <c r="J54" s="22">
        <f t="shared" si="12"/>
        <v>0</v>
      </c>
      <c r="K54" s="22">
        <f t="shared" si="12"/>
        <v>0</v>
      </c>
      <c r="L54" s="22">
        <f t="shared" si="12"/>
        <v>0</v>
      </c>
      <c r="M54" s="22">
        <f t="shared" si="12"/>
        <v>0</v>
      </c>
      <c r="N54" s="22">
        <f t="shared" si="12"/>
        <v>0</v>
      </c>
      <c r="O54" s="19"/>
      <c r="P54" s="19"/>
      <c r="Q54" s="19"/>
      <c r="R54" s="19"/>
      <c r="S54" s="19"/>
    </row>
    <row r="55" spans="1:19" x14ac:dyDescent="0.25">
      <c r="A55" t="s">
        <v>104</v>
      </c>
      <c r="B55" s="19"/>
      <c r="C55" s="20">
        <f>+'CY YTD'!C55</f>
        <v>200</v>
      </c>
      <c r="D55" s="21">
        <f>+'CY YTD'!D55-'CY YTD'!C55</f>
        <v>200</v>
      </c>
      <c r="E55" s="21">
        <f>+'CY YTD'!E55-'CY YTD'!D55</f>
        <v>200</v>
      </c>
      <c r="F55" s="21">
        <f>+'CY YTD'!F55-'CY YTD'!E55</f>
        <v>-600</v>
      </c>
      <c r="G55" s="21">
        <f>+'CY YTD'!G55-'CY YTD'!F55</f>
        <v>0</v>
      </c>
      <c r="H55" s="21">
        <f>+'CY YTD'!H55-'CY YTD'!G55</f>
        <v>0</v>
      </c>
      <c r="I55" s="21">
        <f>+'CY YTD'!I55-'CY YTD'!H55</f>
        <v>0</v>
      </c>
      <c r="J55" s="21">
        <f>+'CY YTD'!J55-'CY YTD'!I55</f>
        <v>0</v>
      </c>
      <c r="K55" s="21">
        <f>+'CY YTD'!K55-'CY YTD'!J55</f>
        <v>0</v>
      </c>
      <c r="L55" s="21">
        <f>+'CY YTD'!L55-'CY YTD'!K55</f>
        <v>0</v>
      </c>
      <c r="M55" s="21">
        <f>+'CY YTD'!M55-'CY YTD'!L55</f>
        <v>0</v>
      </c>
      <c r="N55" s="21">
        <f>+'CY YTD'!N55-'CY YTD'!M55</f>
        <v>0</v>
      </c>
      <c r="O55" s="19"/>
      <c r="P55" s="19"/>
      <c r="Q55" s="19"/>
      <c r="R55" s="19"/>
      <c r="S55" s="19"/>
    </row>
    <row r="56" spans="1:19" x14ac:dyDescent="0.25">
      <c r="A56" t="s">
        <v>105</v>
      </c>
      <c r="B56" s="19"/>
      <c r="C56" s="20">
        <f>+'CY YTD'!C56</f>
        <v>300</v>
      </c>
      <c r="D56" s="21">
        <f>+'CY YTD'!D56-'CY YTD'!C56</f>
        <v>300</v>
      </c>
      <c r="E56" s="21">
        <f>+'CY YTD'!E56-'CY YTD'!D56</f>
        <v>300</v>
      </c>
      <c r="F56" s="21">
        <f>+'CY YTD'!F56-'CY YTD'!E56</f>
        <v>-900</v>
      </c>
      <c r="G56" s="21">
        <f>+'CY YTD'!G56-'CY YTD'!F56</f>
        <v>0</v>
      </c>
      <c r="H56" s="21">
        <f>+'CY YTD'!H56-'CY YTD'!G56</f>
        <v>0</v>
      </c>
      <c r="I56" s="21">
        <f>+'CY YTD'!I56-'CY YTD'!H56</f>
        <v>0</v>
      </c>
      <c r="J56" s="21">
        <f>+'CY YTD'!J56-'CY YTD'!I56</f>
        <v>0</v>
      </c>
      <c r="K56" s="21">
        <f>+'CY YTD'!K56-'CY YTD'!J56</f>
        <v>0</v>
      </c>
      <c r="L56" s="21">
        <f>+'CY YTD'!L56-'CY YTD'!K56</f>
        <v>0</v>
      </c>
      <c r="M56" s="21">
        <f>+'CY YTD'!M56-'CY YTD'!L56</f>
        <v>0</v>
      </c>
      <c r="N56" s="21">
        <f>+'CY YTD'!N56-'CY YTD'!M56</f>
        <v>0</v>
      </c>
      <c r="O56" s="19"/>
      <c r="P56" s="19"/>
      <c r="Q56" s="19"/>
      <c r="R56" s="19"/>
      <c r="S56" s="19"/>
    </row>
    <row r="57" spans="1:19" x14ac:dyDescent="0.25">
      <c r="A57" t="s">
        <v>21</v>
      </c>
      <c r="B57" s="19"/>
      <c r="C57" s="22">
        <f t="shared" ref="C57:N57" si="13">SUM(C58:C58)</f>
        <v>100</v>
      </c>
      <c r="D57" s="22">
        <f t="shared" si="13"/>
        <v>100</v>
      </c>
      <c r="E57" s="22">
        <f t="shared" si="13"/>
        <v>100</v>
      </c>
      <c r="F57" s="22">
        <f t="shared" si="13"/>
        <v>-300</v>
      </c>
      <c r="G57" s="22">
        <f t="shared" si="13"/>
        <v>0</v>
      </c>
      <c r="H57" s="22">
        <f t="shared" si="13"/>
        <v>0</v>
      </c>
      <c r="I57" s="22">
        <f t="shared" si="13"/>
        <v>0</v>
      </c>
      <c r="J57" s="22">
        <f t="shared" si="13"/>
        <v>0</v>
      </c>
      <c r="K57" s="22">
        <f t="shared" si="13"/>
        <v>0</v>
      </c>
      <c r="L57" s="22">
        <f t="shared" si="13"/>
        <v>0</v>
      </c>
      <c r="M57" s="22">
        <f t="shared" si="13"/>
        <v>0</v>
      </c>
      <c r="N57" s="22">
        <f t="shared" si="13"/>
        <v>0</v>
      </c>
      <c r="O57" s="19"/>
      <c r="P57" s="19"/>
      <c r="Q57" s="19"/>
      <c r="R57" s="19"/>
      <c r="S57" s="19"/>
    </row>
    <row r="58" spans="1:19" x14ac:dyDescent="0.25">
      <c r="A58" t="s">
        <v>106</v>
      </c>
      <c r="B58" s="19"/>
      <c r="C58" s="20">
        <f>+'CY YTD'!C58</f>
        <v>100</v>
      </c>
      <c r="D58" s="21">
        <f>+'CY YTD'!D58-'CY YTD'!C58</f>
        <v>100</v>
      </c>
      <c r="E58" s="21">
        <f>+'CY YTD'!E58-'CY YTD'!D58</f>
        <v>100</v>
      </c>
      <c r="F58" s="21">
        <f>+'CY YTD'!F58-'CY YTD'!E58</f>
        <v>-300</v>
      </c>
      <c r="G58" s="21">
        <f>+'CY YTD'!G58-'CY YTD'!F58</f>
        <v>0</v>
      </c>
      <c r="H58" s="21">
        <f>+'CY YTD'!H58-'CY YTD'!G58</f>
        <v>0</v>
      </c>
      <c r="I58" s="21">
        <f>+'CY YTD'!I58-'CY YTD'!H58</f>
        <v>0</v>
      </c>
      <c r="J58" s="21">
        <f>+'CY YTD'!J58-'CY YTD'!I58</f>
        <v>0</v>
      </c>
      <c r="K58" s="21">
        <f>+'CY YTD'!K58-'CY YTD'!J58</f>
        <v>0</v>
      </c>
      <c r="L58" s="21">
        <f>+'CY YTD'!L58-'CY YTD'!K58</f>
        <v>0</v>
      </c>
      <c r="M58" s="21">
        <f>+'CY YTD'!M58-'CY YTD'!L58</f>
        <v>0</v>
      </c>
      <c r="N58" s="21">
        <f>+'CY YTD'!N58-'CY YTD'!M58</f>
        <v>0</v>
      </c>
      <c r="O58" s="19"/>
      <c r="P58" s="19"/>
      <c r="Q58" s="19"/>
      <c r="R58" s="19"/>
      <c r="S58" s="19"/>
    </row>
    <row r="59" spans="1:19" x14ac:dyDescent="0.25">
      <c r="A59" t="s">
        <v>22</v>
      </c>
      <c r="B59" s="19"/>
      <c r="C59" s="22">
        <f t="shared" ref="C59:N59" si="14">SUM(C60:C62)</f>
        <v>4500</v>
      </c>
      <c r="D59" s="22">
        <f t="shared" si="14"/>
        <v>4500</v>
      </c>
      <c r="E59" s="22">
        <f t="shared" si="14"/>
        <v>4500</v>
      </c>
      <c r="F59" s="22">
        <f t="shared" si="14"/>
        <v>-13500</v>
      </c>
      <c r="G59" s="22">
        <f t="shared" si="14"/>
        <v>0</v>
      </c>
      <c r="H59" s="22">
        <f t="shared" si="14"/>
        <v>0</v>
      </c>
      <c r="I59" s="22">
        <f t="shared" si="14"/>
        <v>0</v>
      </c>
      <c r="J59" s="22">
        <f t="shared" si="14"/>
        <v>0</v>
      </c>
      <c r="K59" s="22">
        <f t="shared" si="14"/>
        <v>0</v>
      </c>
      <c r="L59" s="22">
        <f t="shared" si="14"/>
        <v>0</v>
      </c>
      <c r="M59" s="22">
        <f t="shared" si="14"/>
        <v>0</v>
      </c>
      <c r="N59" s="22">
        <f t="shared" si="14"/>
        <v>0</v>
      </c>
      <c r="O59" s="19"/>
      <c r="P59" s="19"/>
      <c r="Q59" s="19"/>
      <c r="R59" s="19"/>
      <c r="S59" s="19"/>
    </row>
    <row r="60" spans="1:19" x14ac:dyDescent="0.25">
      <c r="A60" t="s">
        <v>107</v>
      </c>
      <c r="B60" s="19"/>
      <c r="C60" s="20">
        <f>+'CY YTD'!C60</f>
        <v>3000</v>
      </c>
      <c r="D60" s="21">
        <f>+'CY YTD'!D60-'CY YTD'!C60</f>
        <v>3000</v>
      </c>
      <c r="E60" s="21">
        <f>+'CY YTD'!E60-'CY YTD'!D60</f>
        <v>3000</v>
      </c>
      <c r="F60" s="21">
        <f>+'CY YTD'!F60-'CY YTD'!E60</f>
        <v>-9000</v>
      </c>
      <c r="G60" s="21">
        <f>+'CY YTD'!G60-'CY YTD'!F60</f>
        <v>0</v>
      </c>
      <c r="H60" s="21">
        <f>+'CY YTD'!H60-'CY YTD'!G60</f>
        <v>0</v>
      </c>
      <c r="I60" s="21">
        <f>+'CY YTD'!I60-'CY YTD'!H60</f>
        <v>0</v>
      </c>
      <c r="J60" s="21">
        <f>+'CY YTD'!J60-'CY YTD'!I60</f>
        <v>0</v>
      </c>
      <c r="K60" s="21">
        <f>+'CY YTD'!K60-'CY YTD'!J60</f>
        <v>0</v>
      </c>
      <c r="L60" s="21">
        <f>+'CY YTD'!L60-'CY YTD'!K60</f>
        <v>0</v>
      </c>
      <c r="M60" s="21">
        <f>+'CY YTD'!M60-'CY YTD'!L60</f>
        <v>0</v>
      </c>
      <c r="N60" s="21">
        <f>+'CY YTD'!N60-'CY YTD'!M60</f>
        <v>0</v>
      </c>
      <c r="O60" s="19"/>
      <c r="P60" s="19"/>
      <c r="Q60" s="19"/>
      <c r="R60" s="19"/>
      <c r="S60" s="19"/>
    </row>
    <row r="61" spans="1:19" x14ac:dyDescent="0.25">
      <c r="A61" t="s">
        <v>108</v>
      </c>
      <c r="B61" s="19"/>
      <c r="C61" s="20">
        <f>+'CY YTD'!C61</f>
        <v>500</v>
      </c>
      <c r="D61" s="21">
        <f>+'CY YTD'!D61-'CY YTD'!C61</f>
        <v>500</v>
      </c>
      <c r="E61" s="21">
        <f>+'CY YTD'!E61-'CY YTD'!D61</f>
        <v>500</v>
      </c>
      <c r="F61" s="21">
        <f>+'CY YTD'!F61-'CY YTD'!E61</f>
        <v>-1500</v>
      </c>
      <c r="G61" s="21">
        <f>+'CY YTD'!G61-'CY YTD'!F61</f>
        <v>0</v>
      </c>
      <c r="H61" s="21">
        <f>+'CY YTD'!H61-'CY YTD'!G61</f>
        <v>0</v>
      </c>
      <c r="I61" s="21">
        <f>+'CY YTD'!I61-'CY YTD'!H61</f>
        <v>0</v>
      </c>
      <c r="J61" s="21">
        <f>+'CY YTD'!J61-'CY YTD'!I61</f>
        <v>0</v>
      </c>
      <c r="K61" s="21">
        <f>+'CY YTD'!K61-'CY YTD'!J61</f>
        <v>0</v>
      </c>
      <c r="L61" s="21">
        <f>+'CY YTD'!L61-'CY YTD'!K61</f>
        <v>0</v>
      </c>
      <c r="M61" s="21">
        <f>+'CY YTD'!M61-'CY YTD'!L61</f>
        <v>0</v>
      </c>
      <c r="N61" s="21">
        <f>+'CY YTD'!N61-'CY YTD'!M61</f>
        <v>0</v>
      </c>
      <c r="O61" s="19"/>
      <c r="P61" s="19"/>
      <c r="Q61" s="19"/>
      <c r="R61" s="19"/>
      <c r="S61" s="19"/>
    </row>
    <row r="62" spans="1:19" x14ac:dyDescent="0.25">
      <c r="A62" t="s">
        <v>109</v>
      </c>
      <c r="B62" s="19"/>
      <c r="C62" s="20">
        <f>+'CY YTD'!C62</f>
        <v>1000</v>
      </c>
      <c r="D62" s="21">
        <f>+'CY YTD'!D62-'CY YTD'!C62</f>
        <v>1000</v>
      </c>
      <c r="E62" s="21">
        <f>+'CY YTD'!E62-'CY YTD'!D62</f>
        <v>1000</v>
      </c>
      <c r="F62" s="21">
        <f>+'CY YTD'!F62-'CY YTD'!E62</f>
        <v>-3000</v>
      </c>
      <c r="G62" s="21">
        <f>+'CY YTD'!G62-'CY YTD'!F62</f>
        <v>0</v>
      </c>
      <c r="H62" s="21">
        <f>+'CY YTD'!H62-'CY YTD'!G62</f>
        <v>0</v>
      </c>
      <c r="I62" s="21">
        <f>+'CY YTD'!I62-'CY YTD'!H62</f>
        <v>0</v>
      </c>
      <c r="J62" s="21">
        <f>+'CY YTD'!J62-'CY YTD'!I62</f>
        <v>0</v>
      </c>
      <c r="K62" s="21">
        <f>+'CY YTD'!K62-'CY YTD'!J62</f>
        <v>0</v>
      </c>
      <c r="L62" s="21">
        <f>+'CY YTD'!L62-'CY YTD'!K62</f>
        <v>0</v>
      </c>
      <c r="M62" s="21">
        <f>+'CY YTD'!M62-'CY YTD'!L62</f>
        <v>0</v>
      </c>
      <c r="N62" s="21">
        <f>+'CY YTD'!N62-'CY YTD'!M62</f>
        <v>0</v>
      </c>
      <c r="O62" s="19"/>
      <c r="P62" s="19"/>
      <c r="Q62" s="19"/>
      <c r="R62" s="19"/>
      <c r="S62" s="19"/>
    </row>
    <row r="63" spans="1:19" x14ac:dyDescent="0.25">
      <c r="A63" t="s">
        <v>23</v>
      </c>
      <c r="B63" s="19"/>
      <c r="C63" s="22">
        <f t="shared" ref="C63:N63" si="15">SUM(C64:C65)</f>
        <v>500</v>
      </c>
      <c r="D63" s="22">
        <f t="shared" si="15"/>
        <v>500</v>
      </c>
      <c r="E63" s="22">
        <f t="shared" si="15"/>
        <v>500</v>
      </c>
      <c r="F63" s="22">
        <f t="shared" si="15"/>
        <v>-1500</v>
      </c>
      <c r="G63" s="22">
        <f t="shared" si="15"/>
        <v>0</v>
      </c>
      <c r="H63" s="22">
        <f t="shared" si="15"/>
        <v>0</v>
      </c>
      <c r="I63" s="22">
        <f t="shared" si="15"/>
        <v>0</v>
      </c>
      <c r="J63" s="22">
        <f t="shared" si="15"/>
        <v>0</v>
      </c>
      <c r="K63" s="22">
        <f t="shared" si="15"/>
        <v>0</v>
      </c>
      <c r="L63" s="22">
        <f t="shared" si="15"/>
        <v>0</v>
      </c>
      <c r="M63" s="22">
        <f t="shared" si="15"/>
        <v>0</v>
      </c>
      <c r="N63" s="22">
        <f t="shared" si="15"/>
        <v>0</v>
      </c>
      <c r="O63" s="19"/>
      <c r="P63" s="19"/>
      <c r="Q63" s="19"/>
      <c r="R63" s="19"/>
      <c r="S63" s="19"/>
    </row>
    <row r="64" spans="1:19" x14ac:dyDescent="0.25">
      <c r="A64" t="s">
        <v>110</v>
      </c>
      <c r="B64" s="19"/>
      <c r="C64" s="20">
        <f>+'CY YTD'!C64</f>
        <v>0</v>
      </c>
      <c r="D64" s="21">
        <f>+'CY YTD'!D64-'CY YTD'!C64</f>
        <v>0</v>
      </c>
      <c r="E64" s="21">
        <f>+'CY YTD'!E64-'CY YTD'!D64</f>
        <v>0</v>
      </c>
      <c r="F64" s="21">
        <f>+'CY YTD'!F64-'CY YTD'!E64</f>
        <v>0</v>
      </c>
      <c r="G64" s="21">
        <f>+'CY YTD'!G64-'CY YTD'!F64</f>
        <v>0</v>
      </c>
      <c r="H64" s="21">
        <f>+'CY YTD'!H64-'CY YTD'!G64</f>
        <v>0</v>
      </c>
      <c r="I64" s="21">
        <f>+'CY YTD'!I64-'CY YTD'!H64</f>
        <v>0</v>
      </c>
      <c r="J64" s="21">
        <f>+'CY YTD'!J64-'CY YTD'!I64</f>
        <v>0</v>
      </c>
      <c r="K64" s="21">
        <f>+'CY YTD'!K64-'CY YTD'!J64</f>
        <v>0</v>
      </c>
      <c r="L64" s="21">
        <f>+'CY YTD'!L64-'CY YTD'!K64</f>
        <v>0</v>
      </c>
      <c r="M64" s="21">
        <f>+'CY YTD'!M64-'CY YTD'!L64</f>
        <v>0</v>
      </c>
      <c r="N64" s="21">
        <f>+'CY YTD'!N64-'CY YTD'!M64</f>
        <v>0</v>
      </c>
      <c r="O64" s="19"/>
      <c r="P64" s="19"/>
      <c r="Q64" s="19"/>
      <c r="R64" s="19"/>
      <c r="S64" s="19"/>
    </row>
    <row r="65" spans="1:19" x14ac:dyDescent="0.25">
      <c r="A65" t="s">
        <v>111</v>
      </c>
      <c r="B65" s="19"/>
      <c r="C65" s="20">
        <f>+'CY YTD'!C65</f>
        <v>500</v>
      </c>
      <c r="D65" s="21">
        <f>+'CY YTD'!D65-'CY YTD'!C65</f>
        <v>500</v>
      </c>
      <c r="E65" s="21">
        <f>+'CY YTD'!E65-'CY YTD'!D65</f>
        <v>500</v>
      </c>
      <c r="F65" s="21">
        <f>+'CY YTD'!F65-'CY YTD'!E65</f>
        <v>-1500</v>
      </c>
      <c r="G65" s="21">
        <f>+'CY YTD'!G65-'CY YTD'!F65</f>
        <v>0</v>
      </c>
      <c r="H65" s="21">
        <f>+'CY YTD'!H65-'CY YTD'!G65</f>
        <v>0</v>
      </c>
      <c r="I65" s="21">
        <f>+'CY YTD'!I65-'CY YTD'!H65</f>
        <v>0</v>
      </c>
      <c r="J65" s="21">
        <f>+'CY YTD'!J65-'CY YTD'!I65</f>
        <v>0</v>
      </c>
      <c r="K65" s="21">
        <f>+'CY YTD'!K65-'CY YTD'!J65</f>
        <v>0</v>
      </c>
      <c r="L65" s="21">
        <f>+'CY YTD'!L65-'CY YTD'!K65</f>
        <v>0</v>
      </c>
      <c r="M65" s="21">
        <f>+'CY YTD'!M65-'CY YTD'!L65</f>
        <v>0</v>
      </c>
      <c r="N65" s="21">
        <f>+'CY YTD'!N65-'CY YTD'!M65</f>
        <v>0</v>
      </c>
      <c r="O65" s="19"/>
      <c r="P65" s="19"/>
      <c r="Q65" s="19"/>
      <c r="R65" s="19"/>
      <c r="S65" s="19"/>
    </row>
    <row r="66" spans="1:19" x14ac:dyDescent="0.25">
      <c r="A66" t="s">
        <v>24</v>
      </c>
      <c r="B66" s="19"/>
      <c r="C66" s="23" t="e">
        <f>+C44+#REF!+C48+#REF!+#REF!+#REF!+C52+C54+#REF!+C57+#REF!+#REF!+C59+#REF!+#REF!+C63+#REF!+#REF!+#REF!+#REF!</f>
        <v>#REF!</v>
      </c>
      <c r="D66" s="23" t="e">
        <f>+D44+#REF!+D48+#REF!+#REF!+#REF!+D52+D54+#REF!+D57+#REF!+#REF!+D59+#REF!+#REF!+D63+#REF!+#REF!+#REF!+#REF!</f>
        <v>#REF!</v>
      </c>
      <c r="E66" s="23" t="e">
        <f>+E44+#REF!+E48+#REF!+#REF!+#REF!+E52+E54+#REF!+E57+#REF!+#REF!+E59+#REF!+#REF!+E63+#REF!+#REF!+#REF!+#REF!</f>
        <v>#REF!</v>
      </c>
      <c r="F66" s="23" t="e">
        <f>+F44+#REF!+F48+#REF!+#REF!+#REF!+F52+F54+#REF!+F57+#REF!+#REF!+F59+#REF!+#REF!+F63+#REF!+#REF!+#REF!+#REF!</f>
        <v>#REF!</v>
      </c>
      <c r="G66" s="23" t="e">
        <f>+G44+#REF!+G48+#REF!+#REF!+#REF!+G52+G54+#REF!+G57+#REF!+#REF!+G59+#REF!+#REF!+G63+#REF!+#REF!+#REF!+#REF!</f>
        <v>#REF!</v>
      </c>
      <c r="H66" s="23" t="e">
        <f>+H44+#REF!+H48+#REF!+#REF!+#REF!+H52+H54+#REF!+H57+#REF!+#REF!+H59+#REF!+#REF!+H63+#REF!+#REF!+#REF!+#REF!</f>
        <v>#REF!</v>
      </c>
      <c r="I66" s="23" t="e">
        <f>+I44+#REF!+I48+#REF!+#REF!+#REF!+I52+I54+#REF!+I57+#REF!+#REF!+I59+#REF!+#REF!+I63+#REF!+#REF!+#REF!+#REF!</f>
        <v>#REF!</v>
      </c>
      <c r="J66" s="23" t="e">
        <f>+J44+#REF!+J48+#REF!+#REF!+#REF!+J52+J54+#REF!+J57+#REF!+#REF!+J59+#REF!+#REF!+J63+#REF!+#REF!+#REF!+#REF!</f>
        <v>#REF!</v>
      </c>
      <c r="K66" s="23" t="e">
        <f>+K44+#REF!+K48+#REF!+#REF!+#REF!+K52+K54+#REF!+K57+#REF!+#REF!+K59+#REF!+#REF!+K63+#REF!+#REF!+#REF!+#REF!</f>
        <v>#REF!</v>
      </c>
      <c r="L66" s="23" t="e">
        <f>+L44+#REF!+L48+#REF!+#REF!+#REF!+L52+L54+#REF!+L57+#REF!+#REF!+L59+#REF!+#REF!+L63+#REF!+#REF!+#REF!+#REF!</f>
        <v>#REF!</v>
      </c>
      <c r="M66" s="23" t="e">
        <f>+M44+#REF!+M48+#REF!+#REF!+#REF!+M52+M54+#REF!+M57+#REF!+#REF!+M59+#REF!+#REF!+M63+#REF!+#REF!+#REF!+#REF!</f>
        <v>#REF!</v>
      </c>
      <c r="N66" s="23" t="e">
        <f>+N44+#REF!+N48+#REF!+#REF!+#REF!+N52+N54+#REF!+N57+#REF!+#REF!+N59+#REF!+#REF!+N63+#REF!+#REF!+#REF!+#REF!</f>
        <v>#REF!</v>
      </c>
      <c r="O66" s="19"/>
      <c r="P66" s="19"/>
      <c r="Q66" s="19"/>
      <c r="R66" s="19"/>
      <c r="S66" s="19"/>
    </row>
    <row r="67" spans="1:19" x14ac:dyDescent="0.25">
      <c r="B67" s="19"/>
      <c r="C67" s="20"/>
      <c r="D67" s="21"/>
      <c r="E67" s="21"/>
      <c r="F67" s="21"/>
      <c r="G67" s="21"/>
      <c r="H67" s="20"/>
      <c r="I67" s="20"/>
      <c r="J67" s="20"/>
      <c r="K67" s="20"/>
      <c r="L67" s="20"/>
      <c r="M67" s="20"/>
      <c r="N67" s="19"/>
      <c r="O67" s="19"/>
      <c r="P67" s="19"/>
      <c r="Q67" s="19"/>
      <c r="R67" s="19"/>
      <c r="S67" s="19"/>
    </row>
    <row r="68" spans="1:19" x14ac:dyDescent="0.25">
      <c r="A68" t="s">
        <v>25</v>
      </c>
      <c r="B68" s="19"/>
      <c r="C68" s="22" t="e">
        <f t="shared" ref="C68:N68" si="16">+C41+C66</f>
        <v>#REF!</v>
      </c>
      <c r="D68" s="22" t="e">
        <f t="shared" si="16"/>
        <v>#REF!</v>
      </c>
      <c r="E68" s="22" t="e">
        <f t="shared" si="16"/>
        <v>#REF!</v>
      </c>
      <c r="F68" s="22" t="e">
        <f t="shared" si="16"/>
        <v>#REF!</v>
      </c>
      <c r="G68" s="22" t="e">
        <f t="shared" si="16"/>
        <v>#REF!</v>
      </c>
      <c r="H68" s="22" t="e">
        <f t="shared" si="16"/>
        <v>#REF!</v>
      </c>
      <c r="I68" s="22" t="e">
        <f t="shared" si="16"/>
        <v>#REF!</v>
      </c>
      <c r="J68" s="22" t="e">
        <f t="shared" si="16"/>
        <v>#REF!</v>
      </c>
      <c r="K68" s="22" t="e">
        <f t="shared" si="16"/>
        <v>#REF!</v>
      </c>
      <c r="L68" s="22" t="e">
        <f t="shared" si="16"/>
        <v>#REF!</v>
      </c>
      <c r="M68" s="22" t="e">
        <f t="shared" si="16"/>
        <v>#REF!</v>
      </c>
      <c r="N68" s="22" t="e">
        <f t="shared" si="16"/>
        <v>#REF!</v>
      </c>
      <c r="O68" s="19"/>
      <c r="P68" s="19"/>
      <c r="Q68" s="19"/>
      <c r="R68" s="19"/>
      <c r="S68" s="19"/>
    </row>
    <row r="69" spans="1:19" x14ac:dyDescent="0.25">
      <c r="B69" s="19"/>
      <c r="C69" s="20"/>
      <c r="D69" s="21"/>
      <c r="E69" s="21"/>
      <c r="F69" s="21"/>
      <c r="G69" s="21"/>
      <c r="H69" s="20"/>
      <c r="I69" s="20"/>
      <c r="J69" s="20"/>
      <c r="K69" s="20"/>
      <c r="L69" s="20"/>
      <c r="M69" s="20"/>
      <c r="N69" s="19"/>
      <c r="O69" s="19"/>
      <c r="P69" s="19"/>
      <c r="Q69" s="19"/>
      <c r="R69" s="19"/>
      <c r="S69" s="19"/>
    </row>
    <row r="70" spans="1:19" x14ac:dyDescent="0.25">
      <c r="A70" t="s">
        <v>26</v>
      </c>
      <c r="B70" s="19"/>
      <c r="C70" s="20"/>
      <c r="D70" s="21"/>
      <c r="E70" s="21"/>
      <c r="F70" s="21"/>
      <c r="G70" s="21"/>
      <c r="H70" s="21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 x14ac:dyDescent="0.25">
      <c r="A71" t="s">
        <v>27</v>
      </c>
      <c r="B71" s="19"/>
      <c r="C71" s="22">
        <f t="shared" ref="C71:N71" si="17">SUM(C72:C78)</f>
        <v>-2066000</v>
      </c>
      <c r="D71" s="22">
        <f t="shared" si="17"/>
        <v>-2066000</v>
      </c>
      <c r="E71" s="22">
        <f t="shared" si="17"/>
        <v>-2066000</v>
      </c>
      <c r="F71" s="22">
        <f t="shared" si="17"/>
        <v>6198000</v>
      </c>
      <c r="G71" s="22">
        <f t="shared" si="17"/>
        <v>0</v>
      </c>
      <c r="H71" s="22">
        <f t="shared" si="17"/>
        <v>0</v>
      </c>
      <c r="I71" s="22">
        <f t="shared" si="17"/>
        <v>0</v>
      </c>
      <c r="J71" s="22">
        <f t="shared" si="17"/>
        <v>0</v>
      </c>
      <c r="K71" s="22">
        <f t="shared" si="17"/>
        <v>0</v>
      </c>
      <c r="L71" s="22">
        <f t="shared" si="17"/>
        <v>0</v>
      </c>
      <c r="M71" s="22">
        <f t="shared" si="17"/>
        <v>0</v>
      </c>
      <c r="N71" s="22">
        <f t="shared" si="17"/>
        <v>0</v>
      </c>
      <c r="O71" s="19"/>
      <c r="P71" s="19"/>
      <c r="Q71" s="19"/>
      <c r="R71" s="19"/>
      <c r="S71" s="19"/>
    </row>
    <row r="72" spans="1:19" x14ac:dyDescent="0.25">
      <c r="A72" t="s">
        <v>123</v>
      </c>
      <c r="C72" s="20">
        <f>+'CY YTD'!C72</f>
        <v>-1000000</v>
      </c>
      <c r="D72" s="21">
        <f>+'CY YTD'!D72-'CY YTD'!C72</f>
        <v>-1000000</v>
      </c>
      <c r="E72" s="21">
        <f>+'CY YTD'!E72-'CY YTD'!D72</f>
        <v>-1000000</v>
      </c>
      <c r="F72" s="21">
        <f>+'CY YTD'!F72-'CY YTD'!E72</f>
        <v>3000000</v>
      </c>
      <c r="G72" s="21">
        <f>+'CY YTD'!G72-'CY YTD'!F72</f>
        <v>0</v>
      </c>
      <c r="H72" s="21">
        <f>+'CY YTD'!H72-'CY YTD'!G72</f>
        <v>0</v>
      </c>
      <c r="I72" s="21">
        <f>+'CY YTD'!I72-'CY YTD'!H72</f>
        <v>0</v>
      </c>
      <c r="J72" s="21">
        <f>+'CY YTD'!J72-'CY YTD'!I72</f>
        <v>0</v>
      </c>
      <c r="K72" s="21">
        <f>+'CY YTD'!K72-'CY YTD'!J72</f>
        <v>0</v>
      </c>
      <c r="L72" s="21">
        <f>+'CY YTD'!L72-'CY YTD'!K72</f>
        <v>0</v>
      </c>
      <c r="M72" s="21">
        <f>+'CY YTD'!M72-'CY YTD'!L72</f>
        <v>0</v>
      </c>
      <c r="N72" s="21">
        <f>+'CY YTD'!N72-'CY YTD'!M72</f>
        <v>0</v>
      </c>
      <c r="O72" s="19"/>
      <c r="P72" s="19"/>
      <c r="Q72" s="19"/>
      <c r="R72" s="19"/>
      <c r="S72" s="19"/>
    </row>
    <row r="73" spans="1:19" x14ac:dyDescent="0.25">
      <c r="A73" t="s">
        <v>124</v>
      </c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19"/>
      <c r="P73" s="19"/>
      <c r="Q73" s="19"/>
      <c r="R73" s="19"/>
      <c r="S73" s="19"/>
    </row>
    <row r="74" spans="1:19" x14ac:dyDescent="0.25">
      <c r="A74" t="s">
        <v>125</v>
      </c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19"/>
      <c r="P74" s="19"/>
      <c r="Q74" s="19"/>
      <c r="R74" s="19"/>
      <c r="S74" s="19"/>
    </row>
    <row r="75" spans="1:19" x14ac:dyDescent="0.25">
      <c r="A75" t="s">
        <v>113</v>
      </c>
      <c r="C75" s="20">
        <f>+'CY YTD'!C75</f>
        <v>-166000</v>
      </c>
      <c r="D75" s="21">
        <f>+'CY YTD'!D75-'CY YTD'!C75</f>
        <v>-166000</v>
      </c>
      <c r="E75" s="21">
        <f>+'CY YTD'!E75-'CY YTD'!D75</f>
        <v>-166000</v>
      </c>
      <c r="F75" s="21">
        <f>+'CY YTD'!F75-'CY YTD'!E75</f>
        <v>498000</v>
      </c>
      <c r="G75" s="21">
        <f>+'CY YTD'!G75-'CY YTD'!F75</f>
        <v>0</v>
      </c>
      <c r="H75" s="21">
        <f>+'CY YTD'!H75-'CY YTD'!G75</f>
        <v>0</v>
      </c>
      <c r="I75" s="21">
        <f>+'CY YTD'!I75-'CY YTD'!H75</f>
        <v>0</v>
      </c>
      <c r="J75" s="21">
        <f>+'CY YTD'!J75-'CY YTD'!I75</f>
        <v>0</v>
      </c>
      <c r="K75" s="21">
        <f>+'CY YTD'!K75-'CY YTD'!J75</f>
        <v>0</v>
      </c>
      <c r="L75" s="21">
        <f>+'CY YTD'!L75-'CY YTD'!K75</f>
        <v>0</v>
      </c>
      <c r="M75" s="21">
        <f>+'CY YTD'!M75-'CY YTD'!L75</f>
        <v>0</v>
      </c>
      <c r="N75" s="21">
        <f>+'CY YTD'!N75-'CY YTD'!M75</f>
        <v>0</v>
      </c>
      <c r="O75" s="19"/>
      <c r="P75" s="19"/>
      <c r="Q75" s="19"/>
      <c r="R75" s="19"/>
      <c r="S75" s="19"/>
    </row>
    <row r="76" spans="1:19" x14ac:dyDescent="0.25">
      <c r="A76" t="s">
        <v>114</v>
      </c>
      <c r="C76" s="20">
        <f>+'CY YTD'!C76</f>
        <v>-500000</v>
      </c>
      <c r="D76" s="21">
        <f>+'CY YTD'!D76-'CY YTD'!C76</f>
        <v>-500000</v>
      </c>
      <c r="E76" s="21">
        <f>+'CY YTD'!E76-'CY YTD'!D76</f>
        <v>-500000</v>
      </c>
      <c r="F76" s="21">
        <f>+'CY YTD'!F76-'CY YTD'!E76</f>
        <v>1500000</v>
      </c>
      <c r="G76" s="21">
        <f>+'CY YTD'!G76-'CY YTD'!F76</f>
        <v>0</v>
      </c>
      <c r="H76" s="21">
        <f>+'CY YTD'!H76-'CY YTD'!G76</f>
        <v>0</v>
      </c>
      <c r="I76" s="21">
        <f>+'CY YTD'!I76-'CY YTD'!H76</f>
        <v>0</v>
      </c>
      <c r="J76" s="21">
        <f>+'CY YTD'!J76-'CY YTD'!I76</f>
        <v>0</v>
      </c>
      <c r="K76" s="21">
        <f>+'CY YTD'!K76-'CY YTD'!J76</f>
        <v>0</v>
      </c>
      <c r="L76" s="21">
        <f>+'CY YTD'!L76-'CY YTD'!K76</f>
        <v>0</v>
      </c>
      <c r="M76" s="21">
        <f>+'CY YTD'!M76-'CY YTD'!L76</f>
        <v>0</v>
      </c>
      <c r="N76" s="21">
        <f>+'CY YTD'!N76-'CY YTD'!M76</f>
        <v>0</v>
      </c>
      <c r="O76" s="19"/>
      <c r="P76" s="19"/>
      <c r="Q76" s="19"/>
      <c r="R76" s="19"/>
      <c r="S76" s="19"/>
    </row>
    <row r="77" spans="1:19" x14ac:dyDescent="0.25">
      <c r="A77" t="s">
        <v>115</v>
      </c>
      <c r="C77" s="20">
        <f>+'CY YTD'!C77</f>
        <v>-333333</v>
      </c>
      <c r="D77" s="21">
        <f>+'CY YTD'!D77-'CY YTD'!C77</f>
        <v>-333333</v>
      </c>
      <c r="E77" s="21">
        <f>+'CY YTD'!E77-'CY YTD'!D77</f>
        <v>-333334</v>
      </c>
      <c r="F77" s="21">
        <f>+'CY YTD'!F77-'CY YTD'!E77</f>
        <v>1000000</v>
      </c>
      <c r="G77" s="21">
        <f>+'CY YTD'!G77-'CY YTD'!F77</f>
        <v>0</v>
      </c>
      <c r="H77" s="21">
        <f>+'CY YTD'!H77-'CY YTD'!G77</f>
        <v>0</v>
      </c>
      <c r="I77" s="21">
        <f>+'CY YTD'!I77-'CY YTD'!H77</f>
        <v>0</v>
      </c>
      <c r="J77" s="21">
        <f>+'CY YTD'!J77-'CY YTD'!I77</f>
        <v>0</v>
      </c>
      <c r="K77" s="21">
        <f>+'CY YTD'!K77-'CY YTD'!J77</f>
        <v>0</v>
      </c>
      <c r="L77" s="21">
        <f>+'CY YTD'!L77-'CY YTD'!K77</f>
        <v>0</v>
      </c>
      <c r="M77" s="21">
        <f>+'CY YTD'!M77-'CY YTD'!L77</f>
        <v>0</v>
      </c>
      <c r="N77" s="21">
        <f>+'CY YTD'!N77-'CY YTD'!M77</f>
        <v>0</v>
      </c>
      <c r="O77" s="19"/>
      <c r="P77" s="19"/>
      <c r="Q77" s="19"/>
      <c r="R77" s="19"/>
      <c r="S77" s="19"/>
    </row>
    <row r="78" spans="1:19" x14ac:dyDescent="0.25">
      <c r="A78" t="s">
        <v>116</v>
      </c>
      <c r="C78" s="20">
        <f>+'CY YTD'!C78</f>
        <v>-66667</v>
      </c>
      <c r="D78" s="21">
        <f>+'CY YTD'!D78-'CY YTD'!C78</f>
        <v>-66667</v>
      </c>
      <c r="E78" s="21">
        <f>+'CY YTD'!E78-'CY YTD'!D78</f>
        <v>-66666</v>
      </c>
      <c r="F78" s="21">
        <f>+'CY YTD'!F78-'CY YTD'!E78</f>
        <v>200000</v>
      </c>
      <c r="G78" s="21">
        <f>+'CY YTD'!G78-'CY YTD'!F78</f>
        <v>0</v>
      </c>
      <c r="H78" s="21">
        <f>+'CY YTD'!H78-'CY YTD'!G78</f>
        <v>0</v>
      </c>
      <c r="I78" s="21">
        <f>+'CY YTD'!I78-'CY YTD'!H78</f>
        <v>0</v>
      </c>
      <c r="J78" s="21">
        <f>+'CY YTD'!J78-'CY YTD'!I78</f>
        <v>0</v>
      </c>
      <c r="K78" s="21">
        <f>+'CY YTD'!K78-'CY YTD'!J78</f>
        <v>0</v>
      </c>
      <c r="L78" s="21">
        <f>+'CY YTD'!L78-'CY YTD'!K78</f>
        <v>0</v>
      </c>
      <c r="M78" s="21">
        <f>+'CY YTD'!M78-'CY YTD'!L78</f>
        <v>0</v>
      </c>
      <c r="N78" s="21">
        <f>+'CY YTD'!N78-'CY YTD'!M78</f>
        <v>0</v>
      </c>
      <c r="O78" s="19"/>
      <c r="P78" s="19"/>
      <c r="Q78" s="19"/>
      <c r="R78" s="19"/>
      <c r="S78" s="19"/>
    </row>
    <row r="79" spans="1:19" x14ac:dyDescent="0.25">
      <c r="B79" s="19"/>
      <c r="C79" s="20">
        <f>+'CY YTD'!C79</f>
        <v>0</v>
      </c>
      <c r="D79" s="21"/>
      <c r="E79" s="21"/>
      <c r="F79" s="21"/>
      <c r="G79" s="21"/>
      <c r="H79" s="21"/>
      <c r="I79" s="20"/>
      <c r="J79" s="20"/>
      <c r="K79" s="20"/>
      <c r="L79" s="20"/>
      <c r="M79" s="20"/>
      <c r="N79" s="19"/>
      <c r="O79" s="19"/>
      <c r="P79" s="19"/>
      <c r="Q79" s="19"/>
      <c r="R79" s="19"/>
      <c r="S79" s="19"/>
    </row>
    <row r="80" spans="1:19" x14ac:dyDescent="0.25">
      <c r="A80" t="s">
        <v>9</v>
      </c>
      <c r="B80" s="19" t="s">
        <v>53</v>
      </c>
      <c r="C80" s="22">
        <f t="shared" ref="C80:N80" si="18">+C24</f>
        <v>1546200</v>
      </c>
      <c r="D80" s="22">
        <f t="shared" si="18"/>
        <v>1546200</v>
      </c>
      <c r="E80" s="22">
        <f t="shared" si="18"/>
        <v>1546200</v>
      </c>
      <c r="F80" s="22">
        <f t="shared" si="18"/>
        <v>-4638600</v>
      </c>
      <c r="G80" s="22">
        <f t="shared" si="18"/>
        <v>0</v>
      </c>
      <c r="H80" s="22">
        <f t="shared" si="18"/>
        <v>0</v>
      </c>
      <c r="I80" s="22">
        <f t="shared" si="18"/>
        <v>0</v>
      </c>
      <c r="J80" s="22">
        <f t="shared" si="18"/>
        <v>0</v>
      </c>
      <c r="K80" s="22">
        <f t="shared" si="18"/>
        <v>0</v>
      </c>
      <c r="L80" s="22">
        <f t="shared" si="18"/>
        <v>0</v>
      </c>
      <c r="M80" s="22">
        <f t="shared" si="18"/>
        <v>0</v>
      </c>
      <c r="N80" s="22">
        <f t="shared" si="18"/>
        <v>0</v>
      </c>
      <c r="O80" s="19"/>
      <c r="P80" s="19"/>
      <c r="Q80" s="19"/>
      <c r="R80" s="19"/>
      <c r="S80" s="19"/>
    </row>
    <row r="81" spans="1:19" x14ac:dyDescent="0.25">
      <c r="B81" s="19"/>
      <c r="C81" s="20"/>
      <c r="D81" s="21"/>
      <c r="E81" s="21"/>
      <c r="F81" s="21"/>
      <c r="G81" s="21"/>
      <c r="H81" s="21"/>
      <c r="I81" s="20"/>
      <c r="J81" s="20"/>
      <c r="K81" s="20"/>
      <c r="L81" s="20"/>
      <c r="M81" s="20"/>
      <c r="N81" s="19"/>
      <c r="O81" s="19"/>
      <c r="P81" s="19"/>
      <c r="Q81" s="19"/>
      <c r="R81" s="19"/>
      <c r="S81" s="19"/>
    </row>
    <row r="82" spans="1:19" x14ac:dyDescent="0.25">
      <c r="A82" t="s">
        <v>29</v>
      </c>
      <c r="B82" s="19"/>
      <c r="C82" s="22" t="e">
        <f>+C71+#REF!+C80</f>
        <v>#REF!</v>
      </c>
      <c r="D82" s="22" t="e">
        <f>+D71+#REF!+D80</f>
        <v>#REF!</v>
      </c>
      <c r="E82" s="22" t="e">
        <f>+E71+#REF!+E80</f>
        <v>#REF!</v>
      </c>
      <c r="F82" s="22" t="e">
        <f>+F71+#REF!+F80</f>
        <v>#REF!</v>
      </c>
      <c r="G82" s="22" t="e">
        <f>+G71+#REF!+G80</f>
        <v>#REF!</v>
      </c>
      <c r="H82" s="22" t="e">
        <f>+H71+#REF!+H80</f>
        <v>#REF!</v>
      </c>
      <c r="I82" s="22" t="e">
        <f>+I71+#REF!+I80</f>
        <v>#REF!</v>
      </c>
      <c r="J82" s="22" t="e">
        <f>+J71+#REF!+J80</f>
        <v>#REF!</v>
      </c>
      <c r="K82" s="22" t="e">
        <f>+K71+#REF!+K80</f>
        <v>#REF!</v>
      </c>
      <c r="L82" s="22" t="e">
        <f>+L71+#REF!+L80</f>
        <v>#REF!</v>
      </c>
      <c r="M82" s="22" t="e">
        <f>+M71+#REF!+M80</f>
        <v>#REF!</v>
      </c>
      <c r="N82" s="22" t="e">
        <f>+N71+#REF!+N80</f>
        <v>#REF!</v>
      </c>
      <c r="O82" s="19"/>
      <c r="P82" s="19"/>
      <c r="Q82" s="19"/>
      <c r="R82" s="19"/>
      <c r="S82" s="19"/>
    </row>
    <row r="83" spans="1:19" x14ac:dyDescent="0.25">
      <c r="B83" s="19"/>
      <c r="C83" s="20"/>
      <c r="D83" s="21"/>
      <c r="E83" s="21"/>
      <c r="F83" s="21"/>
      <c r="G83" s="21"/>
      <c r="H83" s="21"/>
      <c r="I83" s="20"/>
      <c r="J83" s="20"/>
      <c r="K83" s="20"/>
      <c r="L83" s="20"/>
      <c r="M83" s="20"/>
      <c r="N83" s="19"/>
      <c r="O83" s="19"/>
      <c r="P83" s="19"/>
      <c r="Q83" s="19"/>
      <c r="R83" s="19"/>
      <c r="S83" s="19"/>
    </row>
    <row r="84" spans="1:19" x14ac:dyDescent="0.25">
      <c r="A84" t="s">
        <v>30</v>
      </c>
      <c r="B84" s="19"/>
      <c r="C84" s="22" t="e">
        <f t="shared" ref="C84:N84" si="19">+C68</f>
        <v>#REF!</v>
      </c>
      <c r="D84" s="22" t="e">
        <f t="shared" si="19"/>
        <v>#REF!</v>
      </c>
      <c r="E84" s="22" t="e">
        <f t="shared" si="19"/>
        <v>#REF!</v>
      </c>
      <c r="F84" s="22" t="e">
        <f t="shared" si="19"/>
        <v>#REF!</v>
      </c>
      <c r="G84" s="22" t="e">
        <f t="shared" si="19"/>
        <v>#REF!</v>
      </c>
      <c r="H84" s="22" t="e">
        <f t="shared" si="19"/>
        <v>#REF!</v>
      </c>
      <c r="I84" s="22" t="e">
        <f t="shared" si="19"/>
        <v>#REF!</v>
      </c>
      <c r="J84" s="22" t="e">
        <f t="shared" si="19"/>
        <v>#REF!</v>
      </c>
      <c r="K84" s="22" t="e">
        <f t="shared" si="19"/>
        <v>#REF!</v>
      </c>
      <c r="L84" s="22" t="e">
        <f t="shared" si="19"/>
        <v>#REF!</v>
      </c>
      <c r="M84" s="22" t="e">
        <f t="shared" si="19"/>
        <v>#REF!</v>
      </c>
      <c r="N84" s="22" t="e">
        <f t="shared" si="19"/>
        <v>#REF!</v>
      </c>
      <c r="O84" s="19"/>
      <c r="P84" s="19"/>
      <c r="Q84" s="19"/>
      <c r="R84" s="19"/>
      <c r="S84" s="19"/>
    </row>
    <row r="85" spans="1:19" x14ac:dyDescent="0.25">
      <c r="B85" s="19"/>
      <c r="C85" s="20"/>
      <c r="D85" s="21"/>
      <c r="E85" s="21"/>
      <c r="F85" s="21"/>
      <c r="G85" s="21"/>
      <c r="H85" s="21"/>
      <c r="I85" s="20"/>
      <c r="J85" s="20"/>
      <c r="K85" s="20"/>
      <c r="L85" s="20"/>
      <c r="M85" s="20"/>
      <c r="N85" s="19"/>
      <c r="O85" s="19"/>
      <c r="P85" s="19"/>
      <c r="Q85" s="19"/>
      <c r="R85" s="19"/>
      <c r="S85" s="19"/>
    </row>
    <row r="86" spans="1:19" x14ac:dyDescent="0.25">
      <c r="A86" t="s">
        <v>31</v>
      </c>
      <c r="B86" s="19"/>
      <c r="C86" s="22" t="e">
        <f>+C82+C84</f>
        <v>#REF!</v>
      </c>
      <c r="D86" s="22" t="e">
        <f t="shared" ref="D86:M86" si="20">+D82+D84</f>
        <v>#REF!</v>
      </c>
      <c r="E86" s="22" t="e">
        <f t="shared" si="20"/>
        <v>#REF!</v>
      </c>
      <c r="F86" s="22" t="e">
        <f t="shared" si="20"/>
        <v>#REF!</v>
      </c>
      <c r="G86" s="22" t="e">
        <f t="shared" si="20"/>
        <v>#REF!</v>
      </c>
      <c r="H86" s="22" t="e">
        <f t="shared" si="20"/>
        <v>#REF!</v>
      </c>
      <c r="I86" s="22" t="e">
        <f t="shared" si="20"/>
        <v>#REF!</v>
      </c>
      <c r="J86" s="22" t="e">
        <f t="shared" si="20"/>
        <v>#REF!</v>
      </c>
      <c r="K86" s="22" t="e">
        <f t="shared" si="20"/>
        <v>#REF!</v>
      </c>
      <c r="L86" s="22" t="e">
        <f t="shared" si="20"/>
        <v>#REF!</v>
      </c>
      <c r="M86" s="22" t="e">
        <f t="shared" si="20"/>
        <v>#REF!</v>
      </c>
      <c r="N86" s="22" t="e">
        <f>+N82+N84</f>
        <v>#REF!</v>
      </c>
      <c r="O86" s="19"/>
      <c r="P86" s="19"/>
      <c r="Q86" s="19"/>
      <c r="R86" s="19"/>
      <c r="S86" s="19"/>
    </row>
    <row r="87" spans="1:19" x14ac:dyDescent="0.25">
      <c r="B87" s="19"/>
      <c r="C87" s="20"/>
      <c r="D87" s="21"/>
      <c r="E87" s="21"/>
      <c r="F87" s="21"/>
      <c r="G87" s="21"/>
      <c r="H87" s="21"/>
      <c r="I87" s="20"/>
      <c r="J87" s="20"/>
      <c r="K87" s="20"/>
      <c r="L87" s="20"/>
      <c r="M87" s="20"/>
      <c r="N87" s="19"/>
      <c r="O87" s="19"/>
      <c r="P87" s="19"/>
      <c r="Q87" s="19"/>
      <c r="R87" s="19"/>
      <c r="S87" s="19"/>
    </row>
    <row r="88" spans="1:19" x14ac:dyDescent="0.25">
      <c r="A88" t="s">
        <v>32</v>
      </c>
      <c r="B88" s="19"/>
      <c r="C88" s="20"/>
      <c r="D88" s="21"/>
      <c r="E88" s="21"/>
      <c r="F88" s="21"/>
      <c r="G88" s="21"/>
      <c r="H88" s="21"/>
      <c r="I88" s="20"/>
      <c r="J88" s="20"/>
      <c r="K88" s="20"/>
      <c r="L88" s="20"/>
      <c r="M88" s="20"/>
      <c r="N88" s="19"/>
      <c r="O88" s="19"/>
      <c r="P88" s="19"/>
      <c r="Q88" s="19"/>
      <c r="R88" s="19"/>
      <c r="S88" s="19"/>
    </row>
    <row r="89" spans="1:19" x14ac:dyDescent="0.25">
      <c r="A89" t="s">
        <v>33</v>
      </c>
      <c r="B89" s="19"/>
      <c r="C89" s="22">
        <f>+C90</f>
        <v>200</v>
      </c>
      <c r="D89" s="22">
        <f t="shared" ref="D89:N89" si="21">+D90</f>
        <v>200</v>
      </c>
      <c r="E89" s="22">
        <f t="shared" si="21"/>
        <v>200</v>
      </c>
      <c r="F89" s="22">
        <f t="shared" si="21"/>
        <v>-600</v>
      </c>
      <c r="G89" s="22">
        <f t="shared" si="21"/>
        <v>0</v>
      </c>
      <c r="H89" s="22">
        <f t="shared" si="21"/>
        <v>0</v>
      </c>
      <c r="I89" s="22">
        <f t="shared" si="21"/>
        <v>0</v>
      </c>
      <c r="J89" s="22">
        <f t="shared" si="21"/>
        <v>0</v>
      </c>
      <c r="K89" s="22">
        <f t="shared" si="21"/>
        <v>0</v>
      </c>
      <c r="L89" s="22">
        <f t="shared" si="21"/>
        <v>0</v>
      </c>
      <c r="M89" s="22">
        <f t="shared" si="21"/>
        <v>0</v>
      </c>
      <c r="N89" s="22">
        <f t="shared" si="21"/>
        <v>0</v>
      </c>
      <c r="O89" s="19"/>
      <c r="P89" s="19"/>
      <c r="Q89" s="19"/>
      <c r="R89" s="19"/>
      <c r="S89" s="19"/>
    </row>
    <row r="90" spans="1:19" x14ac:dyDescent="0.25">
      <c r="A90" t="s">
        <v>117</v>
      </c>
      <c r="B90" s="19"/>
      <c r="C90" s="20">
        <f>+'CY YTD'!C90</f>
        <v>200</v>
      </c>
      <c r="D90" s="21">
        <f>+'CY YTD'!D90-'CY YTD'!C90</f>
        <v>200</v>
      </c>
      <c r="E90" s="21">
        <f>+'CY YTD'!E90-'CY YTD'!D90</f>
        <v>200</v>
      </c>
      <c r="F90" s="21">
        <f>+'CY YTD'!F90-'CY YTD'!E90</f>
        <v>-600</v>
      </c>
      <c r="G90" s="21">
        <f>+'CY YTD'!G90-'CY YTD'!F90</f>
        <v>0</v>
      </c>
      <c r="H90" s="21">
        <f>+'CY YTD'!H90-'CY YTD'!G90</f>
        <v>0</v>
      </c>
      <c r="I90" s="21">
        <f>+'CY YTD'!I90-'CY YTD'!H90</f>
        <v>0</v>
      </c>
      <c r="J90" s="21">
        <f>+'CY YTD'!J90-'CY YTD'!I90</f>
        <v>0</v>
      </c>
      <c r="K90" s="21">
        <f>+'CY YTD'!K90-'CY YTD'!J90</f>
        <v>0</v>
      </c>
      <c r="L90" s="21">
        <f>+'CY YTD'!L90-'CY YTD'!K90</f>
        <v>0</v>
      </c>
      <c r="M90" s="21">
        <f>+'CY YTD'!M90-'CY YTD'!L90</f>
        <v>0</v>
      </c>
      <c r="N90" s="21">
        <f>+'CY YTD'!N90-'CY YTD'!M90</f>
        <v>0</v>
      </c>
      <c r="O90" s="19"/>
      <c r="P90" s="19"/>
      <c r="Q90" s="19"/>
      <c r="R90" s="19"/>
      <c r="S90" s="19"/>
    </row>
    <row r="91" spans="1:19" x14ac:dyDescent="0.25">
      <c r="B91" s="19"/>
      <c r="C91" s="20"/>
      <c r="D91" s="21"/>
      <c r="E91" s="21"/>
      <c r="F91" s="21"/>
      <c r="G91" s="21"/>
      <c r="H91" s="21"/>
      <c r="I91" s="20"/>
      <c r="J91" s="20"/>
      <c r="K91" s="20"/>
      <c r="L91" s="20"/>
      <c r="M91" s="20"/>
      <c r="N91" s="19"/>
      <c r="O91" s="19"/>
      <c r="P91" s="19"/>
      <c r="Q91" s="19"/>
      <c r="R91" s="19"/>
      <c r="S91" s="19"/>
    </row>
    <row r="92" spans="1:19" x14ac:dyDescent="0.25">
      <c r="A92" t="s">
        <v>34</v>
      </c>
      <c r="B92" s="19"/>
      <c r="C92" s="22" t="e">
        <f>+C86+#REF!+C89+#REF!+#REF!</f>
        <v>#REF!</v>
      </c>
      <c r="D92" s="22" t="e">
        <f>+D86+#REF!+D89+#REF!+#REF!</f>
        <v>#REF!</v>
      </c>
      <c r="E92" s="22" t="e">
        <f>+E86+#REF!+E89+#REF!+#REF!</f>
        <v>#REF!</v>
      </c>
      <c r="F92" s="22" t="e">
        <f>+F86+#REF!+F89+#REF!+#REF!</f>
        <v>#REF!</v>
      </c>
      <c r="G92" s="22" t="e">
        <f>+G86+#REF!+G89+#REF!+#REF!</f>
        <v>#REF!</v>
      </c>
      <c r="H92" s="22" t="e">
        <f>+H86+#REF!+H89+#REF!+#REF!</f>
        <v>#REF!</v>
      </c>
      <c r="I92" s="22" t="e">
        <f>+I86+#REF!+I89+#REF!+#REF!</f>
        <v>#REF!</v>
      </c>
      <c r="J92" s="22" t="e">
        <f>+J86+#REF!+J89+#REF!+#REF!</f>
        <v>#REF!</v>
      </c>
      <c r="K92" s="22" t="e">
        <f>+K86+#REF!+K89+#REF!+#REF!</f>
        <v>#REF!</v>
      </c>
      <c r="L92" s="22" t="e">
        <f>+L86+#REF!+L89+#REF!+#REF!</f>
        <v>#REF!</v>
      </c>
      <c r="M92" s="22" t="e">
        <f>+M86+#REF!+M89+#REF!+#REF!</f>
        <v>#REF!</v>
      </c>
      <c r="N92" s="22" t="e">
        <f>+N86+#REF!+N89+#REF!+#REF!</f>
        <v>#REF!</v>
      </c>
      <c r="O92" s="19"/>
      <c r="P92" s="19"/>
      <c r="Q92" s="19"/>
      <c r="R92" s="19"/>
      <c r="S92" s="19"/>
    </row>
    <row r="93" spans="1:19" x14ac:dyDescent="0.25">
      <c r="A93" t="s">
        <v>35</v>
      </c>
      <c r="B93" s="19"/>
      <c r="C93" s="20"/>
      <c r="D93" s="21"/>
      <c r="E93" s="21"/>
      <c r="F93" s="21"/>
      <c r="G93" s="21"/>
      <c r="H93" s="21"/>
      <c r="I93" s="20"/>
      <c r="J93" s="20"/>
      <c r="K93" s="20"/>
      <c r="L93" s="20"/>
      <c r="M93" s="20"/>
      <c r="N93" s="19"/>
      <c r="O93" s="19"/>
      <c r="P93" s="19"/>
      <c r="Q93" s="19"/>
      <c r="R93" s="19"/>
      <c r="S93" s="19"/>
    </row>
    <row r="94" spans="1:19" x14ac:dyDescent="0.25">
      <c r="A94" t="s">
        <v>36</v>
      </c>
      <c r="B94" s="19"/>
      <c r="C94" s="20">
        <f>+'CY YTD'!C94</f>
        <v>50000</v>
      </c>
      <c r="D94" s="21">
        <f>+'CY YTD'!D94-'CY YTD'!C94</f>
        <v>50000</v>
      </c>
      <c r="E94" s="21">
        <f>+'CY YTD'!E94-'CY YTD'!D94</f>
        <v>50000</v>
      </c>
      <c r="F94" s="21">
        <f>+'CY YTD'!F94-'CY YTD'!E94</f>
        <v>-150000</v>
      </c>
      <c r="G94" s="21">
        <f>+'CY YTD'!G94-'CY YTD'!F94</f>
        <v>0</v>
      </c>
      <c r="H94" s="21">
        <f>+'CY YTD'!H94-'CY YTD'!G94</f>
        <v>0</v>
      </c>
      <c r="I94" s="21">
        <f>+'CY YTD'!I94-'CY YTD'!H94</f>
        <v>0</v>
      </c>
      <c r="J94" s="21">
        <f>+'CY YTD'!J94-'CY YTD'!I94</f>
        <v>0</v>
      </c>
      <c r="K94" s="21">
        <f>+'CY YTD'!K94-'CY YTD'!J94</f>
        <v>0</v>
      </c>
      <c r="L94" s="21">
        <f>+'CY YTD'!L94-'CY YTD'!K94</f>
        <v>0</v>
      </c>
      <c r="M94" s="21">
        <f>+'CY YTD'!M94-'CY YTD'!L94</f>
        <v>0</v>
      </c>
      <c r="N94" s="21">
        <f>+'CY YTD'!N94-'CY YTD'!M94</f>
        <v>0</v>
      </c>
      <c r="O94" s="19"/>
      <c r="P94" s="19"/>
      <c r="Q94" s="19"/>
      <c r="R94" s="19"/>
      <c r="S94" s="19"/>
    </row>
    <row r="95" spans="1:19" x14ac:dyDescent="0.25">
      <c r="B95" s="19"/>
      <c r="C95" s="20"/>
      <c r="D95" s="21"/>
      <c r="E95" s="21"/>
      <c r="F95" s="21"/>
      <c r="G95" s="21"/>
      <c r="H95" s="21"/>
      <c r="I95" s="20"/>
      <c r="J95" s="20"/>
      <c r="K95" s="20"/>
      <c r="L95" s="20"/>
      <c r="M95" s="20"/>
      <c r="N95" s="19"/>
      <c r="O95" s="19"/>
      <c r="P95" s="19"/>
      <c r="Q95" s="19"/>
      <c r="R95" s="19"/>
      <c r="S95" s="19"/>
    </row>
    <row r="96" spans="1:19" x14ac:dyDescent="0.25">
      <c r="A96" t="s">
        <v>37</v>
      </c>
      <c r="B96" s="19"/>
      <c r="C96" s="24" t="e">
        <f t="shared" ref="C96:M96" si="22">SUM(C92:C95)</f>
        <v>#REF!</v>
      </c>
      <c r="D96" s="24" t="e">
        <f t="shared" si="22"/>
        <v>#REF!</v>
      </c>
      <c r="E96" s="24" t="e">
        <f t="shared" si="22"/>
        <v>#REF!</v>
      </c>
      <c r="F96" s="24" t="e">
        <f t="shared" si="22"/>
        <v>#REF!</v>
      </c>
      <c r="G96" s="24" t="e">
        <f t="shared" si="22"/>
        <v>#REF!</v>
      </c>
      <c r="H96" s="24" t="e">
        <f t="shared" si="22"/>
        <v>#REF!</v>
      </c>
      <c r="I96" s="24" t="e">
        <f t="shared" si="22"/>
        <v>#REF!</v>
      </c>
      <c r="J96" s="24" t="e">
        <f t="shared" si="22"/>
        <v>#REF!</v>
      </c>
      <c r="K96" s="24" t="e">
        <f t="shared" si="22"/>
        <v>#REF!</v>
      </c>
      <c r="L96" s="24" t="e">
        <f t="shared" si="22"/>
        <v>#REF!</v>
      </c>
      <c r="M96" s="24" t="e">
        <f t="shared" si="22"/>
        <v>#REF!</v>
      </c>
      <c r="N96" s="24" t="e">
        <f>SUM(N92:N95)</f>
        <v>#REF!</v>
      </c>
      <c r="O96" s="19"/>
      <c r="P96" s="19"/>
      <c r="Q96" s="19"/>
      <c r="R96" s="19"/>
      <c r="S96" s="19"/>
    </row>
    <row r="97" spans="2:19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2:19" x14ac:dyDescent="0.25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2:19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2:19" x14ac:dyDescent="0.25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2:19" x14ac:dyDescent="0.25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2:19" x14ac:dyDescent="0.25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2:19" x14ac:dyDescent="0.25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2:19" x14ac:dyDescent="0.25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2:19" x14ac:dyDescent="0.25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2:19" x14ac:dyDescent="0.25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2:19" x14ac:dyDescent="0.25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2:19" x14ac:dyDescent="0.25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2:19" x14ac:dyDescent="0.25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2:19" x14ac:dyDescent="0.25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2:19" x14ac:dyDescent="0.25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2:19" x14ac:dyDescent="0.25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2:19" x14ac:dyDescent="0.25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2:19" x14ac:dyDescent="0.25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2:19" x14ac:dyDescent="0.25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2:19" x14ac:dyDescent="0.25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2:19" x14ac:dyDescent="0.25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2:19" x14ac:dyDescent="0.25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2:19" x14ac:dyDescent="0.25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2:19" x14ac:dyDescent="0.25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2:19" x14ac:dyDescent="0.25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2:19" x14ac:dyDescent="0.25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2:19" x14ac:dyDescent="0.25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2:19" x14ac:dyDescent="0.25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2:19" x14ac:dyDescent="0.25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2:19" x14ac:dyDescent="0.25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2:19" x14ac:dyDescent="0.25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2:19" x14ac:dyDescent="0.25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2:19" x14ac:dyDescent="0.2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2:19" x14ac:dyDescent="0.2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2:19" x14ac:dyDescent="0.25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2:19" x14ac:dyDescent="0.2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2:19" x14ac:dyDescent="0.2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2:19" x14ac:dyDescent="0.2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2:19" x14ac:dyDescent="0.2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2:19" x14ac:dyDescent="0.2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2:19" x14ac:dyDescent="0.2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2:19" x14ac:dyDescent="0.2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2:19" x14ac:dyDescent="0.2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2:19" x14ac:dyDescent="0.2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2:19" x14ac:dyDescent="0.2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2:19" x14ac:dyDescent="0.25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2:19" x14ac:dyDescent="0.25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2:19" x14ac:dyDescent="0.25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2:19" x14ac:dyDescent="0.25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2:19" x14ac:dyDescent="0.25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2:19" x14ac:dyDescent="0.25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2:19" x14ac:dyDescent="0.25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2:19" x14ac:dyDescent="0.25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2:19" x14ac:dyDescent="0.25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2:19" x14ac:dyDescent="0.25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2:19" x14ac:dyDescent="0.25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2:19" x14ac:dyDescent="0.25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2:19" x14ac:dyDescent="0.25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2:19" x14ac:dyDescent="0.25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2:19" x14ac:dyDescent="0.25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2:19" x14ac:dyDescent="0.25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2:19" x14ac:dyDescent="0.25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2:19" x14ac:dyDescent="0.25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2:19" x14ac:dyDescent="0.2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2:19" x14ac:dyDescent="0.2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2:19" x14ac:dyDescent="0.2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2:19" x14ac:dyDescent="0.2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2:19" x14ac:dyDescent="0.2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2:19" x14ac:dyDescent="0.2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2:19" x14ac:dyDescent="0.2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2:19" x14ac:dyDescent="0.2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2:19" x14ac:dyDescent="0.2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2:19" x14ac:dyDescent="0.2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2:19" x14ac:dyDescent="0.2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2:19" x14ac:dyDescent="0.2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2:19" x14ac:dyDescent="0.2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2:19" x14ac:dyDescent="0.2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</sheetData>
  <mergeCells count="1">
    <mergeCell ref="C3:N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2A86-1F2F-4CCC-9534-984DE5823584}">
  <dimension ref="A1:S172"/>
  <sheetViews>
    <sheetView zoomScaleNormal="100" workbookViewId="0">
      <selection activeCell="E98" sqref="E98"/>
    </sheetView>
  </sheetViews>
  <sheetFormatPr defaultRowHeight="15" x14ac:dyDescent="0.25"/>
  <cols>
    <col min="1" max="1" width="55.7109375" customWidth="1"/>
    <col min="2" max="2" width="4.7109375" customWidth="1"/>
    <col min="3" max="14" width="14.7109375" style="47" customWidth="1"/>
  </cols>
  <sheetData>
    <row r="1" spans="1:19" ht="15.75" thickBot="1" x14ac:dyDescent="0.3">
      <c r="A1" s="1" t="s">
        <v>0</v>
      </c>
    </row>
    <row r="2" spans="1:19" x14ac:dyDescent="0.25">
      <c r="A2" s="1" t="s">
        <v>1</v>
      </c>
    </row>
    <row r="3" spans="1:19" x14ac:dyDescent="0.25">
      <c r="C3" s="67" t="s">
        <v>57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9" x14ac:dyDescent="0.25">
      <c r="C4" s="48" t="s">
        <v>42</v>
      </c>
      <c r="D4" s="48" t="s">
        <v>43</v>
      </c>
      <c r="E4" s="48" t="s">
        <v>44</v>
      </c>
      <c r="F4" s="48" t="s">
        <v>45</v>
      </c>
      <c r="G4" s="48" t="s">
        <v>46</v>
      </c>
      <c r="H4" s="48" t="s">
        <v>47</v>
      </c>
      <c r="I4" s="48" t="s">
        <v>48</v>
      </c>
      <c r="J4" s="48" t="s">
        <v>41</v>
      </c>
      <c r="K4" s="48" t="s">
        <v>49</v>
      </c>
      <c r="L4" s="48" t="s">
        <v>50</v>
      </c>
      <c r="M4" s="48" t="s">
        <v>51</v>
      </c>
      <c r="N4" s="48" t="s">
        <v>52</v>
      </c>
    </row>
    <row r="5" spans="1:19" x14ac:dyDescent="0.25">
      <c r="A5" t="s">
        <v>2</v>
      </c>
      <c r="B5" s="19"/>
      <c r="O5" s="19"/>
      <c r="P5" s="19"/>
      <c r="Q5" s="19"/>
      <c r="R5" s="19"/>
      <c r="S5" s="19"/>
    </row>
    <row r="6" spans="1:19" x14ac:dyDescent="0.25">
      <c r="A6" t="s">
        <v>3</v>
      </c>
      <c r="B6" s="19"/>
      <c r="C6" s="49">
        <f t="shared" ref="C6:N6" si="0">SUM(C7:C11)</f>
        <v>2166200</v>
      </c>
      <c r="D6" s="49">
        <f t="shared" si="0"/>
        <v>4332400</v>
      </c>
      <c r="E6" s="49">
        <f t="shared" si="0"/>
        <v>6498600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0</v>
      </c>
      <c r="K6" s="49">
        <f t="shared" si="0"/>
        <v>0</v>
      </c>
      <c r="L6" s="49">
        <f t="shared" si="0"/>
        <v>0</v>
      </c>
      <c r="M6" s="49">
        <f t="shared" si="0"/>
        <v>0</v>
      </c>
      <c r="N6" s="49">
        <f t="shared" si="0"/>
        <v>0</v>
      </c>
      <c r="O6" s="19"/>
      <c r="P6" s="19"/>
      <c r="Q6" s="19"/>
      <c r="R6" s="19"/>
      <c r="S6" s="19"/>
    </row>
    <row r="7" spans="1:19" x14ac:dyDescent="0.25">
      <c r="A7" t="s">
        <v>126</v>
      </c>
      <c r="B7" s="19"/>
      <c r="C7" s="8">
        <v>850000</v>
      </c>
      <c r="D7" s="8">
        <v>1700000</v>
      </c>
      <c r="E7" s="8">
        <v>2550000</v>
      </c>
      <c r="F7" s="8"/>
      <c r="G7" s="10"/>
      <c r="H7" s="10"/>
      <c r="I7" s="10"/>
      <c r="J7" s="10"/>
      <c r="K7" s="50"/>
      <c r="L7" s="50"/>
      <c r="M7" s="50"/>
      <c r="O7" s="19"/>
      <c r="P7" s="19"/>
      <c r="Q7" s="19"/>
      <c r="R7" s="19"/>
      <c r="S7" s="19"/>
    </row>
    <row r="8" spans="1:19" x14ac:dyDescent="0.25">
      <c r="A8" t="s">
        <v>127</v>
      </c>
      <c r="B8" s="19"/>
      <c r="C8" s="8">
        <v>510000</v>
      </c>
      <c r="D8" s="8">
        <v>1020000</v>
      </c>
      <c r="E8" s="8">
        <v>1530000</v>
      </c>
      <c r="F8" s="8"/>
      <c r="G8" s="10"/>
      <c r="H8" s="10"/>
      <c r="I8" s="10"/>
      <c r="J8" s="10"/>
      <c r="K8" s="50"/>
      <c r="L8" s="50"/>
      <c r="M8" s="50"/>
      <c r="O8" s="19"/>
      <c r="P8" s="19"/>
      <c r="Q8" s="19"/>
      <c r="R8" s="19"/>
      <c r="S8" s="19"/>
    </row>
    <row r="9" spans="1:19" x14ac:dyDescent="0.25">
      <c r="A9" t="s">
        <v>128</v>
      </c>
      <c r="B9" s="19"/>
      <c r="C9" s="8">
        <v>340000</v>
      </c>
      <c r="D9" s="8">
        <v>680000</v>
      </c>
      <c r="E9" s="8">
        <v>1020000</v>
      </c>
      <c r="F9" s="8"/>
      <c r="G9" s="10"/>
      <c r="H9" s="10"/>
      <c r="I9" s="10"/>
      <c r="J9" s="10"/>
      <c r="K9" s="50"/>
      <c r="L9" s="50"/>
      <c r="M9" s="50"/>
      <c r="O9" s="19"/>
      <c r="P9" s="19"/>
      <c r="Q9" s="19"/>
      <c r="R9" s="19"/>
      <c r="S9" s="19"/>
    </row>
    <row r="10" spans="1:19" x14ac:dyDescent="0.25">
      <c r="A10" t="s">
        <v>84</v>
      </c>
      <c r="B10" s="19"/>
      <c r="C10" s="8">
        <v>116200</v>
      </c>
      <c r="D10" s="8">
        <v>232400</v>
      </c>
      <c r="E10" s="8">
        <v>348600</v>
      </c>
      <c r="F10" s="8"/>
      <c r="G10" s="10"/>
      <c r="H10" s="10"/>
      <c r="I10" s="10"/>
      <c r="J10" s="10"/>
      <c r="K10" s="50"/>
      <c r="L10" s="50"/>
      <c r="M10" s="50"/>
      <c r="O10" s="19"/>
      <c r="P10" s="19"/>
      <c r="Q10" s="19"/>
      <c r="R10" s="19"/>
      <c r="S10" s="19"/>
    </row>
    <row r="11" spans="1:19" x14ac:dyDescent="0.25">
      <c r="A11" t="s">
        <v>130</v>
      </c>
      <c r="B11" s="19"/>
      <c r="C11" s="8">
        <v>350000</v>
      </c>
      <c r="D11" s="8">
        <v>700000</v>
      </c>
      <c r="E11" s="8">
        <v>1050000</v>
      </c>
      <c r="F11" s="8"/>
      <c r="G11" s="10"/>
      <c r="H11" s="10"/>
      <c r="I11" s="10"/>
      <c r="J11" s="10"/>
      <c r="K11" s="50"/>
      <c r="L11" s="50"/>
      <c r="M11" s="50"/>
      <c r="O11" s="19"/>
      <c r="P11" s="19"/>
      <c r="Q11" s="19"/>
      <c r="R11" s="19"/>
      <c r="S11" s="19"/>
    </row>
    <row r="12" spans="1:19" x14ac:dyDescent="0.25">
      <c r="B12" s="19"/>
      <c r="C12" s="50"/>
      <c r="D12" s="57"/>
      <c r="E12" s="57"/>
      <c r="F12" s="57"/>
      <c r="G12" s="57"/>
      <c r="H12" s="50"/>
      <c r="I12" s="50"/>
      <c r="J12" s="50"/>
      <c r="K12" s="50"/>
      <c r="L12" s="50"/>
      <c r="M12" s="50"/>
      <c r="N12" s="50"/>
      <c r="O12" s="19"/>
      <c r="P12" s="19"/>
      <c r="Q12" s="19"/>
      <c r="R12" s="19"/>
      <c r="S12" s="19"/>
    </row>
    <row r="13" spans="1:19" x14ac:dyDescent="0.25">
      <c r="A13" t="s">
        <v>4</v>
      </c>
      <c r="B13" s="19"/>
      <c r="C13" s="49">
        <f t="shared" ref="C13:N13" si="1">SUM(C14:C16)</f>
        <v>230000</v>
      </c>
      <c r="D13" s="49">
        <f t="shared" si="1"/>
        <v>460000</v>
      </c>
      <c r="E13" s="49">
        <f t="shared" si="1"/>
        <v>690000</v>
      </c>
      <c r="F13" s="49">
        <f t="shared" si="1"/>
        <v>0</v>
      </c>
      <c r="G13" s="49">
        <f t="shared" si="1"/>
        <v>0</v>
      </c>
      <c r="H13" s="49">
        <f t="shared" si="1"/>
        <v>0</v>
      </c>
      <c r="I13" s="49">
        <f t="shared" si="1"/>
        <v>0</v>
      </c>
      <c r="J13" s="49">
        <f t="shared" si="1"/>
        <v>0</v>
      </c>
      <c r="K13" s="49">
        <f t="shared" si="1"/>
        <v>0</v>
      </c>
      <c r="L13" s="49">
        <f t="shared" si="1"/>
        <v>0</v>
      </c>
      <c r="M13" s="49">
        <f t="shared" si="1"/>
        <v>0</v>
      </c>
      <c r="N13" s="49">
        <f t="shared" si="1"/>
        <v>0</v>
      </c>
      <c r="O13" s="19"/>
      <c r="P13" s="19"/>
      <c r="Q13" s="19"/>
      <c r="R13" s="19"/>
      <c r="S13" s="19"/>
    </row>
    <row r="14" spans="1:19" x14ac:dyDescent="0.25">
      <c r="A14" t="s">
        <v>85</v>
      </c>
      <c r="B14" s="19"/>
      <c r="C14" s="8">
        <v>100000</v>
      </c>
      <c r="D14" s="8">
        <v>200000</v>
      </c>
      <c r="E14" s="8">
        <v>300000</v>
      </c>
      <c r="F14" s="8"/>
      <c r="G14" s="10"/>
      <c r="H14" s="10"/>
      <c r="I14" s="10"/>
      <c r="J14" s="10"/>
      <c r="K14" s="50"/>
      <c r="L14" s="50"/>
      <c r="M14" s="50"/>
      <c r="N14" s="50"/>
      <c r="O14" s="19"/>
      <c r="P14" s="19"/>
      <c r="Q14" s="19"/>
      <c r="R14" s="19"/>
      <c r="S14" s="19"/>
    </row>
    <row r="15" spans="1:19" x14ac:dyDescent="0.25">
      <c r="A15" t="s">
        <v>86</v>
      </c>
      <c r="B15" s="19"/>
      <c r="C15" s="8">
        <v>50000</v>
      </c>
      <c r="D15" s="8">
        <v>100000</v>
      </c>
      <c r="E15" s="8">
        <v>150000</v>
      </c>
      <c r="F15" s="8"/>
      <c r="G15" s="10"/>
      <c r="H15" s="10"/>
      <c r="I15" s="10"/>
      <c r="J15" s="10"/>
      <c r="K15" s="50"/>
      <c r="L15" s="50"/>
      <c r="M15" s="50"/>
      <c r="N15" s="50"/>
      <c r="O15" s="19"/>
      <c r="P15" s="19"/>
      <c r="Q15" s="19"/>
      <c r="R15" s="19"/>
      <c r="S15" s="19"/>
    </row>
    <row r="16" spans="1:19" x14ac:dyDescent="0.25">
      <c r="A16" t="s">
        <v>87</v>
      </c>
      <c r="B16" s="19"/>
      <c r="C16" s="8">
        <v>80000</v>
      </c>
      <c r="D16" s="8">
        <v>160000</v>
      </c>
      <c r="E16" s="8">
        <v>240000</v>
      </c>
      <c r="F16" s="8"/>
      <c r="G16" s="10"/>
      <c r="H16" s="10"/>
      <c r="I16" s="10"/>
      <c r="J16" s="10"/>
      <c r="K16" s="50"/>
      <c r="L16" s="50"/>
      <c r="M16" s="50"/>
      <c r="N16" s="50"/>
      <c r="O16" s="19"/>
      <c r="P16" s="19"/>
      <c r="Q16" s="19"/>
      <c r="R16" s="19"/>
      <c r="S16" s="19"/>
    </row>
    <row r="17" spans="1:19" x14ac:dyDescent="0.25">
      <c r="A17" t="s">
        <v>5</v>
      </c>
      <c r="B17" s="19"/>
      <c r="C17" s="49">
        <f t="shared" ref="C17:N17" si="2">C6+C13</f>
        <v>2396200</v>
      </c>
      <c r="D17" s="49">
        <f t="shared" si="2"/>
        <v>4792400</v>
      </c>
      <c r="E17" s="49">
        <f t="shared" si="2"/>
        <v>7188600</v>
      </c>
      <c r="F17" s="49">
        <f t="shared" si="2"/>
        <v>0</v>
      </c>
      <c r="G17" s="49">
        <f t="shared" si="2"/>
        <v>0</v>
      </c>
      <c r="H17" s="49">
        <f t="shared" si="2"/>
        <v>0</v>
      </c>
      <c r="I17" s="49">
        <f t="shared" si="2"/>
        <v>0</v>
      </c>
      <c r="J17" s="49">
        <f t="shared" si="2"/>
        <v>0</v>
      </c>
      <c r="K17" s="49">
        <f t="shared" si="2"/>
        <v>0</v>
      </c>
      <c r="L17" s="49">
        <f t="shared" si="2"/>
        <v>0</v>
      </c>
      <c r="M17" s="49">
        <f t="shared" si="2"/>
        <v>0</v>
      </c>
      <c r="N17" s="49">
        <f t="shared" si="2"/>
        <v>0</v>
      </c>
      <c r="O17" s="19"/>
      <c r="P17" s="19"/>
      <c r="Q17" s="19"/>
      <c r="R17" s="19"/>
      <c r="S17" s="19"/>
    </row>
    <row r="18" spans="1:19" x14ac:dyDescent="0.25">
      <c r="A18" t="s">
        <v>6</v>
      </c>
      <c r="B18" s="19"/>
      <c r="C18" s="50"/>
      <c r="D18" s="57"/>
      <c r="E18" s="57"/>
      <c r="F18" s="57"/>
      <c r="G18" s="57"/>
      <c r="H18" s="50"/>
      <c r="I18" s="50"/>
      <c r="J18" s="50"/>
      <c r="K18" s="50"/>
      <c r="L18" s="50"/>
      <c r="M18" s="50"/>
      <c r="N18" s="50"/>
      <c r="O18" s="19"/>
      <c r="P18" s="19"/>
      <c r="Q18" s="19"/>
      <c r="R18" s="19"/>
      <c r="S18" s="19"/>
    </row>
    <row r="19" spans="1:19" x14ac:dyDescent="0.25">
      <c r="B19" s="19"/>
      <c r="C19" s="50"/>
      <c r="D19" s="57"/>
      <c r="E19" s="57"/>
      <c r="F19" s="57"/>
      <c r="G19" s="57"/>
      <c r="H19" s="50"/>
      <c r="I19" s="50"/>
      <c r="J19" s="50"/>
      <c r="K19" s="50"/>
      <c r="L19" s="50"/>
      <c r="M19" s="50"/>
      <c r="N19" s="50"/>
      <c r="O19" s="19"/>
      <c r="P19" s="19"/>
      <c r="Q19" s="19"/>
      <c r="R19" s="19"/>
      <c r="S19" s="19"/>
    </row>
    <row r="20" spans="1:19" x14ac:dyDescent="0.25">
      <c r="A20" t="s">
        <v>7</v>
      </c>
      <c r="B20" s="19"/>
      <c r="C20" s="50"/>
      <c r="D20" s="57"/>
      <c r="E20" s="57"/>
      <c r="F20" s="57"/>
      <c r="G20" s="57"/>
      <c r="H20" s="50"/>
      <c r="I20" s="50"/>
      <c r="J20" s="50"/>
      <c r="K20" s="50"/>
      <c r="L20" s="50"/>
      <c r="M20" s="50"/>
      <c r="N20" s="50"/>
      <c r="O20" s="19"/>
      <c r="P20" s="19"/>
      <c r="Q20" s="19"/>
      <c r="R20" s="19"/>
      <c r="S20" s="19"/>
    </row>
    <row r="21" spans="1:19" x14ac:dyDescent="0.25">
      <c r="B21" s="19"/>
      <c r="C21" s="50"/>
      <c r="D21" s="57"/>
      <c r="E21" s="57"/>
      <c r="F21" s="57"/>
      <c r="G21" s="57"/>
      <c r="H21" s="50"/>
      <c r="I21" s="50"/>
      <c r="J21" s="50"/>
      <c r="K21" s="50"/>
      <c r="L21" s="50"/>
      <c r="M21" s="50"/>
      <c r="N21" s="50"/>
      <c r="O21" s="19"/>
      <c r="P21" s="19"/>
      <c r="Q21" s="19"/>
      <c r="R21" s="19"/>
      <c r="S21" s="19"/>
    </row>
    <row r="22" spans="1:19" x14ac:dyDescent="0.25">
      <c r="A22" t="s">
        <v>8</v>
      </c>
      <c r="B22" s="19"/>
      <c r="C22" s="49">
        <f t="shared" ref="C22:N22" si="3">C17</f>
        <v>2396200</v>
      </c>
      <c r="D22" s="49">
        <f t="shared" si="3"/>
        <v>4792400</v>
      </c>
      <c r="E22" s="49">
        <f t="shared" si="3"/>
        <v>7188600</v>
      </c>
      <c r="F22" s="49">
        <f t="shared" si="3"/>
        <v>0</v>
      </c>
      <c r="G22" s="49">
        <f t="shared" si="3"/>
        <v>0</v>
      </c>
      <c r="H22" s="49">
        <f t="shared" si="3"/>
        <v>0</v>
      </c>
      <c r="I22" s="49">
        <f t="shared" si="3"/>
        <v>0</v>
      </c>
      <c r="J22" s="49">
        <f t="shared" si="3"/>
        <v>0</v>
      </c>
      <c r="K22" s="49">
        <f t="shared" si="3"/>
        <v>0</v>
      </c>
      <c r="L22" s="49">
        <f t="shared" si="3"/>
        <v>0</v>
      </c>
      <c r="M22" s="49">
        <f t="shared" si="3"/>
        <v>0</v>
      </c>
      <c r="N22" s="49">
        <f t="shared" si="3"/>
        <v>0</v>
      </c>
      <c r="O22" s="19"/>
      <c r="P22" s="19"/>
      <c r="Q22" s="19"/>
      <c r="R22" s="19"/>
      <c r="S22" s="19"/>
    </row>
    <row r="23" spans="1:19" x14ac:dyDescent="0.25">
      <c r="B23" s="1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19"/>
      <c r="P23" s="19"/>
      <c r="Q23" s="19"/>
      <c r="R23" s="19"/>
      <c r="S23" s="19"/>
    </row>
    <row r="24" spans="1:19" x14ac:dyDescent="0.25">
      <c r="A24" t="s">
        <v>9</v>
      </c>
      <c r="B24" s="19"/>
      <c r="C24" s="49" t="e">
        <f>+C22+#REF!</f>
        <v>#REF!</v>
      </c>
      <c r="D24" s="49" t="e">
        <f>+D22+#REF!</f>
        <v>#REF!</v>
      </c>
      <c r="E24" s="49" t="e">
        <f>+E22+#REF!</f>
        <v>#REF!</v>
      </c>
      <c r="F24" s="49" t="e">
        <f>+F22+#REF!</f>
        <v>#REF!</v>
      </c>
      <c r="G24" s="49" t="e">
        <f>+G22+#REF!</f>
        <v>#REF!</v>
      </c>
      <c r="H24" s="49" t="e">
        <f>+H22+#REF!</f>
        <v>#REF!</v>
      </c>
      <c r="I24" s="49" t="e">
        <f>+I22+#REF!</f>
        <v>#REF!</v>
      </c>
      <c r="J24" s="49" t="e">
        <f>+J22+#REF!</f>
        <v>#REF!</v>
      </c>
      <c r="K24" s="49" t="e">
        <f>+K22+#REF!</f>
        <v>#REF!</v>
      </c>
      <c r="L24" s="49" t="e">
        <f>+L22+#REF!</f>
        <v>#REF!</v>
      </c>
      <c r="M24" s="49" t="e">
        <f>+M22+#REF!</f>
        <v>#REF!</v>
      </c>
      <c r="N24" s="49" t="e">
        <f>+N22+#REF!</f>
        <v>#REF!</v>
      </c>
      <c r="O24" s="19"/>
      <c r="P24" s="19"/>
      <c r="Q24" s="19"/>
      <c r="R24" s="19"/>
      <c r="S24" s="19"/>
    </row>
    <row r="25" spans="1:19" x14ac:dyDescent="0.25">
      <c r="A25" t="s">
        <v>10</v>
      </c>
      <c r="B25" s="19"/>
      <c r="C25" s="50"/>
      <c r="D25" s="57"/>
      <c r="E25" s="57"/>
      <c r="F25" s="57"/>
      <c r="G25" s="57"/>
      <c r="H25" s="50"/>
      <c r="I25" s="50"/>
      <c r="J25" s="50"/>
      <c r="K25" s="50"/>
      <c r="L25" s="50"/>
      <c r="M25" s="50"/>
      <c r="N25" s="50"/>
      <c r="O25" s="19"/>
      <c r="P25" s="19"/>
      <c r="Q25" s="19"/>
      <c r="R25" s="19"/>
      <c r="S25" s="19"/>
    </row>
    <row r="26" spans="1:19" x14ac:dyDescent="0.25">
      <c r="A26" t="s">
        <v>11</v>
      </c>
      <c r="B26" s="19"/>
      <c r="C26" s="51">
        <f t="shared" ref="C26:M26" si="4">SUM(C27:C29)</f>
        <v>61000</v>
      </c>
      <c r="D26" s="51">
        <f t="shared" si="4"/>
        <v>122000</v>
      </c>
      <c r="E26" s="51">
        <f t="shared" si="4"/>
        <v>183000</v>
      </c>
      <c r="F26" s="51">
        <f t="shared" si="4"/>
        <v>0</v>
      </c>
      <c r="G26" s="51">
        <f t="shared" si="4"/>
        <v>0</v>
      </c>
      <c r="H26" s="51">
        <f t="shared" si="4"/>
        <v>0</v>
      </c>
      <c r="I26" s="51">
        <f t="shared" si="4"/>
        <v>0</v>
      </c>
      <c r="J26" s="51">
        <f t="shared" si="4"/>
        <v>0</v>
      </c>
      <c r="K26" s="51">
        <f t="shared" si="4"/>
        <v>0</v>
      </c>
      <c r="L26" s="51">
        <f t="shared" si="4"/>
        <v>0</v>
      </c>
      <c r="M26" s="51">
        <f t="shared" si="4"/>
        <v>0</v>
      </c>
      <c r="N26" s="51">
        <f>SUM(N27:N29)</f>
        <v>0</v>
      </c>
      <c r="O26" s="19"/>
      <c r="P26" s="19"/>
      <c r="Q26" s="19"/>
      <c r="R26" s="19"/>
      <c r="S26" s="19"/>
    </row>
    <row r="27" spans="1:19" x14ac:dyDescent="0.25">
      <c r="A27" t="s">
        <v>88</v>
      </c>
      <c r="B27" s="19"/>
      <c r="C27" s="8">
        <v>50000</v>
      </c>
      <c r="D27" s="8">
        <v>100000</v>
      </c>
      <c r="E27" s="8">
        <v>150000</v>
      </c>
      <c r="F27" s="8"/>
      <c r="G27" s="10"/>
      <c r="H27" s="10"/>
      <c r="I27" s="10"/>
      <c r="J27" s="10"/>
      <c r="K27" s="50"/>
      <c r="L27" s="50"/>
      <c r="M27" s="50"/>
      <c r="N27" s="50"/>
      <c r="O27" s="19"/>
      <c r="P27" s="19"/>
      <c r="Q27" s="19"/>
      <c r="R27" s="19"/>
      <c r="S27" s="19"/>
    </row>
    <row r="28" spans="1:19" x14ac:dyDescent="0.25">
      <c r="A28" t="s">
        <v>89</v>
      </c>
      <c r="B28" s="19"/>
      <c r="C28" s="8">
        <v>10000</v>
      </c>
      <c r="D28" s="8">
        <v>20000</v>
      </c>
      <c r="E28" s="8">
        <v>30000</v>
      </c>
      <c r="F28" s="8"/>
      <c r="G28" s="10"/>
      <c r="H28" s="10"/>
      <c r="I28" s="10"/>
      <c r="J28" s="10"/>
      <c r="K28" s="50"/>
      <c r="L28" s="50"/>
      <c r="M28" s="50"/>
      <c r="N28" s="50"/>
      <c r="O28" s="19"/>
      <c r="P28" s="19"/>
      <c r="Q28" s="19"/>
      <c r="R28" s="19"/>
      <c r="S28" s="19"/>
    </row>
    <row r="29" spans="1:19" x14ac:dyDescent="0.25">
      <c r="A29" t="s">
        <v>90</v>
      </c>
      <c r="B29" s="19"/>
      <c r="C29" s="8">
        <v>1000</v>
      </c>
      <c r="D29" s="8">
        <v>2000</v>
      </c>
      <c r="E29" s="8">
        <v>3000</v>
      </c>
      <c r="F29" s="8"/>
      <c r="G29" s="10"/>
      <c r="H29" s="10"/>
      <c r="I29" s="10"/>
      <c r="J29" s="10"/>
      <c r="K29" s="50"/>
      <c r="L29" s="50"/>
      <c r="M29" s="50"/>
      <c r="N29" s="50"/>
      <c r="O29" s="19"/>
      <c r="P29" s="19"/>
      <c r="Q29" s="19"/>
      <c r="R29" s="19"/>
      <c r="S29" s="19"/>
    </row>
    <row r="30" spans="1:19" x14ac:dyDescent="0.25">
      <c r="A30" t="s">
        <v>12</v>
      </c>
      <c r="B30" s="19"/>
      <c r="C30" s="51">
        <f>SUM(C31:C33)</f>
        <v>51000</v>
      </c>
      <c r="D30" s="51">
        <f t="shared" ref="D30:N30" si="5">SUM(D31:D33)</f>
        <v>102000</v>
      </c>
      <c r="E30" s="51">
        <f t="shared" si="5"/>
        <v>153000</v>
      </c>
      <c r="F30" s="51">
        <f t="shared" si="5"/>
        <v>0</v>
      </c>
      <c r="G30" s="51">
        <f t="shared" si="5"/>
        <v>0</v>
      </c>
      <c r="H30" s="51">
        <f t="shared" si="5"/>
        <v>0</v>
      </c>
      <c r="I30" s="51">
        <f t="shared" si="5"/>
        <v>0</v>
      </c>
      <c r="J30" s="51">
        <f t="shared" si="5"/>
        <v>0</v>
      </c>
      <c r="K30" s="51">
        <f t="shared" si="5"/>
        <v>0</v>
      </c>
      <c r="L30" s="51">
        <f t="shared" si="5"/>
        <v>0</v>
      </c>
      <c r="M30" s="51">
        <f t="shared" si="5"/>
        <v>0</v>
      </c>
      <c r="N30" s="51">
        <f t="shared" si="5"/>
        <v>0</v>
      </c>
      <c r="O30" s="19"/>
      <c r="P30" s="19"/>
      <c r="Q30" s="19"/>
      <c r="R30" s="19"/>
      <c r="S30" s="19"/>
    </row>
    <row r="31" spans="1:19" x14ac:dyDescent="0.25">
      <c r="A31" t="s">
        <v>91</v>
      </c>
      <c r="B31" s="19"/>
      <c r="C31" s="8">
        <v>50000</v>
      </c>
      <c r="D31" s="8">
        <v>100000</v>
      </c>
      <c r="E31" s="8">
        <v>150000</v>
      </c>
      <c r="F31" s="8"/>
      <c r="G31" s="10"/>
      <c r="H31" s="10"/>
      <c r="I31" s="10"/>
      <c r="J31" s="10"/>
      <c r="K31" s="50"/>
      <c r="L31" s="50"/>
      <c r="M31" s="50"/>
      <c r="N31" s="50"/>
      <c r="O31" s="19"/>
      <c r="P31" s="19"/>
      <c r="Q31" s="19"/>
      <c r="R31" s="19"/>
      <c r="S31" s="19"/>
    </row>
    <row r="32" spans="1:19" x14ac:dyDescent="0.25">
      <c r="A32" t="s">
        <v>92</v>
      </c>
      <c r="B32" s="19"/>
      <c r="C32" s="8"/>
      <c r="D32" s="8"/>
      <c r="E32" s="8"/>
      <c r="F32" s="8"/>
      <c r="G32" s="10"/>
      <c r="H32" s="10"/>
      <c r="I32" s="10"/>
      <c r="J32" s="10"/>
      <c r="K32" s="50"/>
      <c r="L32" s="50"/>
      <c r="M32" s="50"/>
      <c r="N32" s="50"/>
      <c r="O32" s="19"/>
      <c r="P32" s="19"/>
      <c r="Q32" s="19"/>
      <c r="R32" s="19"/>
      <c r="S32" s="19"/>
    </row>
    <row r="33" spans="1:19" x14ac:dyDescent="0.25">
      <c r="A33" t="s">
        <v>93</v>
      </c>
      <c r="B33" s="19"/>
      <c r="C33" s="8">
        <v>1000</v>
      </c>
      <c r="D33" s="8">
        <v>2000</v>
      </c>
      <c r="E33" s="8">
        <v>3000</v>
      </c>
      <c r="F33" s="8"/>
      <c r="G33" s="10"/>
      <c r="H33" s="10"/>
      <c r="I33" s="10"/>
      <c r="J33" s="10"/>
      <c r="K33" s="50"/>
      <c r="L33" s="50"/>
      <c r="M33" s="50"/>
      <c r="N33" s="50"/>
      <c r="O33" s="19"/>
      <c r="P33" s="19"/>
      <c r="Q33" s="19"/>
      <c r="R33" s="19"/>
      <c r="S33" s="19"/>
    </row>
    <row r="34" spans="1:19" x14ac:dyDescent="0.25">
      <c r="A34" t="s">
        <v>118</v>
      </c>
      <c r="B34" s="19"/>
      <c r="C34" s="8">
        <v>4500</v>
      </c>
      <c r="D34" s="8">
        <v>9000</v>
      </c>
      <c r="E34" s="8">
        <v>13500</v>
      </c>
      <c r="F34" s="8"/>
      <c r="G34" s="10"/>
      <c r="H34" s="10"/>
      <c r="I34" s="10"/>
      <c r="J34" s="10"/>
      <c r="K34" s="50"/>
      <c r="L34" s="50"/>
      <c r="M34" s="50"/>
      <c r="N34" s="50"/>
      <c r="O34" s="19"/>
      <c r="P34" s="19"/>
      <c r="Q34" s="19"/>
      <c r="R34" s="19"/>
      <c r="S34" s="19"/>
    </row>
    <row r="35" spans="1:19" x14ac:dyDescent="0.25">
      <c r="A35" t="s">
        <v>13</v>
      </c>
      <c r="B35" s="19"/>
      <c r="C35" s="51">
        <f t="shared" ref="C35:N35" si="6">SUM(C36:C37)</f>
        <v>3000</v>
      </c>
      <c r="D35" s="51">
        <f t="shared" si="6"/>
        <v>6000</v>
      </c>
      <c r="E35" s="51">
        <f t="shared" si="6"/>
        <v>9000</v>
      </c>
      <c r="F35" s="51">
        <f t="shared" si="6"/>
        <v>0</v>
      </c>
      <c r="G35" s="51">
        <f t="shared" si="6"/>
        <v>0</v>
      </c>
      <c r="H35" s="51">
        <f t="shared" si="6"/>
        <v>0</v>
      </c>
      <c r="I35" s="51">
        <f t="shared" si="6"/>
        <v>0</v>
      </c>
      <c r="J35" s="51">
        <f t="shared" si="6"/>
        <v>0</v>
      </c>
      <c r="K35" s="51">
        <f t="shared" si="6"/>
        <v>0</v>
      </c>
      <c r="L35" s="51">
        <f t="shared" si="6"/>
        <v>0</v>
      </c>
      <c r="M35" s="51">
        <f t="shared" si="6"/>
        <v>0</v>
      </c>
      <c r="N35" s="51">
        <f t="shared" si="6"/>
        <v>0</v>
      </c>
      <c r="O35" s="19"/>
      <c r="P35" s="19"/>
      <c r="Q35" s="19"/>
      <c r="R35" s="19"/>
      <c r="S35" s="19"/>
    </row>
    <row r="36" spans="1:19" x14ac:dyDescent="0.25">
      <c r="A36" t="s">
        <v>94</v>
      </c>
      <c r="B36" s="19"/>
      <c r="C36" s="8">
        <v>2000</v>
      </c>
      <c r="D36" s="8">
        <v>4000</v>
      </c>
      <c r="E36" s="8">
        <v>6000</v>
      </c>
      <c r="F36" s="8"/>
      <c r="G36" s="10"/>
      <c r="H36" s="10"/>
      <c r="I36" s="10"/>
      <c r="J36" s="10"/>
      <c r="K36" s="50"/>
      <c r="L36" s="50"/>
      <c r="M36" s="50"/>
      <c r="N36" s="50"/>
      <c r="O36" s="19"/>
      <c r="P36" s="19"/>
      <c r="Q36" s="19"/>
      <c r="R36" s="19"/>
      <c r="S36" s="19"/>
    </row>
    <row r="37" spans="1:19" x14ac:dyDescent="0.25">
      <c r="A37" t="s">
        <v>95</v>
      </c>
      <c r="B37" s="19"/>
      <c r="C37" s="8">
        <v>1000</v>
      </c>
      <c r="D37" s="8">
        <v>2000</v>
      </c>
      <c r="E37" s="8">
        <v>3000</v>
      </c>
      <c r="F37" s="8"/>
      <c r="G37" s="10"/>
      <c r="H37" s="10"/>
      <c r="I37" s="10"/>
      <c r="J37" s="10"/>
      <c r="K37" s="50"/>
      <c r="L37" s="50"/>
      <c r="M37" s="50"/>
      <c r="N37" s="50"/>
      <c r="O37" s="19"/>
      <c r="P37" s="19"/>
      <c r="Q37" s="19"/>
      <c r="R37" s="19"/>
      <c r="S37" s="19"/>
    </row>
    <row r="38" spans="1:19" x14ac:dyDescent="0.25">
      <c r="A38" t="s">
        <v>14</v>
      </c>
      <c r="B38" s="19"/>
      <c r="C38" s="51">
        <f>SUM(C39:C39)</f>
        <v>10000</v>
      </c>
      <c r="D38" s="51">
        <f t="shared" ref="D38:N38" si="7">SUM(D39:D39)</f>
        <v>20000</v>
      </c>
      <c r="E38" s="51">
        <f t="shared" si="7"/>
        <v>30000</v>
      </c>
      <c r="F38" s="51">
        <f t="shared" si="7"/>
        <v>0</v>
      </c>
      <c r="G38" s="51">
        <f t="shared" si="7"/>
        <v>0</v>
      </c>
      <c r="H38" s="51">
        <f t="shared" si="7"/>
        <v>0</v>
      </c>
      <c r="I38" s="51">
        <f t="shared" si="7"/>
        <v>0</v>
      </c>
      <c r="J38" s="51">
        <f t="shared" si="7"/>
        <v>0</v>
      </c>
      <c r="K38" s="51">
        <f t="shared" si="7"/>
        <v>0</v>
      </c>
      <c r="L38" s="51">
        <f t="shared" si="7"/>
        <v>0</v>
      </c>
      <c r="M38" s="51">
        <f t="shared" si="7"/>
        <v>0</v>
      </c>
      <c r="N38" s="51">
        <f t="shared" si="7"/>
        <v>0</v>
      </c>
      <c r="O38" s="19"/>
      <c r="P38" s="19"/>
      <c r="Q38" s="19"/>
      <c r="R38" s="19"/>
      <c r="S38" s="19"/>
    </row>
    <row r="39" spans="1:19" x14ac:dyDescent="0.25">
      <c r="A39" t="s">
        <v>96</v>
      </c>
      <c r="B39" s="19"/>
      <c r="C39" s="8">
        <v>10000</v>
      </c>
      <c r="D39" s="8">
        <v>20000</v>
      </c>
      <c r="E39" s="8">
        <v>30000</v>
      </c>
      <c r="F39" s="8"/>
      <c r="G39" s="10"/>
      <c r="H39" s="10"/>
      <c r="I39" s="10"/>
      <c r="J39" s="10"/>
      <c r="K39" s="50"/>
      <c r="L39" s="50"/>
      <c r="M39" s="50"/>
      <c r="N39" s="50"/>
      <c r="O39" s="19"/>
      <c r="P39" s="56"/>
      <c r="Q39" s="19"/>
      <c r="R39" s="19"/>
      <c r="S39" s="19"/>
    </row>
    <row r="40" spans="1:19" x14ac:dyDescent="0.25">
      <c r="B40" s="19"/>
      <c r="C40" s="50"/>
      <c r="D40" s="57"/>
      <c r="E40" s="57"/>
      <c r="F40" s="57"/>
      <c r="G40" s="57"/>
      <c r="H40" s="50"/>
      <c r="I40" s="50"/>
      <c r="J40" s="50"/>
      <c r="K40" s="50"/>
      <c r="L40" s="50"/>
      <c r="M40" s="50"/>
      <c r="N40" s="50"/>
      <c r="O40" s="19"/>
      <c r="P40" s="19"/>
      <c r="Q40" s="19"/>
      <c r="R40" s="19"/>
      <c r="S40" s="19"/>
    </row>
    <row r="41" spans="1:19" x14ac:dyDescent="0.25">
      <c r="A41" t="s">
        <v>15</v>
      </c>
      <c r="B41" s="19"/>
      <c r="C41" s="49" t="e">
        <f>C26+#REF!+C30+#REF!+#REF!+#REF!+C35+C38+#REF!</f>
        <v>#REF!</v>
      </c>
      <c r="D41" s="49" t="e">
        <f>D26+#REF!+D30+#REF!+#REF!+#REF!+D35+D38+#REF!</f>
        <v>#REF!</v>
      </c>
      <c r="E41" s="49" t="e">
        <f>E26+#REF!+E30+#REF!+#REF!+#REF!+E35+E38+#REF!</f>
        <v>#REF!</v>
      </c>
      <c r="F41" s="49" t="e">
        <f>F26+#REF!+F30+#REF!+#REF!+#REF!+F35+F38+#REF!</f>
        <v>#REF!</v>
      </c>
      <c r="G41" s="49" t="e">
        <f>G26+#REF!+G30+#REF!+#REF!+#REF!+G35+G38+#REF!</f>
        <v>#REF!</v>
      </c>
      <c r="H41" s="49" t="e">
        <f>H26+#REF!+H30+#REF!+#REF!+#REF!+H35+H38+#REF!</f>
        <v>#REF!</v>
      </c>
      <c r="I41" s="49" t="e">
        <f>I26+#REF!+I30+#REF!+#REF!+#REF!+I35+I38+#REF!</f>
        <v>#REF!</v>
      </c>
      <c r="J41" s="49" t="e">
        <f>J26+#REF!+J30+#REF!+#REF!+#REF!+J35+J38+#REF!</f>
        <v>#REF!</v>
      </c>
      <c r="K41" s="49" t="e">
        <f>K26+#REF!+K30+#REF!+#REF!+#REF!+K35+K38+#REF!</f>
        <v>#REF!</v>
      </c>
      <c r="L41" s="49" t="e">
        <f>L26+#REF!+L30+#REF!+#REF!+#REF!+L35+L38+#REF!</f>
        <v>#REF!</v>
      </c>
      <c r="M41" s="49" t="e">
        <f>M26+#REF!+M30+#REF!+#REF!+#REF!+M35+M38+#REF!</f>
        <v>#REF!</v>
      </c>
      <c r="N41" s="49" t="e">
        <f>N26+#REF!+N30+#REF!+#REF!+#REF!+N35+N38+#REF!</f>
        <v>#REF!</v>
      </c>
      <c r="O41" s="19"/>
      <c r="P41" s="19"/>
      <c r="Q41" s="19"/>
      <c r="R41" s="19"/>
      <c r="S41" s="19"/>
    </row>
    <row r="42" spans="1:19" x14ac:dyDescent="0.25">
      <c r="B42" s="19"/>
      <c r="C42" s="50"/>
      <c r="D42" s="57"/>
      <c r="E42" s="57"/>
      <c r="F42" s="57"/>
      <c r="G42" s="57"/>
      <c r="H42" s="50"/>
      <c r="I42" s="50"/>
      <c r="J42" s="50"/>
      <c r="K42" s="50"/>
      <c r="L42" s="50"/>
      <c r="M42" s="50"/>
      <c r="N42" s="50"/>
      <c r="O42" s="19"/>
      <c r="P42" s="19"/>
      <c r="Q42" s="19"/>
      <c r="R42" s="19"/>
      <c r="S42" s="19"/>
    </row>
    <row r="43" spans="1:19" x14ac:dyDescent="0.25">
      <c r="A43" t="s">
        <v>16</v>
      </c>
      <c r="B43" s="19"/>
      <c r="C43" s="50"/>
      <c r="D43" s="57"/>
      <c r="E43" s="57"/>
      <c r="F43" s="57"/>
      <c r="G43" s="57"/>
      <c r="H43" s="50"/>
      <c r="I43" s="50"/>
      <c r="J43" s="50"/>
      <c r="K43" s="50"/>
      <c r="L43" s="50"/>
      <c r="M43" s="50"/>
      <c r="N43" s="50"/>
      <c r="O43" s="19"/>
      <c r="P43" s="19"/>
      <c r="Q43" s="19"/>
      <c r="R43" s="19"/>
      <c r="S43" s="19"/>
    </row>
    <row r="44" spans="1:19" x14ac:dyDescent="0.25">
      <c r="A44" t="s">
        <v>17</v>
      </c>
      <c r="B44" s="19"/>
      <c r="C44" s="52">
        <f t="shared" ref="C44:N44" si="8">SUM(C45:C46)</f>
        <v>200</v>
      </c>
      <c r="D44" s="52">
        <f t="shared" si="8"/>
        <v>400</v>
      </c>
      <c r="E44" s="52">
        <f t="shared" si="8"/>
        <v>600</v>
      </c>
      <c r="F44" s="52">
        <f t="shared" si="8"/>
        <v>0</v>
      </c>
      <c r="G44" s="52">
        <f t="shared" si="8"/>
        <v>0</v>
      </c>
      <c r="H44" s="52">
        <f t="shared" si="8"/>
        <v>0</v>
      </c>
      <c r="I44" s="52">
        <f t="shared" si="8"/>
        <v>0</v>
      </c>
      <c r="J44" s="52">
        <f t="shared" si="8"/>
        <v>0</v>
      </c>
      <c r="K44" s="52">
        <f t="shared" si="8"/>
        <v>0</v>
      </c>
      <c r="L44" s="52">
        <f t="shared" si="8"/>
        <v>0</v>
      </c>
      <c r="M44" s="52">
        <f t="shared" si="8"/>
        <v>0</v>
      </c>
      <c r="N44" s="52">
        <f t="shared" si="8"/>
        <v>0</v>
      </c>
      <c r="O44" s="19"/>
      <c r="P44" s="19"/>
      <c r="Q44" s="19"/>
      <c r="R44" s="19"/>
      <c r="S44" s="19"/>
    </row>
    <row r="45" spans="1:19" x14ac:dyDescent="0.25">
      <c r="A45" t="s">
        <v>97</v>
      </c>
      <c r="B45" s="19"/>
      <c r="C45" s="50"/>
      <c r="D45" s="57"/>
      <c r="E45" s="57"/>
      <c r="F45" s="57"/>
      <c r="G45" s="57"/>
      <c r="H45" s="50"/>
      <c r="I45" s="50"/>
      <c r="J45" s="50"/>
      <c r="K45" s="50"/>
      <c r="L45" s="50"/>
      <c r="M45" s="50"/>
      <c r="N45" s="50"/>
      <c r="O45" s="19"/>
      <c r="P45" s="19"/>
      <c r="Q45" s="19"/>
      <c r="R45" s="19"/>
      <c r="S45" s="19"/>
    </row>
    <row r="46" spans="1:19" x14ac:dyDescent="0.25">
      <c r="A46" t="s">
        <v>98</v>
      </c>
      <c r="B46" s="19"/>
      <c r="C46" s="8">
        <v>200</v>
      </c>
      <c r="D46" s="8">
        <v>400</v>
      </c>
      <c r="E46" s="8">
        <v>600</v>
      </c>
      <c r="F46" s="8"/>
      <c r="G46" s="10"/>
      <c r="H46" s="10"/>
      <c r="I46" s="10"/>
      <c r="J46" s="10"/>
      <c r="K46" s="50"/>
      <c r="L46" s="50"/>
      <c r="M46" s="50"/>
      <c r="N46" s="50"/>
      <c r="O46" s="19"/>
      <c r="P46" s="19"/>
      <c r="Q46" s="19"/>
      <c r="R46" s="19"/>
      <c r="S46" s="19"/>
    </row>
    <row r="47" spans="1:19" x14ac:dyDescent="0.25">
      <c r="A47" t="s">
        <v>99</v>
      </c>
      <c r="B47" s="19"/>
      <c r="C47" s="8">
        <v>1000</v>
      </c>
      <c r="D47" s="8">
        <v>2000</v>
      </c>
      <c r="E47" s="8">
        <v>3000</v>
      </c>
      <c r="F47" s="8"/>
      <c r="G47" s="10"/>
      <c r="H47" s="10"/>
      <c r="I47" s="10"/>
      <c r="J47" s="10"/>
      <c r="K47" s="50"/>
      <c r="L47" s="50"/>
      <c r="M47" s="50"/>
      <c r="N47" s="50"/>
      <c r="O47" s="19"/>
      <c r="P47" s="19"/>
      <c r="Q47" s="19"/>
      <c r="R47" s="19"/>
      <c r="S47" s="19"/>
    </row>
    <row r="48" spans="1:19" x14ac:dyDescent="0.25">
      <c r="A48" t="s">
        <v>18</v>
      </c>
      <c r="B48" s="19"/>
      <c r="C48" s="52">
        <f t="shared" ref="C48:N48" si="9">SUM(C49:C51)</f>
        <v>3500</v>
      </c>
      <c r="D48" s="52">
        <f t="shared" si="9"/>
        <v>7000</v>
      </c>
      <c r="E48" s="52">
        <f t="shared" si="9"/>
        <v>10500</v>
      </c>
      <c r="F48" s="52">
        <f t="shared" si="9"/>
        <v>0</v>
      </c>
      <c r="G48" s="52">
        <f t="shared" si="9"/>
        <v>0</v>
      </c>
      <c r="H48" s="52">
        <f t="shared" si="9"/>
        <v>0</v>
      </c>
      <c r="I48" s="52">
        <f t="shared" si="9"/>
        <v>0</v>
      </c>
      <c r="J48" s="52">
        <f t="shared" si="9"/>
        <v>0</v>
      </c>
      <c r="K48" s="52">
        <f t="shared" si="9"/>
        <v>0</v>
      </c>
      <c r="L48" s="52">
        <f t="shared" si="9"/>
        <v>0</v>
      </c>
      <c r="M48" s="52">
        <f t="shared" si="9"/>
        <v>0</v>
      </c>
      <c r="N48" s="52">
        <f t="shared" si="9"/>
        <v>0</v>
      </c>
      <c r="O48" s="19"/>
      <c r="P48" s="19"/>
      <c r="Q48" s="19"/>
      <c r="R48" s="19"/>
      <c r="S48" s="19"/>
    </row>
    <row r="49" spans="1:19" x14ac:dyDescent="0.25">
      <c r="A49" t="s">
        <v>100</v>
      </c>
      <c r="B49" s="19"/>
      <c r="C49" s="8">
        <v>3000</v>
      </c>
      <c r="D49" s="8">
        <v>6000</v>
      </c>
      <c r="E49" s="8">
        <v>9000</v>
      </c>
      <c r="F49" s="8"/>
      <c r="G49" s="10"/>
      <c r="H49" s="10"/>
      <c r="I49" s="10"/>
      <c r="J49" s="10"/>
      <c r="K49" s="50"/>
      <c r="L49" s="50"/>
      <c r="M49" s="50"/>
      <c r="N49" s="50"/>
      <c r="O49" s="19"/>
      <c r="P49" s="19"/>
      <c r="Q49" s="19"/>
      <c r="R49" s="19"/>
      <c r="S49" s="19"/>
    </row>
    <row r="50" spans="1:19" x14ac:dyDescent="0.25">
      <c r="A50" t="s">
        <v>101</v>
      </c>
      <c r="B50" s="19"/>
      <c r="C50" s="8">
        <v>500</v>
      </c>
      <c r="D50" s="8">
        <v>1000</v>
      </c>
      <c r="E50" s="8">
        <v>1500</v>
      </c>
      <c r="F50" s="8"/>
      <c r="G50" s="10"/>
      <c r="H50" s="10"/>
      <c r="I50" s="10"/>
      <c r="J50" s="10"/>
      <c r="K50" s="50"/>
      <c r="L50" s="50"/>
      <c r="M50" s="50"/>
      <c r="N50" s="50"/>
      <c r="O50" s="19"/>
      <c r="P50" s="19"/>
      <c r="Q50" s="19"/>
      <c r="R50" s="19"/>
      <c r="S50" s="19"/>
    </row>
    <row r="51" spans="1:19" x14ac:dyDescent="0.25">
      <c r="A51" t="s">
        <v>102</v>
      </c>
      <c r="B51" s="19"/>
      <c r="C51" s="8"/>
      <c r="D51" s="8"/>
      <c r="E51" s="8"/>
      <c r="F51" s="8"/>
      <c r="G51" s="10"/>
      <c r="H51" s="10"/>
      <c r="I51" s="10"/>
      <c r="J51" s="10"/>
      <c r="K51" s="50"/>
      <c r="L51" s="50"/>
      <c r="M51" s="50"/>
      <c r="N51" s="50"/>
      <c r="O51" s="19"/>
      <c r="P51" s="19"/>
      <c r="Q51" s="19"/>
      <c r="R51" s="19"/>
      <c r="S51" s="19"/>
    </row>
    <row r="52" spans="1:19" x14ac:dyDescent="0.25">
      <c r="A52" t="s">
        <v>19</v>
      </c>
      <c r="B52" s="19"/>
      <c r="C52" s="52">
        <f>SUM(C53:C53)</f>
        <v>300</v>
      </c>
      <c r="D52" s="52">
        <f t="shared" ref="D52:N52" si="10">SUM(D53:D53)</f>
        <v>600</v>
      </c>
      <c r="E52" s="52">
        <f t="shared" si="10"/>
        <v>900</v>
      </c>
      <c r="F52" s="52">
        <f t="shared" si="10"/>
        <v>0</v>
      </c>
      <c r="G52" s="52">
        <f t="shared" si="10"/>
        <v>0</v>
      </c>
      <c r="H52" s="52">
        <f t="shared" si="10"/>
        <v>0</v>
      </c>
      <c r="I52" s="52">
        <f t="shared" si="10"/>
        <v>0</v>
      </c>
      <c r="J52" s="52">
        <f t="shared" si="10"/>
        <v>0</v>
      </c>
      <c r="K52" s="52">
        <f t="shared" si="10"/>
        <v>0</v>
      </c>
      <c r="L52" s="52">
        <f t="shared" si="10"/>
        <v>0</v>
      </c>
      <c r="M52" s="52">
        <f t="shared" si="10"/>
        <v>0</v>
      </c>
      <c r="N52" s="52">
        <f t="shared" si="10"/>
        <v>0</v>
      </c>
      <c r="O52" s="19"/>
      <c r="P52" s="19"/>
      <c r="Q52" s="19"/>
      <c r="R52" s="19"/>
      <c r="S52" s="19"/>
    </row>
    <row r="53" spans="1:19" x14ac:dyDescent="0.25">
      <c r="A53" t="s">
        <v>103</v>
      </c>
      <c r="B53" s="19"/>
      <c r="C53" s="50">
        <v>300</v>
      </c>
      <c r="D53" s="57">
        <v>600</v>
      </c>
      <c r="E53" s="57">
        <v>900</v>
      </c>
      <c r="F53" s="57"/>
      <c r="G53" s="10"/>
      <c r="H53" s="10"/>
      <c r="I53" s="10"/>
      <c r="J53" s="10"/>
      <c r="K53" s="50"/>
      <c r="L53" s="50"/>
      <c r="M53" s="50"/>
      <c r="N53" s="50"/>
      <c r="O53" s="19"/>
      <c r="P53" s="19"/>
      <c r="Q53" s="19"/>
      <c r="R53" s="19"/>
      <c r="S53" s="19"/>
    </row>
    <row r="54" spans="1:19" x14ac:dyDescent="0.25">
      <c r="A54" t="s">
        <v>20</v>
      </c>
      <c r="B54" s="19"/>
      <c r="C54" s="52">
        <f t="shared" ref="C54:N54" si="11">SUM(C55:C56)</f>
        <v>500</v>
      </c>
      <c r="D54" s="52">
        <f t="shared" si="11"/>
        <v>1000</v>
      </c>
      <c r="E54" s="52">
        <f t="shared" si="11"/>
        <v>1500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19"/>
      <c r="P54" s="19"/>
      <c r="Q54" s="19"/>
      <c r="R54" s="19"/>
      <c r="S54" s="19"/>
    </row>
    <row r="55" spans="1:19" x14ac:dyDescent="0.25">
      <c r="A55" t="s">
        <v>104</v>
      </c>
      <c r="B55" s="19"/>
      <c r="C55" s="8">
        <v>200</v>
      </c>
      <c r="D55" s="8">
        <v>400</v>
      </c>
      <c r="E55" s="8">
        <v>600</v>
      </c>
      <c r="F55" s="8"/>
      <c r="G55" s="10"/>
      <c r="H55" s="10"/>
      <c r="I55" s="10"/>
      <c r="J55" s="10"/>
      <c r="K55" s="50"/>
      <c r="L55" s="50"/>
      <c r="M55" s="50"/>
      <c r="N55" s="50"/>
      <c r="O55" s="19"/>
      <c r="P55" s="19"/>
      <c r="Q55" s="19"/>
      <c r="R55" s="19"/>
      <c r="S55" s="19"/>
    </row>
    <row r="56" spans="1:19" x14ac:dyDescent="0.25">
      <c r="A56" t="s">
        <v>105</v>
      </c>
      <c r="B56" s="19"/>
      <c r="C56" s="50">
        <v>300</v>
      </c>
      <c r="D56" s="57">
        <v>600</v>
      </c>
      <c r="E56" s="57">
        <v>900</v>
      </c>
      <c r="F56" s="8"/>
      <c r="G56" s="10"/>
      <c r="H56" s="10"/>
      <c r="I56" s="10"/>
      <c r="J56" s="10"/>
      <c r="K56" s="50"/>
      <c r="L56" s="50"/>
      <c r="M56" s="50"/>
      <c r="N56" s="50"/>
      <c r="O56" s="19"/>
      <c r="P56" s="19"/>
      <c r="Q56" s="19"/>
      <c r="R56" s="19"/>
      <c r="S56" s="19"/>
    </row>
    <row r="57" spans="1:19" x14ac:dyDescent="0.25">
      <c r="A57" t="s">
        <v>21</v>
      </c>
      <c r="B57" s="19"/>
      <c r="C57" s="52">
        <f t="shared" ref="C57:N57" si="12">SUM(C58:C58)</f>
        <v>100</v>
      </c>
      <c r="D57" s="52">
        <f t="shared" si="12"/>
        <v>200</v>
      </c>
      <c r="E57" s="52">
        <f t="shared" si="12"/>
        <v>300</v>
      </c>
      <c r="F57" s="52">
        <f t="shared" si="12"/>
        <v>0</v>
      </c>
      <c r="G57" s="52">
        <f t="shared" si="12"/>
        <v>0</v>
      </c>
      <c r="H57" s="52">
        <f t="shared" si="12"/>
        <v>0</v>
      </c>
      <c r="I57" s="52">
        <f t="shared" si="12"/>
        <v>0</v>
      </c>
      <c r="J57" s="52">
        <f t="shared" si="12"/>
        <v>0</v>
      </c>
      <c r="K57" s="52">
        <f t="shared" si="12"/>
        <v>0</v>
      </c>
      <c r="L57" s="52">
        <f t="shared" si="12"/>
        <v>0</v>
      </c>
      <c r="M57" s="52">
        <f t="shared" si="12"/>
        <v>0</v>
      </c>
      <c r="N57" s="52">
        <f t="shared" si="12"/>
        <v>0</v>
      </c>
      <c r="O57" s="19"/>
      <c r="P57" s="19"/>
      <c r="Q57" s="19"/>
      <c r="R57" s="19"/>
      <c r="S57" s="19"/>
    </row>
    <row r="58" spans="1:19" x14ac:dyDescent="0.25">
      <c r="A58" t="s">
        <v>106</v>
      </c>
      <c r="B58" s="19"/>
      <c r="C58" s="8">
        <v>100</v>
      </c>
      <c r="D58" s="8">
        <v>200</v>
      </c>
      <c r="E58" s="8">
        <v>300</v>
      </c>
      <c r="F58" s="8"/>
      <c r="G58" s="10"/>
      <c r="H58" s="10"/>
      <c r="I58" s="10"/>
      <c r="J58" s="10"/>
      <c r="K58" s="50"/>
      <c r="L58" s="50"/>
      <c r="M58" s="50"/>
      <c r="N58" s="50"/>
      <c r="O58" s="19"/>
      <c r="P58" s="19"/>
      <c r="Q58" s="19"/>
      <c r="R58" s="19"/>
      <c r="S58" s="19"/>
    </row>
    <row r="59" spans="1:19" x14ac:dyDescent="0.25">
      <c r="A59" t="s">
        <v>22</v>
      </c>
      <c r="B59" s="19"/>
      <c r="C59" s="52">
        <f t="shared" ref="C59:N59" si="13">SUM(C60:C62)</f>
        <v>4500</v>
      </c>
      <c r="D59" s="52">
        <f t="shared" si="13"/>
        <v>9000</v>
      </c>
      <c r="E59" s="52">
        <f t="shared" si="13"/>
        <v>13500</v>
      </c>
      <c r="F59" s="52">
        <f t="shared" si="13"/>
        <v>0</v>
      </c>
      <c r="G59" s="52">
        <f t="shared" si="13"/>
        <v>0</v>
      </c>
      <c r="H59" s="52">
        <f t="shared" si="13"/>
        <v>0</v>
      </c>
      <c r="I59" s="52">
        <f t="shared" si="13"/>
        <v>0</v>
      </c>
      <c r="J59" s="52">
        <f t="shared" si="13"/>
        <v>0</v>
      </c>
      <c r="K59" s="52">
        <f t="shared" si="13"/>
        <v>0</v>
      </c>
      <c r="L59" s="52">
        <f t="shared" si="13"/>
        <v>0</v>
      </c>
      <c r="M59" s="52">
        <f t="shared" si="13"/>
        <v>0</v>
      </c>
      <c r="N59" s="52">
        <f t="shared" si="13"/>
        <v>0</v>
      </c>
      <c r="O59" s="19"/>
      <c r="P59" s="19"/>
      <c r="Q59" s="19"/>
      <c r="R59" s="19"/>
      <c r="S59" s="19"/>
    </row>
    <row r="60" spans="1:19" x14ac:dyDescent="0.25">
      <c r="A60" t="s">
        <v>107</v>
      </c>
      <c r="B60" s="19"/>
      <c r="C60" s="8">
        <v>3000</v>
      </c>
      <c r="D60" s="8">
        <v>6000</v>
      </c>
      <c r="E60" s="8">
        <v>9000</v>
      </c>
      <c r="F60" s="8"/>
      <c r="G60" s="10"/>
      <c r="H60" s="10"/>
      <c r="I60" s="10"/>
      <c r="J60" s="10"/>
      <c r="K60" s="50"/>
      <c r="L60" s="50"/>
      <c r="M60" s="50"/>
      <c r="N60" s="50"/>
      <c r="O60" s="19"/>
      <c r="P60" s="19"/>
      <c r="Q60" s="19"/>
      <c r="R60" s="19"/>
      <c r="S60" s="19"/>
    </row>
    <row r="61" spans="1:19" x14ac:dyDescent="0.25">
      <c r="A61" t="s">
        <v>108</v>
      </c>
      <c r="B61" s="19"/>
      <c r="C61" s="8">
        <v>500</v>
      </c>
      <c r="D61" s="8">
        <v>1000</v>
      </c>
      <c r="E61" s="8">
        <v>1500</v>
      </c>
      <c r="F61" s="8"/>
      <c r="G61" s="10"/>
      <c r="H61" s="10"/>
      <c r="I61" s="10"/>
      <c r="J61" s="10"/>
      <c r="K61" s="50"/>
      <c r="L61" s="50"/>
      <c r="M61" s="50"/>
      <c r="N61" s="50"/>
      <c r="O61" s="19"/>
      <c r="P61" s="19"/>
      <c r="Q61" s="19"/>
      <c r="R61" s="19"/>
      <c r="S61" s="19"/>
    </row>
    <row r="62" spans="1:19" x14ac:dyDescent="0.25">
      <c r="A62" t="s">
        <v>109</v>
      </c>
      <c r="B62" s="19"/>
      <c r="C62" s="8">
        <v>1000</v>
      </c>
      <c r="D62" s="8">
        <v>2000</v>
      </c>
      <c r="E62" s="8">
        <v>3000</v>
      </c>
      <c r="F62" s="8"/>
      <c r="G62" s="10"/>
      <c r="H62" s="10"/>
      <c r="I62" s="10"/>
      <c r="J62" s="10"/>
      <c r="K62" s="50"/>
      <c r="L62" s="50"/>
      <c r="M62" s="50"/>
      <c r="N62" s="50"/>
      <c r="O62" s="19"/>
      <c r="P62" s="19"/>
      <c r="Q62" s="19"/>
      <c r="R62" s="19"/>
      <c r="S62" s="19"/>
    </row>
    <row r="63" spans="1:19" x14ac:dyDescent="0.25">
      <c r="A63" t="s">
        <v>23</v>
      </c>
      <c r="B63" s="19"/>
      <c r="C63" s="52">
        <f t="shared" ref="C63:N63" si="14">SUM(C64:C65)</f>
        <v>500</v>
      </c>
      <c r="D63" s="52">
        <f t="shared" si="14"/>
        <v>1000</v>
      </c>
      <c r="E63" s="52">
        <f t="shared" si="14"/>
        <v>1500</v>
      </c>
      <c r="F63" s="52">
        <f t="shared" si="14"/>
        <v>0</v>
      </c>
      <c r="G63" s="52">
        <f t="shared" si="14"/>
        <v>0</v>
      </c>
      <c r="H63" s="52">
        <f t="shared" si="14"/>
        <v>0</v>
      </c>
      <c r="I63" s="52">
        <f t="shared" si="14"/>
        <v>0</v>
      </c>
      <c r="J63" s="52">
        <f t="shared" si="14"/>
        <v>0</v>
      </c>
      <c r="K63" s="52">
        <f t="shared" si="14"/>
        <v>0</v>
      </c>
      <c r="L63" s="52">
        <f t="shared" si="14"/>
        <v>0</v>
      </c>
      <c r="M63" s="52">
        <f t="shared" si="14"/>
        <v>0</v>
      </c>
      <c r="N63" s="52">
        <f t="shared" si="14"/>
        <v>0</v>
      </c>
      <c r="O63" s="19"/>
      <c r="P63" s="19"/>
      <c r="Q63" s="19"/>
      <c r="R63" s="19"/>
      <c r="S63" s="19"/>
    </row>
    <row r="64" spans="1:19" x14ac:dyDescent="0.25">
      <c r="A64" t="s">
        <v>110</v>
      </c>
      <c r="B64" s="19"/>
      <c r="C64" s="50"/>
      <c r="D64" s="57"/>
      <c r="E64" s="57"/>
      <c r="F64" s="8"/>
      <c r="G64" s="10"/>
      <c r="H64" s="10"/>
      <c r="I64" s="10"/>
      <c r="J64" s="10"/>
      <c r="K64" s="50"/>
      <c r="L64" s="50"/>
      <c r="M64" s="50"/>
      <c r="N64" s="50"/>
      <c r="O64" s="19"/>
      <c r="P64" s="19"/>
      <c r="Q64" s="19"/>
      <c r="R64" s="19"/>
      <c r="S64" s="19"/>
    </row>
    <row r="65" spans="1:19" x14ac:dyDescent="0.25">
      <c r="A65" t="s">
        <v>111</v>
      </c>
      <c r="B65" s="19"/>
      <c r="C65" s="8">
        <v>500</v>
      </c>
      <c r="D65" s="8">
        <v>1000</v>
      </c>
      <c r="E65" s="8">
        <v>1500</v>
      </c>
      <c r="F65" s="8"/>
      <c r="G65" s="10"/>
      <c r="H65" s="10"/>
      <c r="I65" s="10"/>
      <c r="J65" s="10"/>
      <c r="K65" s="50"/>
      <c r="L65" s="50"/>
      <c r="M65" s="50"/>
      <c r="N65" s="50"/>
      <c r="O65" s="19"/>
      <c r="P65" s="19"/>
      <c r="Q65" s="19"/>
      <c r="R65" s="19"/>
      <c r="S65" s="19"/>
    </row>
    <row r="66" spans="1:19" x14ac:dyDescent="0.25">
      <c r="A66" t="s">
        <v>24</v>
      </c>
      <c r="B66" s="19"/>
      <c r="C66" s="53" t="e">
        <f>C44+#REF!+#REF!+C48+#REF!+#REF!+#REF!+C52+C54+#REF!+C57+#REF!+#REF!+C59+#REF!+#REF!+C63+#REF!+#REF!+#REF!+#REF!</f>
        <v>#REF!</v>
      </c>
      <c r="D66" s="53" t="e">
        <f>D44+#REF!+#REF!+D48+#REF!+#REF!+#REF!+D52+D54+#REF!+D57+#REF!+#REF!+D59+#REF!+#REF!+D63+#REF!+#REF!+#REF!+#REF!</f>
        <v>#REF!</v>
      </c>
      <c r="E66" s="53" t="e">
        <f>E44+#REF!+#REF!+E48+#REF!+#REF!+#REF!+E52+E54+#REF!+E57+#REF!+#REF!+E59+#REF!+#REF!+E63+#REF!+#REF!+#REF!+#REF!</f>
        <v>#REF!</v>
      </c>
      <c r="F66" s="53" t="e">
        <f>F44+#REF!+#REF!+F48+#REF!+#REF!+#REF!+F52+F54+#REF!+F57+#REF!+#REF!+F59+#REF!+#REF!+F63+#REF!+#REF!+#REF!+#REF!</f>
        <v>#REF!</v>
      </c>
      <c r="G66" s="53" t="e">
        <f>G44+#REF!+#REF!+G48+#REF!+#REF!+#REF!+G52+G54+#REF!+G57+#REF!+#REF!+G59+#REF!+#REF!+G63+#REF!+#REF!+#REF!+#REF!</f>
        <v>#REF!</v>
      </c>
      <c r="H66" s="53" t="e">
        <f>H44+#REF!+#REF!+H48+#REF!+#REF!+#REF!+H52+H54+#REF!+H57+#REF!+#REF!+H59+#REF!+#REF!+H63+#REF!+#REF!+#REF!+#REF!</f>
        <v>#REF!</v>
      </c>
      <c r="I66" s="53" t="e">
        <f>I44+#REF!+#REF!+I48+#REF!+#REF!+#REF!+I52+I54+#REF!+I57+#REF!+#REF!+I59+#REF!+#REF!+I63+#REF!+#REF!+#REF!+#REF!</f>
        <v>#REF!</v>
      </c>
      <c r="J66" s="53" t="e">
        <f>J44+#REF!+#REF!+J48+#REF!+#REF!+#REF!+J52+J54+#REF!+J57+#REF!+#REF!+J59+#REF!+#REF!+J63+#REF!+#REF!+#REF!+#REF!</f>
        <v>#REF!</v>
      </c>
      <c r="K66" s="53" t="e">
        <f>K44+#REF!+#REF!+K48+#REF!+#REF!+#REF!+K52+K54+#REF!+K57+#REF!+#REF!+K59+#REF!+#REF!+K63+#REF!+#REF!+#REF!+#REF!</f>
        <v>#REF!</v>
      </c>
      <c r="L66" s="53" t="e">
        <f>L44+#REF!+#REF!+L48+#REF!+#REF!+#REF!+L52+L54+#REF!+L57+#REF!+#REF!+L59+#REF!+#REF!+L63+#REF!+#REF!+#REF!+#REF!</f>
        <v>#REF!</v>
      </c>
      <c r="M66" s="53" t="e">
        <f>M44+#REF!+#REF!+M48+#REF!+#REF!+#REF!+M52+M54+#REF!+M57+#REF!+#REF!+M59+#REF!+#REF!+M63+#REF!+#REF!+#REF!+#REF!</f>
        <v>#REF!</v>
      </c>
      <c r="N66" s="53" t="e">
        <f>N44+#REF!+#REF!+N48+#REF!+#REF!+#REF!+N52+N54+#REF!+N57+#REF!+#REF!+N59+#REF!+#REF!+N63+#REF!+#REF!+#REF!+#REF!</f>
        <v>#REF!</v>
      </c>
      <c r="O66" s="19"/>
      <c r="P66" s="19"/>
      <c r="Q66" s="19"/>
      <c r="R66" s="19"/>
      <c r="S66" s="19"/>
    </row>
    <row r="67" spans="1:19" x14ac:dyDescent="0.25">
      <c r="B67" s="19"/>
      <c r="C67" s="50"/>
      <c r="D67" s="57"/>
      <c r="E67" s="57"/>
      <c r="F67" s="57"/>
      <c r="G67" s="57"/>
      <c r="H67" s="50"/>
      <c r="I67" s="50"/>
      <c r="J67" s="50"/>
      <c r="K67" s="50"/>
      <c r="L67" s="50"/>
      <c r="M67" s="50"/>
      <c r="N67" s="50"/>
      <c r="O67" s="19"/>
      <c r="P67" s="19"/>
      <c r="Q67" s="19"/>
      <c r="R67" s="19"/>
      <c r="S67" s="19"/>
    </row>
    <row r="68" spans="1:19" x14ac:dyDescent="0.25">
      <c r="A68" t="s">
        <v>25</v>
      </c>
      <c r="B68" s="19"/>
      <c r="C68" s="49" t="e">
        <f t="shared" ref="C68:N68" si="15">C41+C66</f>
        <v>#REF!</v>
      </c>
      <c r="D68" s="49" t="e">
        <f t="shared" si="15"/>
        <v>#REF!</v>
      </c>
      <c r="E68" s="49" t="e">
        <f t="shared" si="15"/>
        <v>#REF!</v>
      </c>
      <c r="F68" s="49" t="e">
        <f t="shared" si="15"/>
        <v>#REF!</v>
      </c>
      <c r="G68" s="49" t="e">
        <f t="shared" si="15"/>
        <v>#REF!</v>
      </c>
      <c r="H68" s="49" t="e">
        <f t="shared" si="15"/>
        <v>#REF!</v>
      </c>
      <c r="I68" s="49" t="e">
        <f t="shared" si="15"/>
        <v>#REF!</v>
      </c>
      <c r="J68" s="49" t="e">
        <f t="shared" si="15"/>
        <v>#REF!</v>
      </c>
      <c r="K68" s="49" t="e">
        <f t="shared" si="15"/>
        <v>#REF!</v>
      </c>
      <c r="L68" s="49" t="e">
        <f t="shared" si="15"/>
        <v>#REF!</v>
      </c>
      <c r="M68" s="49" t="e">
        <f t="shared" si="15"/>
        <v>#REF!</v>
      </c>
      <c r="N68" s="49" t="e">
        <f t="shared" si="15"/>
        <v>#REF!</v>
      </c>
      <c r="O68" s="19"/>
      <c r="P68" s="19"/>
      <c r="Q68" s="19"/>
      <c r="R68" s="19"/>
      <c r="S68" s="19"/>
    </row>
    <row r="69" spans="1:19" x14ac:dyDescent="0.25">
      <c r="B69" s="19"/>
      <c r="C69" s="50"/>
      <c r="D69" s="57"/>
      <c r="E69" s="57"/>
      <c r="F69" s="57"/>
      <c r="G69" s="57"/>
      <c r="H69" s="50"/>
      <c r="I69" s="50"/>
      <c r="J69" s="50"/>
      <c r="K69" s="50"/>
      <c r="L69" s="50"/>
      <c r="M69" s="50"/>
      <c r="N69" s="50"/>
      <c r="O69" s="19"/>
      <c r="P69" s="19"/>
      <c r="Q69" s="19"/>
      <c r="R69" s="19"/>
      <c r="S69" s="19"/>
    </row>
    <row r="70" spans="1:19" x14ac:dyDescent="0.25">
      <c r="A70" t="s">
        <v>26</v>
      </c>
      <c r="B70" s="19"/>
      <c r="C70" s="50"/>
      <c r="D70" s="57"/>
      <c r="E70" s="57"/>
      <c r="F70" s="57"/>
      <c r="G70" s="57"/>
      <c r="H70" s="57"/>
      <c r="O70" s="19"/>
      <c r="P70" s="19"/>
      <c r="Q70" s="19"/>
      <c r="R70" s="19"/>
      <c r="S70" s="19"/>
    </row>
    <row r="71" spans="1:19" x14ac:dyDescent="0.25">
      <c r="A71" t="s">
        <v>27</v>
      </c>
      <c r="B71" s="19"/>
      <c r="C71" s="59">
        <f t="shared" ref="C71:N71" si="16">SUM(C72:C78)</f>
        <v>-3066000</v>
      </c>
      <c r="D71" s="59">
        <f t="shared" si="16"/>
        <v>-6132000</v>
      </c>
      <c r="E71" s="59">
        <f t="shared" si="16"/>
        <v>-9198000</v>
      </c>
      <c r="F71" s="59">
        <f t="shared" si="16"/>
        <v>0</v>
      </c>
      <c r="G71" s="59">
        <f t="shared" si="16"/>
        <v>0</v>
      </c>
      <c r="H71" s="59">
        <f t="shared" si="16"/>
        <v>0</v>
      </c>
      <c r="I71" s="59">
        <f t="shared" si="16"/>
        <v>0</v>
      </c>
      <c r="J71" s="59">
        <f t="shared" si="16"/>
        <v>0</v>
      </c>
      <c r="K71" s="59">
        <f t="shared" si="16"/>
        <v>0</v>
      </c>
      <c r="L71" s="59">
        <f t="shared" si="16"/>
        <v>0</v>
      </c>
      <c r="M71" s="59">
        <f t="shared" si="16"/>
        <v>0</v>
      </c>
      <c r="N71" s="59">
        <f t="shared" si="16"/>
        <v>0</v>
      </c>
      <c r="O71" s="19"/>
      <c r="P71" s="19"/>
      <c r="Q71" s="19"/>
      <c r="R71" s="19"/>
      <c r="S71" s="19"/>
    </row>
    <row r="72" spans="1:19" x14ac:dyDescent="0.25">
      <c r="A72" t="s">
        <v>123</v>
      </c>
      <c r="B72" s="19"/>
      <c r="C72" s="8">
        <v>-1000000</v>
      </c>
      <c r="D72" s="8">
        <v>-2000000</v>
      </c>
      <c r="E72" s="8">
        <v>-3000000</v>
      </c>
      <c r="F72" s="8"/>
      <c r="G72" s="10"/>
      <c r="H72" s="10"/>
      <c r="I72" s="10"/>
      <c r="J72" s="10"/>
      <c r="K72" s="50"/>
      <c r="L72" s="50"/>
      <c r="M72" s="50"/>
      <c r="N72" s="50"/>
      <c r="O72" s="19"/>
      <c r="P72" s="19"/>
      <c r="Q72" s="19"/>
      <c r="R72" s="19"/>
      <c r="S72" s="19"/>
    </row>
    <row r="73" spans="1:19" x14ac:dyDescent="0.25">
      <c r="A73" t="s">
        <v>124</v>
      </c>
      <c r="B73" s="19"/>
      <c r="C73" s="8">
        <v>-600000</v>
      </c>
      <c r="D73" s="8">
        <v>-1200000</v>
      </c>
      <c r="E73" s="8">
        <v>-1800000</v>
      </c>
      <c r="F73" s="8"/>
      <c r="G73" s="10"/>
      <c r="H73" s="10"/>
      <c r="I73" s="10"/>
      <c r="J73" s="10"/>
      <c r="K73" s="50"/>
      <c r="L73" s="50"/>
      <c r="M73" s="50"/>
      <c r="N73" s="50"/>
      <c r="O73" s="19"/>
      <c r="P73" s="19"/>
      <c r="Q73" s="19"/>
      <c r="R73" s="19"/>
      <c r="S73" s="19"/>
    </row>
    <row r="74" spans="1:19" x14ac:dyDescent="0.25">
      <c r="A74" t="s">
        <v>125</v>
      </c>
      <c r="B74" s="19"/>
      <c r="C74" s="8">
        <v>-400000</v>
      </c>
      <c r="D74" s="8">
        <v>-800000</v>
      </c>
      <c r="E74" s="8">
        <v>-1200000</v>
      </c>
      <c r="F74" s="8"/>
      <c r="G74" s="10"/>
      <c r="H74" s="10"/>
      <c r="I74" s="10"/>
      <c r="J74" s="10"/>
      <c r="K74" s="50"/>
      <c r="L74" s="50"/>
      <c r="M74" s="50"/>
      <c r="N74" s="50"/>
      <c r="O74" s="19"/>
      <c r="P74" s="19"/>
      <c r="Q74" s="19"/>
      <c r="R74" s="19"/>
      <c r="S74" s="19"/>
    </row>
    <row r="75" spans="1:19" x14ac:dyDescent="0.25">
      <c r="A75" t="s">
        <v>113</v>
      </c>
      <c r="B75" s="19"/>
      <c r="C75" s="8">
        <v>-166000</v>
      </c>
      <c r="D75" s="8">
        <v>-332000</v>
      </c>
      <c r="E75" s="8">
        <v>-498000</v>
      </c>
      <c r="F75" s="8"/>
      <c r="G75" s="10"/>
      <c r="H75" s="10"/>
      <c r="I75" s="10"/>
      <c r="J75" s="10"/>
      <c r="K75" s="50"/>
      <c r="L75" s="50"/>
      <c r="M75" s="50"/>
      <c r="N75" s="50"/>
      <c r="O75" s="19"/>
      <c r="P75" s="19"/>
      <c r="Q75" s="19"/>
      <c r="R75" s="19"/>
      <c r="S75" s="19"/>
    </row>
    <row r="76" spans="1:19" x14ac:dyDescent="0.25">
      <c r="A76" t="s">
        <v>114</v>
      </c>
      <c r="C76" s="8">
        <v>-500000</v>
      </c>
      <c r="D76" s="8">
        <v>-1000000</v>
      </c>
      <c r="E76" s="8">
        <v>-1500000</v>
      </c>
      <c r="F76" s="8"/>
      <c r="G76" s="10"/>
      <c r="H76" s="10"/>
      <c r="I76" s="10"/>
      <c r="J76" s="10"/>
      <c r="K76" s="50"/>
      <c r="L76" s="50"/>
      <c r="M76" s="50"/>
      <c r="N76" s="50"/>
      <c r="O76" s="19"/>
      <c r="P76" s="19"/>
      <c r="Q76" s="19"/>
      <c r="R76" s="19"/>
      <c r="S76" s="19"/>
    </row>
    <row r="77" spans="1:19" x14ac:dyDescent="0.25">
      <c r="A77" t="s">
        <v>115</v>
      </c>
      <c r="C77" s="8">
        <v>-333333</v>
      </c>
      <c r="D77" s="8">
        <v>-666666</v>
      </c>
      <c r="E77" s="8">
        <v>-1000000</v>
      </c>
      <c r="F77" s="8"/>
      <c r="G77" s="10"/>
      <c r="H77" s="10"/>
      <c r="I77" s="10"/>
      <c r="J77" s="10"/>
      <c r="K77" s="50"/>
      <c r="L77" s="50"/>
      <c r="M77" s="57"/>
      <c r="N77" s="50"/>
      <c r="O77" s="19"/>
      <c r="P77" s="19"/>
      <c r="Q77" s="19"/>
      <c r="R77" s="19"/>
      <c r="S77" s="19"/>
    </row>
    <row r="78" spans="1:19" x14ac:dyDescent="0.25">
      <c r="A78" t="s">
        <v>116</v>
      </c>
      <c r="C78" s="8">
        <v>-66667</v>
      </c>
      <c r="D78" s="8">
        <v>-133334</v>
      </c>
      <c r="E78" s="8">
        <v>-200000</v>
      </c>
      <c r="F78" s="8"/>
      <c r="G78" s="10"/>
      <c r="H78" s="10"/>
      <c r="I78" s="10"/>
      <c r="J78" s="10"/>
      <c r="K78" s="50"/>
      <c r="L78" s="50"/>
      <c r="M78" s="50"/>
      <c r="N78" s="50"/>
      <c r="O78" s="19"/>
      <c r="P78" s="19"/>
      <c r="Q78" s="19"/>
      <c r="R78" s="19"/>
      <c r="S78" s="19"/>
    </row>
    <row r="79" spans="1:19" x14ac:dyDescent="0.25">
      <c r="B79" s="19"/>
      <c r="C79" s="50"/>
      <c r="D79" s="57"/>
      <c r="E79" s="57"/>
      <c r="F79" s="57"/>
      <c r="G79" s="57"/>
      <c r="H79" s="57"/>
      <c r="I79" s="50"/>
      <c r="J79" s="50"/>
      <c r="K79" s="50"/>
      <c r="L79" s="50"/>
      <c r="M79" s="50"/>
      <c r="N79" s="50"/>
      <c r="O79" s="19"/>
      <c r="P79" s="19"/>
      <c r="Q79" s="19"/>
      <c r="R79" s="19"/>
      <c r="S79" s="19"/>
    </row>
    <row r="80" spans="1:19" x14ac:dyDescent="0.25">
      <c r="A80" t="s">
        <v>9</v>
      </c>
      <c r="B80" s="19"/>
      <c r="C80" s="60" t="e">
        <f t="shared" ref="C80:N80" si="17">+C24</f>
        <v>#REF!</v>
      </c>
      <c r="D80" s="60" t="e">
        <f t="shared" si="17"/>
        <v>#REF!</v>
      </c>
      <c r="E80" s="60" t="e">
        <f t="shared" si="17"/>
        <v>#REF!</v>
      </c>
      <c r="F80" s="60" t="e">
        <f t="shared" si="17"/>
        <v>#REF!</v>
      </c>
      <c r="G80" s="60" t="e">
        <f t="shared" si="17"/>
        <v>#REF!</v>
      </c>
      <c r="H80" s="60" t="e">
        <f t="shared" si="17"/>
        <v>#REF!</v>
      </c>
      <c r="I80" s="60" t="e">
        <f t="shared" si="17"/>
        <v>#REF!</v>
      </c>
      <c r="J80" s="60" t="e">
        <f t="shared" si="17"/>
        <v>#REF!</v>
      </c>
      <c r="K80" s="60" t="e">
        <f t="shared" si="17"/>
        <v>#REF!</v>
      </c>
      <c r="L80" s="60" t="e">
        <f t="shared" si="17"/>
        <v>#REF!</v>
      </c>
      <c r="M80" s="60" t="e">
        <f t="shared" si="17"/>
        <v>#REF!</v>
      </c>
      <c r="N80" s="60" t="e">
        <f t="shared" si="17"/>
        <v>#REF!</v>
      </c>
      <c r="O80" s="19"/>
      <c r="P80" s="19"/>
      <c r="Q80" s="19"/>
      <c r="R80" s="19"/>
      <c r="S80" s="19"/>
    </row>
    <row r="81" spans="1:19" x14ac:dyDescent="0.25">
      <c r="B81" s="19"/>
      <c r="C81" s="50"/>
      <c r="D81" s="57"/>
      <c r="E81" s="57"/>
      <c r="F81" s="57"/>
      <c r="G81" s="57"/>
      <c r="H81" s="57"/>
      <c r="I81" s="50"/>
      <c r="J81" s="50"/>
      <c r="K81" s="50"/>
      <c r="L81" s="50"/>
      <c r="M81" s="50"/>
      <c r="N81" s="50"/>
      <c r="O81" s="19"/>
      <c r="P81" s="19"/>
      <c r="Q81" s="19"/>
      <c r="R81" s="19"/>
      <c r="S81" s="19"/>
    </row>
    <row r="82" spans="1:19" x14ac:dyDescent="0.25">
      <c r="A82" t="s">
        <v>29</v>
      </c>
      <c r="B82" s="19"/>
      <c r="C82" s="61" t="e">
        <f>-(-C71-#REF!-C80)</f>
        <v>#REF!</v>
      </c>
      <c r="D82" s="61" t="e">
        <f>-(-D71-#REF!-D80)</f>
        <v>#REF!</v>
      </c>
      <c r="E82" s="61" t="e">
        <f>-(-E71-#REF!-E80)</f>
        <v>#REF!</v>
      </c>
      <c r="F82" s="61" t="e">
        <f>-(-F71-#REF!-F80)</f>
        <v>#REF!</v>
      </c>
      <c r="G82" s="61" t="e">
        <f>-(-G71-#REF!-G80)</f>
        <v>#REF!</v>
      </c>
      <c r="H82" s="61" t="e">
        <f>-(-H71-#REF!-H80)</f>
        <v>#REF!</v>
      </c>
      <c r="I82" s="61" t="e">
        <f>-(-I71-#REF!-I80)</f>
        <v>#REF!</v>
      </c>
      <c r="J82" s="61" t="e">
        <f>-(-J71-#REF!-J80)</f>
        <v>#REF!</v>
      </c>
      <c r="K82" s="61" t="e">
        <f>-(-K71-#REF!-K80)</f>
        <v>#REF!</v>
      </c>
      <c r="L82" s="61" t="e">
        <f>-(-L71-#REF!-L80)</f>
        <v>#REF!</v>
      </c>
      <c r="M82" s="61" t="e">
        <f>-(-M71-#REF!-M80)</f>
        <v>#REF!</v>
      </c>
      <c r="N82" s="61" t="e">
        <f>-(-N71-#REF!-N80)</f>
        <v>#REF!</v>
      </c>
      <c r="O82" s="19"/>
      <c r="P82" s="19"/>
      <c r="Q82" s="19"/>
      <c r="R82" s="19"/>
      <c r="S82" s="19"/>
    </row>
    <row r="83" spans="1:19" x14ac:dyDescent="0.25">
      <c r="B83" s="19"/>
      <c r="C83" s="50"/>
      <c r="D83" s="57"/>
      <c r="E83" s="57"/>
      <c r="F83" s="57"/>
      <c r="G83" s="57"/>
      <c r="H83" s="57"/>
      <c r="I83" s="50"/>
      <c r="J83" s="50"/>
      <c r="K83" s="50"/>
      <c r="L83" s="50"/>
      <c r="M83" s="50"/>
      <c r="N83" s="50"/>
      <c r="O83" s="19"/>
      <c r="P83" s="19"/>
      <c r="Q83" s="19"/>
      <c r="R83" s="19"/>
      <c r="S83" s="19"/>
    </row>
    <row r="84" spans="1:19" x14ac:dyDescent="0.25">
      <c r="A84" t="s">
        <v>30</v>
      </c>
      <c r="B84" s="19"/>
      <c r="C84" s="62" t="e">
        <f t="shared" ref="C84:N84" si="18">+C68</f>
        <v>#REF!</v>
      </c>
      <c r="D84" s="62" t="e">
        <f t="shared" si="18"/>
        <v>#REF!</v>
      </c>
      <c r="E84" s="62" t="e">
        <f t="shared" si="18"/>
        <v>#REF!</v>
      </c>
      <c r="F84" s="62" t="e">
        <f t="shared" si="18"/>
        <v>#REF!</v>
      </c>
      <c r="G84" s="62" t="e">
        <f t="shared" si="18"/>
        <v>#REF!</v>
      </c>
      <c r="H84" s="62" t="e">
        <f t="shared" si="18"/>
        <v>#REF!</v>
      </c>
      <c r="I84" s="62" t="e">
        <f t="shared" si="18"/>
        <v>#REF!</v>
      </c>
      <c r="J84" s="62" t="e">
        <f t="shared" si="18"/>
        <v>#REF!</v>
      </c>
      <c r="K84" s="62" t="e">
        <f t="shared" si="18"/>
        <v>#REF!</v>
      </c>
      <c r="L84" s="62" t="e">
        <f t="shared" si="18"/>
        <v>#REF!</v>
      </c>
      <c r="M84" s="62" t="e">
        <f t="shared" si="18"/>
        <v>#REF!</v>
      </c>
      <c r="N84" s="62" t="e">
        <f t="shared" si="18"/>
        <v>#REF!</v>
      </c>
      <c r="O84" s="19"/>
      <c r="P84" s="19"/>
      <c r="Q84" s="19"/>
      <c r="R84" s="19"/>
      <c r="S84" s="19"/>
    </row>
    <row r="85" spans="1:19" x14ac:dyDescent="0.25">
      <c r="B85" s="19"/>
      <c r="C85" s="50"/>
      <c r="D85" s="57"/>
      <c r="E85" s="57"/>
      <c r="F85" s="57"/>
      <c r="G85" s="57"/>
      <c r="H85" s="57"/>
      <c r="I85" s="50"/>
      <c r="J85" s="50"/>
      <c r="K85" s="50"/>
      <c r="L85" s="50"/>
      <c r="M85" s="50"/>
      <c r="N85" s="50"/>
      <c r="O85" s="19"/>
      <c r="P85" s="19"/>
      <c r="Q85" s="19"/>
      <c r="R85" s="19"/>
      <c r="S85" s="19"/>
    </row>
    <row r="86" spans="1:19" x14ac:dyDescent="0.25">
      <c r="A86" t="s">
        <v>31</v>
      </c>
      <c r="B86" s="19"/>
      <c r="C86" s="55" t="e">
        <f>C82+C84</f>
        <v>#REF!</v>
      </c>
      <c r="D86" s="55" t="e">
        <f t="shared" ref="D86:N86" si="19">D82+D84</f>
        <v>#REF!</v>
      </c>
      <c r="E86" s="55" t="e">
        <f>E82+E84</f>
        <v>#REF!</v>
      </c>
      <c r="F86" s="55" t="e">
        <f t="shared" si="19"/>
        <v>#REF!</v>
      </c>
      <c r="G86" s="55" t="e">
        <f t="shared" si="19"/>
        <v>#REF!</v>
      </c>
      <c r="H86" s="55" t="e">
        <f t="shared" si="19"/>
        <v>#REF!</v>
      </c>
      <c r="I86" s="55" t="e">
        <f t="shared" si="19"/>
        <v>#REF!</v>
      </c>
      <c r="J86" s="55" t="e">
        <f t="shared" si="19"/>
        <v>#REF!</v>
      </c>
      <c r="K86" s="55" t="e">
        <f t="shared" si="19"/>
        <v>#REF!</v>
      </c>
      <c r="L86" s="55" t="e">
        <f t="shared" si="19"/>
        <v>#REF!</v>
      </c>
      <c r="M86" s="55" t="e">
        <f t="shared" si="19"/>
        <v>#REF!</v>
      </c>
      <c r="N86" s="55" t="e">
        <f t="shared" si="19"/>
        <v>#REF!</v>
      </c>
      <c r="O86" s="19"/>
      <c r="P86" s="19"/>
      <c r="Q86" s="19"/>
      <c r="R86" s="19"/>
      <c r="S86" s="19"/>
    </row>
    <row r="87" spans="1:19" x14ac:dyDescent="0.25">
      <c r="B87" s="19"/>
      <c r="C87" s="50"/>
      <c r="D87" s="57"/>
      <c r="E87" s="57"/>
      <c r="F87" s="57"/>
      <c r="G87" s="57"/>
      <c r="H87" s="57"/>
      <c r="I87" s="50"/>
      <c r="J87" s="50"/>
      <c r="K87" s="50"/>
      <c r="L87" s="50"/>
      <c r="M87" s="50"/>
      <c r="N87" s="50"/>
      <c r="O87" s="19"/>
      <c r="P87" s="19"/>
      <c r="Q87" s="19"/>
      <c r="R87" s="19"/>
      <c r="S87" s="19"/>
    </row>
    <row r="88" spans="1:19" x14ac:dyDescent="0.25">
      <c r="A88" t="s">
        <v>32</v>
      </c>
      <c r="B88" s="19"/>
      <c r="C88" s="50"/>
      <c r="D88" s="57"/>
      <c r="E88" s="57"/>
      <c r="F88" s="57"/>
      <c r="G88" s="57"/>
      <c r="H88" s="57"/>
      <c r="I88" s="50"/>
      <c r="J88" s="50"/>
      <c r="K88" s="50"/>
      <c r="L88" s="50"/>
      <c r="M88" s="50"/>
      <c r="N88" s="50"/>
      <c r="O88" s="19"/>
      <c r="P88" s="47"/>
      <c r="Q88" s="19"/>
      <c r="R88" s="19"/>
      <c r="S88" s="19"/>
    </row>
    <row r="89" spans="1:19" x14ac:dyDescent="0.25">
      <c r="A89" t="s">
        <v>33</v>
      </c>
      <c r="B89" s="19"/>
      <c r="C89" s="52">
        <f>+SUM(C90)</f>
        <v>200</v>
      </c>
      <c r="D89" s="52">
        <f t="shared" ref="D89:N89" si="20">+SUM(D90)</f>
        <v>400</v>
      </c>
      <c r="E89" s="52">
        <f t="shared" si="20"/>
        <v>600</v>
      </c>
      <c r="F89" s="52">
        <f t="shared" si="20"/>
        <v>0</v>
      </c>
      <c r="G89" s="52">
        <f t="shared" si="20"/>
        <v>0</v>
      </c>
      <c r="H89" s="52">
        <f t="shared" si="20"/>
        <v>0</v>
      </c>
      <c r="I89" s="52">
        <f t="shared" si="20"/>
        <v>0</v>
      </c>
      <c r="J89" s="52">
        <f t="shared" si="20"/>
        <v>0</v>
      </c>
      <c r="K89" s="52">
        <f t="shared" si="20"/>
        <v>0</v>
      </c>
      <c r="L89" s="52">
        <f t="shared" si="20"/>
        <v>0</v>
      </c>
      <c r="M89" s="52">
        <f t="shared" si="20"/>
        <v>0</v>
      </c>
      <c r="N89" s="52">
        <f t="shared" si="20"/>
        <v>0</v>
      </c>
      <c r="O89" s="19"/>
      <c r="P89" s="47"/>
      <c r="Q89" s="19"/>
      <c r="R89" s="19"/>
      <c r="S89" s="19"/>
    </row>
    <row r="90" spans="1:19" x14ac:dyDescent="0.25">
      <c r="A90" t="s">
        <v>117</v>
      </c>
      <c r="B90" s="19"/>
      <c r="C90" s="8">
        <v>200</v>
      </c>
      <c r="D90" s="8">
        <v>400</v>
      </c>
      <c r="E90" s="8">
        <v>600</v>
      </c>
      <c r="F90" s="8"/>
      <c r="G90" s="10"/>
      <c r="H90" s="10"/>
      <c r="I90" s="10"/>
      <c r="J90" s="10"/>
      <c r="K90" s="50"/>
      <c r="L90" s="50"/>
      <c r="M90" s="50"/>
      <c r="N90" s="50"/>
      <c r="O90" s="19"/>
      <c r="P90" s="47"/>
      <c r="Q90" s="19"/>
      <c r="R90" s="19"/>
      <c r="S90" s="19"/>
    </row>
    <row r="91" spans="1:19" x14ac:dyDescent="0.25">
      <c r="B91" s="19"/>
      <c r="C91" s="50"/>
      <c r="D91" s="57"/>
      <c r="E91" s="57"/>
      <c r="F91" s="57"/>
      <c r="G91" s="57"/>
      <c r="H91" s="57"/>
      <c r="I91" s="50"/>
      <c r="J91" s="50"/>
      <c r="K91" s="50"/>
      <c r="L91" s="50"/>
      <c r="M91" s="50"/>
      <c r="N91" s="50"/>
      <c r="O91" s="19"/>
      <c r="P91" s="19"/>
      <c r="Q91" s="19"/>
      <c r="R91" s="19"/>
      <c r="S91" s="19"/>
    </row>
    <row r="92" spans="1:19" x14ac:dyDescent="0.25">
      <c r="A92" t="s">
        <v>34</v>
      </c>
      <c r="B92" s="19"/>
      <c r="C92" s="54" t="e">
        <f>C86+#REF!+C89+#REF!+#REF!</f>
        <v>#REF!</v>
      </c>
      <c r="D92" s="54" t="e">
        <f>D86+#REF!+D89+#REF!+#REF!</f>
        <v>#REF!</v>
      </c>
      <c r="E92" s="54" t="e">
        <f>E86+#REF!+E89+#REF!+#REF!</f>
        <v>#REF!</v>
      </c>
      <c r="F92" s="54" t="e">
        <f>F86+#REF!+F89+#REF!+#REF!</f>
        <v>#REF!</v>
      </c>
      <c r="G92" s="54" t="e">
        <f>G86+#REF!+G89+#REF!+#REF!</f>
        <v>#REF!</v>
      </c>
      <c r="H92" s="54" t="e">
        <f>H86+#REF!+H89+#REF!+#REF!</f>
        <v>#REF!</v>
      </c>
      <c r="I92" s="54" t="e">
        <f>I86+#REF!+I89+#REF!+#REF!</f>
        <v>#REF!</v>
      </c>
      <c r="J92" s="54" t="e">
        <f>J86+#REF!+J89+#REF!+#REF!</f>
        <v>#REF!</v>
      </c>
      <c r="K92" s="54" t="e">
        <f>K86+#REF!+K89+#REF!+#REF!</f>
        <v>#REF!</v>
      </c>
      <c r="L92" s="54" t="e">
        <f>L86+#REF!+L89+#REF!+#REF!</f>
        <v>#REF!</v>
      </c>
      <c r="M92" s="54" t="e">
        <f>M86+#REF!+M89+#REF!+#REF!</f>
        <v>#REF!</v>
      </c>
      <c r="N92" s="54" t="e">
        <f>N86+#REF!+N89+#REF!+#REF!</f>
        <v>#REF!</v>
      </c>
      <c r="O92" s="19"/>
      <c r="P92" s="19"/>
      <c r="Q92" s="19"/>
      <c r="R92" s="19"/>
      <c r="S92" s="19"/>
    </row>
    <row r="93" spans="1:19" x14ac:dyDescent="0.25">
      <c r="A93" t="s">
        <v>35</v>
      </c>
      <c r="B93" s="19"/>
      <c r="C93" s="50"/>
      <c r="D93" s="57"/>
      <c r="E93" s="57"/>
      <c r="F93" s="57"/>
      <c r="G93" s="57"/>
      <c r="H93" s="57"/>
      <c r="I93" s="50"/>
      <c r="J93" s="50"/>
      <c r="K93" s="50"/>
      <c r="L93" s="50"/>
      <c r="M93" s="50"/>
      <c r="N93" s="50"/>
      <c r="O93" s="19"/>
      <c r="P93" s="19"/>
      <c r="Q93" s="19"/>
      <c r="R93" s="19"/>
      <c r="S93" s="19"/>
    </row>
    <row r="94" spans="1:19" x14ac:dyDescent="0.25">
      <c r="A94" t="s">
        <v>36</v>
      </c>
      <c r="B94" s="19"/>
      <c r="C94" s="8">
        <v>50000</v>
      </c>
      <c r="D94" s="8">
        <v>100000</v>
      </c>
      <c r="E94" s="8">
        <v>150000</v>
      </c>
      <c r="F94" s="8"/>
      <c r="G94" s="10"/>
      <c r="H94" s="10"/>
      <c r="I94" s="10"/>
      <c r="J94" s="10"/>
      <c r="K94" s="50"/>
      <c r="L94" s="50"/>
      <c r="M94" s="50"/>
      <c r="N94" s="50"/>
      <c r="O94" s="19"/>
      <c r="P94" s="19"/>
      <c r="Q94" s="19"/>
      <c r="R94" s="19"/>
      <c r="S94" s="19"/>
    </row>
    <row r="95" spans="1:19" x14ac:dyDescent="0.25">
      <c r="B95" s="19"/>
      <c r="C95" s="50"/>
      <c r="D95" s="57"/>
      <c r="E95" s="57"/>
      <c r="F95" s="57"/>
      <c r="G95" s="57"/>
      <c r="H95" s="57"/>
      <c r="I95" s="50"/>
      <c r="J95" s="50"/>
      <c r="K95" s="50"/>
      <c r="L95" s="50"/>
      <c r="M95" s="50"/>
      <c r="N95" s="50"/>
      <c r="O95" s="19"/>
      <c r="P95" s="19"/>
      <c r="Q95" s="19"/>
      <c r="R95" s="19"/>
      <c r="S95" s="19"/>
    </row>
    <row r="96" spans="1:19" x14ac:dyDescent="0.25">
      <c r="A96" t="s">
        <v>37</v>
      </c>
      <c r="B96" s="19"/>
      <c r="C96" s="54" t="e">
        <f>C92+C94</f>
        <v>#REF!</v>
      </c>
      <c r="D96" s="54" t="e">
        <f>D92+D94</f>
        <v>#REF!</v>
      </c>
      <c r="E96" s="54" t="e">
        <f t="shared" ref="E96:N96" si="21">E92+E94</f>
        <v>#REF!</v>
      </c>
      <c r="F96" s="54" t="e">
        <f t="shared" si="21"/>
        <v>#REF!</v>
      </c>
      <c r="G96" s="54" t="e">
        <f t="shared" si="21"/>
        <v>#REF!</v>
      </c>
      <c r="H96" s="54" t="e">
        <f t="shared" si="21"/>
        <v>#REF!</v>
      </c>
      <c r="I96" s="54" t="e">
        <f t="shared" si="21"/>
        <v>#REF!</v>
      </c>
      <c r="J96" s="54" t="e">
        <f t="shared" si="21"/>
        <v>#REF!</v>
      </c>
      <c r="K96" s="54" t="e">
        <f t="shared" si="21"/>
        <v>#REF!</v>
      </c>
      <c r="L96" s="54" t="e">
        <f t="shared" si="21"/>
        <v>#REF!</v>
      </c>
      <c r="M96" s="54" t="e">
        <f t="shared" si="21"/>
        <v>#REF!</v>
      </c>
      <c r="N96" s="54" t="e">
        <f t="shared" si="21"/>
        <v>#REF!</v>
      </c>
      <c r="O96" s="19"/>
      <c r="P96" s="19"/>
      <c r="Q96" s="19"/>
      <c r="R96" s="19"/>
      <c r="S96" s="19"/>
    </row>
    <row r="97" spans="2:19" x14ac:dyDescent="0.25">
      <c r="B97" s="19"/>
      <c r="O97" s="19"/>
      <c r="P97" s="19"/>
      <c r="Q97" s="19"/>
      <c r="R97" s="19"/>
      <c r="S97" s="19"/>
    </row>
    <row r="98" spans="2:19" x14ac:dyDescent="0.25">
      <c r="B98" s="19"/>
      <c r="O98" s="19"/>
      <c r="P98" s="19"/>
      <c r="Q98" s="19"/>
      <c r="R98" s="19"/>
      <c r="S98" s="19"/>
    </row>
    <row r="99" spans="2:19" x14ac:dyDescent="0.25">
      <c r="B99" s="19"/>
      <c r="O99" s="19"/>
      <c r="P99" s="19"/>
      <c r="Q99" s="19"/>
      <c r="R99" s="19"/>
      <c r="S99" s="19"/>
    </row>
    <row r="100" spans="2:19" x14ac:dyDescent="0.25">
      <c r="B100" s="19"/>
      <c r="O100" s="19"/>
      <c r="P100" s="19"/>
      <c r="Q100" s="19"/>
      <c r="R100" s="19"/>
      <c r="S100" s="19"/>
    </row>
    <row r="101" spans="2:19" x14ac:dyDescent="0.25">
      <c r="B101" s="19"/>
      <c r="O101" s="19"/>
      <c r="P101" s="19"/>
      <c r="Q101" s="19"/>
      <c r="R101" s="19"/>
      <c r="S101" s="19"/>
    </row>
    <row r="102" spans="2:19" x14ac:dyDescent="0.25">
      <c r="B102" s="19"/>
      <c r="O102" s="19"/>
      <c r="P102" s="19"/>
      <c r="Q102" s="19"/>
      <c r="R102" s="19"/>
      <c r="S102" s="19"/>
    </row>
    <row r="103" spans="2:19" x14ac:dyDescent="0.25">
      <c r="B103" s="19"/>
      <c r="O103" s="19"/>
      <c r="P103" s="19"/>
      <c r="Q103" s="19"/>
      <c r="R103" s="19"/>
      <c r="S103" s="19"/>
    </row>
    <row r="104" spans="2:19" x14ac:dyDescent="0.25">
      <c r="B104" s="19"/>
      <c r="O104" s="19"/>
      <c r="P104" s="19"/>
      <c r="Q104" s="19"/>
      <c r="R104" s="19"/>
      <c r="S104" s="19"/>
    </row>
    <row r="105" spans="2:19" x14ac:dyDescent="0.25">
      <c r="B105" s="19"/>
      <c r="O105" s="19"/>
      <c r="P105" s="19"/>
      <c r="Q105" s="19"/>
      <c r="R105" s="19"/>
      <c r="S105" s="19"/>
    </row>
    <row r="106" spans="2:19" x14ac:dyDescent="0.25">
      <c r="B106" s="19"/>
      <c r="O106" s="19"/>
      <c r="P106" s="19"/>
      <c r="Q106" s="19"/>
      <c r="R106" s="19"/>
      <c r="S106" s="19"/>
    </row>
    <row r="107" spans="2:19" x14ac:dyDescent="0.25">
      <c r="B107" s="19"/>
      <c r="O107" s="19"/>
      <c r="P107" s="19"/>
      <c r="Q107" s="19"/>
      <c r="R107" s="19"/>
      <c r="S107" s="19"/>
    </row>
    <row r="108" spans="2:19" x14ac:dyDescent="0.25">
      <c r="B108" s="19"/>
      <c r="O108" s="19"/>
      <c r="P108" s="19"/>
      <c r="Q108" s="19"/>
      <c r="R108" s="19"/>
      <c r="S108" s="19"/>
    </row>
    <row r="109" spans="2:19" x14ac:dyDescent="0.25">
      <c r="B109" s="19"/>
      <c r="O109" s="19"/>
      <c r="P109" s="19"/>
      <c r="Q109" s="19"/>
      <c r="R109" s="19"/>
      <c r="S109" s="19"/>
    </row>
    <row r="110" spans="2:19" x14ac:dyDescent="0.25">
      <c r="B110" s="19"/>
      <c r="O110" s="19"/>
      <c r="P110" s="19"/>
      <c r="Q110" s="19"/>
      <c r="R110" s="19"/>
      <c r="S110" s="19"/>
    </row>
    <row r="111" spans="2:19" x14ac:dyDescent="0.25">
      <c r="B111" s="19"/>
      <c r="O111" s="19"/>
      <c r="P111" s="19"/>
      <c r="Q111" s="19"/>
      <c r="R111" s="19"/>
      <c r="S111" s="19"/>
    </row>
    <row r="112" spans="2:19" x14ac:dyDescent="0.25">
      <c r="B112" s="19"/>
      <c r="O112" s="19"/>
      <c r="P112" s="19"/>
      <c r="Q112" s="19"/>
      <c r="R112" s="19"/>
      <c r="S112" s="19"/>
    </row>
    <row r="113" spans="2:19" x14ac:dyDescent="0.25">
      <c r="B113" s="19"/>
      <c r="O113" s="19"/>
      <c r="P113" s="19"/>
      <c r="Q113" s="19"/>
      <c r="R113" s="19"/>
      <c r="S113" s="19"/>
    </row>
    <row r="114" spans="2:19" x14ac:dyDescent="0.25">
      <c r="B114" s="19"/>
      <c r="O114" s="19"/>
      <c r="P114" s="19"/>
      <c r="Q114" s="19"/>
      <c r="R114" s="19"/>
      <c r="S114" s="19"/>
    </row>
    <row r="115" spans="2:19" x14ac:dyDescent="0.25">
      <c r="B115" s="19"/>
      <c r="O115" s="19"/>
      <c r="P115" s="19"/>
      <c r="Q115" s="19"/>
      <c r="R115" s="19"/>
      <c r="S115" s="19"/>
    </row>
    <row r="116" spans="2:19" x14ac:dyDescent="0.25">
      <c r="B116" s="19"/>
      <c r="O116" s="19"/>
      <c r="P116" s="19"/>
      <c r="Q116" s="19"/>
      <c r="R116" s="19"/>
      <c r="S116" s="19"/>
    </row>
    <row r="117" spans="2:19" x14ac:dyDescent="0.25">
      <c r="B117" s="19"/>
      <c r="O117" s="19"/>
      <c r="P117" s="19"/>
      <c r="Q117" s="19"/>
      <c r="R117" s="19"/>
      <c r="S117" s="19"/>
    </row>
    <row r="118" spans="2:19" x14ac:dyDescent="0.25">
      <c r="B118" s="19"/>
      <c r="O118" s="19"/>
      <c r="P118" s="19"/>
      <c r="Q118" s="19"/>
      <c r="R118" s="19"/>
      <c r="S118" s="19"/>
    </row>
    <row r="119" spans="2:19" x14ac:dyDescent="0.25">
      <c r="B119" s="19"/>
      <c r="O119" s="19"/>
      <c r="P119" s="19"/>
      <c r="Q119" s="19"/>
      <c r="R119" s="19"/>
      <c r="S119" s="19"/>
    </row>
    <row r="120" spans="2:19" x14ac:dyDescent="0.25">
      <c r="B120" s="19"/>
      <c r="O120" s="19"/>
      <c r="P120" s="19"/>
      <c r="Q120" s="19"/>
      <c r="R120" s="19"/>
      <c r="S120" s="19"/>
    </row>
    <row r="121" spans="2:19" x14ac:dyDescent="0.25">
      <c r="B121" s="19"/>
      <c r="O121" s="19"/>
      <c r="P121" s="19"/>
      <c r="Q121" s="19"/>
      <c r="R121" s="19"/>
      <c r="S121" s="19"/>
    </row>
    <row r="122" spans="2:19" x14ac:dyDescent="0.25">
      <c r="B122" s="19"/>
      <c r="O122" s="19"/>
      <c r="P122" s="19"/>
      <c r="Q122" s="19"/>
      <c r="R122" s="19"/>
      <c r="S122" s="19"/>
    </row>
    <row r="123" spans="2:19" x14ac:dyDescent="0.25">
      <c r="B123" s="19"/>
      <c r="O123" s="19"/>
      <c r="P123" s="19"/>
      <c r="Q123" s="19"/>
      <c r="R123" s="19"/>
      <c r="S123" s="19"/>
    </row>
    <row r="124" spans="2:19" x14ac:dyDescent="0.25">
      <c r="B124" s="19"/>
      <c r="O124" s="19"/>
      <c r="P124" s="19"/>
      <c r="Q124" s="19"/>
      <c r="R124" s="19"/>
      <c r="S124" s="19"/>
    </row>
    <row r="125" spans="2:19" x14ac:dyDescent="0.25">
      <c r="B125" s="19"/>
      <c r="O125" s="19"/>
      <c r="P125" s="19"/>
      <c r="Q125" s="19"/>
      <c r="R125" s="19"/>
      <c r="S125" s="19"/>
    </row>
    <row r="126" spans="2:19" x14ac:dyDescent="0.25">
      <c r="B126" s="19"/>
      <c r="O126" s="19"/>
      <c r="P126" s="19"/>
      <c r="Q126" s="19"/>
      <c r="R126" s="19"/>
      <c r="S126" s="19"/>
    </row>
    <row r="127" spans="2:19" x14ac:dyDescent="0.25">
      <c r="B127" s="19"/>
      <c r="O127" s="19"/>
      <c r="P127" s="19"/>
      <c r="Q127" s="19"/>
      <c r="R127" s="19"/>
      <c r="S127" s="19"/>
    </row>
    <row r="128" spans="2:19" x14ac:dyDescent="0.25">
      <c r="B128" s="19"/>
      <c r="O128" s="19"/>
      <c r="P128" s="19"/>
      <c r="Q128" s="19"/>
      <c r="R128" s="19"/>
      <c r="S128" s="19"/>
    </row>
    <row r="129" spans="2:19" x14ac:dyDescent="0.25">
      <c r="B129" s="19"/>
      <c r="O129" s="19"/>
      <c r="P129" s="19"/>
      <c r="Q129" s="19"/>
      <c r="R129" s="19"/>
      <c r="S129" s="19"/>
    </row>
    <row r="130" spans="2:19" x14ac:dyDescent="0.25">
      <c r="B130" s="19"/>
      <c r="O130" s="19"/>
      <c r="P130" s="19"/>
      <c r="Q130" s="19"/>
      <c r="R130" s="19"/>
      <c r="S130" s="19"/>
    </row>
    <row r="131" spans="2:19" x14ac:dyDescent="0.25">
      <c r="B131" s="19"/>
      <c r="O131" s="19"/>
      <c r="P131" s="19"/>
      <c r="Q131" s="19"/>
      <c r="R131" s="19"/>
      <c r="S131" s="19"/>
    </row>
    <row r="132" spans="2:19" x14ac:dyDescent="0.25">
      <c r="B132" s="19"/>
      <c r="O132" s="19"/>
      <c r="P132" s="19"/>
      <c r="Q132" s="19"/>
      <c r="R132" s="19"/>
      <c r="S132" s="19"/>
    </row>
    <row r="133" spans="2:19" x14ac:dyDescent="0.25">
      <c r="B133" s="19"/>
      <c r="O133" s="19"/>
      <c r="P133" s="19"/>
      <c r="Q133" s="19"/>
      <c r="R133" s="19"/>
      <c r="S133" s="19"/>
    </row>
    <row r="134" spans="2:19" x14ac:dyDescent="0.25">
      <c r="B134" s="19"/>
      <c r="O134" s="19"/>
      <c r="P134" s="19"/>
      <c r="Q134" s="19"/>
      <c r="R134" s="19"/>
      <c r="S134" s="19"/>
    </row>
    <row r="135" spans="2:19" x14ac:dyDescent="0.25">
      <c r="B135" s="19"/>
      <c r="O135" s="19"/>
      <c r="P135" s="19"/>
      <c r="Q135" s="19"/>
      <c r="R135" s="19"/>
      <c r="S135" s="19"/>
    </row>
    <row r="136" spans="2:19" x14ac:dyDescent="0.25">
      <c r="B136" s="19"/>
      <c r="O136" s="19"/>
      <c r="P136" s="19"/>
      <c r="Q136" s="19"/>
      <c r="R136" s="19"/>
      <c r="S136" s="19"/>
    </row>
    <row r="137" spans="2:19" x14ac:dyDescent="0.25">
      <c r="B137" s="19"/>
      <c r="O137" s="19"/>
      <c r="P137" s="19"/>
      <c r="Q137" s="19"/>
      <c r="R137" s="19"/>
      <c r="S137" s="19"/>
    </row>
    <row r="138" spans="2:19" x14ac:dyDescent="0.25">
      <c r="B138" s="19"/>
      <c r="O138" s="19"/>
      <c r="P138" s="19"/>
      <c r="Q138" s="19"/>
      <c r="R138" s="19"/>
      <c r="S138" s="19"/>
    </row>
    <row r="139" spans="2:19" x14ac:dyDescent="0.25">
      <c r="B139" s="19"/>
      <c r="O139" s="19"/>
      <c r="P139" s="19"/>
      <c r="Q139" s="19"/>
      <c r="R139" s="19"/>
      <c r="S139" s="19"/>
    </row>
    <row r="140" spans="2:19" x14ac:dyDescent="0.25">
      <c r="B140" s="19"/>
      <c r="O140" s="19"/>
      <c r="P140" s="19"/>
      <c r="Q140" s="19"/>
      <c r="R140" s="19"/>
      <c r="S140" s="19"/>
    </row>
    <row r="141" spans="2:19" x14ac:dyDescent="0.25">
      <c r="B141" s="19"/>
      <c r="O141" s="19"/>
      <c r="P141" s="19"/>
      <c r="Q141" s="19"/>
      <c r="R141" s="19"/>
      <c r="S141" s="19"/>
    </row>
    <row r="142" spans="2:19" x14ac:dyDescent="0.25">
      <c r="B142" s="19"/>
      <c r="O142" s="19"/>
      <c r="P142" s="19"/>
      <c r="Q142" s="19"/>
      <c r="R142" s="19"/>
      <c r="S142" s="19"/>
    </row>
    <row r="143" spans="2:19" x14ac:dyDescent="0.25">
      <c r="B143" s="19"/>
      <c r="O143" s="19"/>
      <c r="P143" s="19"/>
      <c r="Q143" s="19"/>
      <c r="R143" s="19"/>
      <c r="S143" s="19"/>
    </row>
    <row r="144" spans="2:19" x14ac:dyDescent="0.25">
      <c r="B144" s="19"/>
      <c r="O144" s="19"/>
      <c r="P144" s="19"/>
      <c r="Q144" s="19"/>
      <c r="R144" s="19"/>
      <c r="S144" s="19"/>
    </row>
    <row r="145" spans="2:19" x14ac:dyDescent="0.25">
      <c r="B145" s="19"/>
      <c r="O145" s="19"/>
      <c r="P145" s="19"/>
      <c r="Q145" s="19"/>
      <c r="R145" s="19"/>
      <c r="S145" s="19"/>
    </row>
    <row r="146" spans="2:19" x14ac:dyDescent="0.25">
      <c r="B146" s="19"/>
      <c r="O146" s="19"/>
      <c r="P146" s="19"/>
      <c r="Q146" s="19"/>
      <c r="R146" s="19"/>
      <c r="S146" s="19"/>
    </row>
    <row r="147" spans="2:19" x14ac:dyDescent="0.25">
      <c r="B147" s="19"/>
      <c r="O147" s="19"/>
      <c r="P147" s="19"/>
      <c r="Q147" s="19"/>
      <c r="R147" s="19"/>
      <c r="S147" s="19"/>
    </row>
    <row r="148" spans="2:19" x14ac:dyDescent="0.25">
      <c r="B148" s="19"/>
      <c r="O148" s="19"/>
      <c r="P148" s="19"/>
      <c r="Q148" s="19"/>
      <c r="R148" s="19"/>
      <c r="S148" s="19"/>
    </row>
    <row r="149" spans="2:19" x14ac:dyDescent="0.25">
      <c r="B149" s="19"/>
      <c r="O149" s="19"/>
      <c r="P149" s="19"/>
      <c r="Q149" s="19"/>
      <c r="R149" s="19"/>
      <c r="S149" s="19"/>
    </row>
    <row r="150" spans="2:19" x14ac:dyDescent="0.25">
      <c r="B150" s="19"/>
      <c r="O150" s="19"/>
      <c r="P150" s="19"/>
      <c r="Q150" s="19"/>
      <c r="R150" s="19"/>
      <c r="S150" s="19"/>
    </row>
    <row r="151" spans="2:19" x14ac:dyDescent="0.25">
      <c r="B151" s="19"/>
      <c r="O151" s="19"/>
      <c r="P151" s="19"/>
      <c r="Q151" s="19"/>
      <c r="R151" s="19"/>
      <c r="S151" s="19"/>
    </row>
    <row r="152" spans="2:19" x14ac:dyDescent="0.25">
      <c r="B152" s="19"/>
      <c r="O152" s="19"/>
      <c r="P152" s="19"/>
      <c r="Q152" s="19"/>
      <c r="R152" s="19"/>
      <c r="S152" s="19"/>
    </row>
    <row r="153" spans="2:19" x14ac:dyDescent="0.25">
      <c r="B153" s="19"/>
      <c r="O153" s="19"/>
      <c r="P153" s="19"/>
      <c r="Q153" s="19"/>
      <c r="R153" s="19"/>
      <c r="S153" s="19"/>
    </row>
    <row r="154" spans="2:19" x14ac:dyDescent="0.25">
      <c r="B154" s="19"/>
      <c r="O154" s="19"/>
      <c r="P154" s="19"/>
      <c r="Q154" s="19"/>
      <c r="R154" s="19"/>
      <c r="S154" s="19"/>
    </row>
    <row r="155" spans="2:19" x14ac:dyDescent="0.25">
      <c r="B155" s="19"/>
      <c r="O155" s="19"/>
      <c r="P155" s="19"/>
      <c r="Q155" s="19"/>
      <c r="R155" s="19"/>
      <c r="S155" s="19"/>
    </row>
    <row r="156" spans="2:19" x14ac:dyDescent="0.25">
      <c r="B156" s="19"/>
      <c r="O156" s="19"/>
      <c r="P156" s="19"/>
      <c r="Q156" s="19"/>
      <c r="R156" s="19"/>
      <c r="S156" s="19"/>
    </row>
    <row r="157" spans="2:19" x14ac:dyDescent="0.25">
      <c r="B157" s="19"/>
      <c r="O157" s="19"/>
      <c r="P157" s="19"/>
      <c r="Q157" s="19"/>
      <c r="R157" s="19"/>
      <c r="S157" s="19"/>
    </row>
    <row r="158" spans="2:19" x14ac:dyDescent="0.25">
      <c r="B158" s="19"/>
      <c r="O158" s="19"/>
      <c r="P158" s="19"/>
      <c r="Q158" s="19"/>
      <c r="R158" s="19"/>
      <c r="S158" s="19"/>
    </row>
    <row r="159" spans="2:19" x14ac:dyDescent="0.25">
      <c r="B159" s="19"/>
      <c r="O159" s="19"/>
      <c r="P159" s="19"/>
      <c r="Q159" s="19"/>
      <c r="R159" s="19"/>
      <c r="S159" s="19"/>
    </row>
    <row r="160" spans="2:19" x14ac:dyDescent="0.25">
      <c r="B160" s="19"/>
      <c r="O160" s="19"/>
      <c r="P160" s="19"/>
      <c r="Q160" s="19"/>
      <c r="R160" s="19"/>
      <c r="S160" s="19"/>
    </row>
    <row r="161" spans="2:19" x14ac:dyDescent="0.25">
      <c r="B161" s="19"/>
      <c r="O161" s="19"/>
      <c r="P161" s="19"/>
      <c r="Q161" s="19"/>
      <c r="R161" s="19"/>
      <c r="S161" s="19"/>
    </row>
    <row r="162" spans="2:19" x14ac:dyDescent="0.25">
      <c r="B162" s="19"/>
      <c r="O162" s="19"/>
      <c r="P162" s="19"/>
      <c r="Q162" s="19"/>
      <c r="R162" s="19"/>
      <c r="S162" s="19"/>
    </row>
    <row r="163" spans="2:19" x14ac:dyDescent="0.25">
      <c r="B163" s="19"/>
      <c r="O163" s="19"/>
      <c r="P163" s="19"/>
      <c r="Q163" s="19"/>
      <c r="R163" s="19"/>
      <c r="S163" s="19"/>
    </row>
    <row r="164" spans="2:19" x14ac:dyDescent="0.25">
      <c r="B164" s="19"/>
      <c r="O164" s="19"/>
      <c r="P164" s="19"/>
      <c r="Q164" s="19"/>
      <c r="R164" s="19"/>
      <c r="S164" s="19"/>
    </row>
    <row r="165" spans="2:19" x14ac:dyDescent="0.25">
      <c r="B165" s="19"/>
      <c r="O165" s="19"/>
      <c r="P165" s="19"/>
      <c r="Q165" s="19"/>
      <c r="R165" s="19"/>
      <c r="S165" s="19"/>
    </row>
    <row r="166" spans="2:19" x14ac:dyDescent="0.25">
      <c r="B166" s="19"/>
      <c r="O166" s="19"/>
      <c r="P166" s="19"/>
      <c r="Q166" s="19"/>
      <c r="R166" s="19"/>
      <c r="S166" s="19"/>
    </row>
    <row r="167" spans="2:19" x14ac:dyDescent="0.25">
      <c r="B167" s="19"/>
      <c r="O167" s="19"/>
      <c r="P167" s="19"/>
      <c r="Q167" s="19"/>
      <c r="R167" s="19"/>
      <c r="S167" s="19"/>
    </row>
    <row r="168" spans="2:19" x14ac:dyDescent="0.25">
      <c r="B168" s="19"/>
      <c r="O168" s="19"/>
      <c r="P168" s="19"/>
      <c r="Q168" s="19"/>
      <c r="R168" s="19"/>
      <c r="S168" s="19"/>
    </row>
    <row r="169" spans="2:19" x14ac:dyDescent="0.25">
      <c r="B169" s="19"/>
      <c r="O169" s="19"/>
      <c r="P169" s="19"/>
      <c r="Q169" s="19"/>
      <c r="R169" s="19"/>
      <c r="S169" s="19"/>
    </row>
    <row r="170" spans="2:19" x14ac:dyDescent="0.25">
      <c r="B170" s="19"/>
      <c r="O170" s="19"/>
      <c r="P170" s="19"/>
      <c r="Q170" s="19"/>
      <c r="R170" s="19"/>
      <c r="S170" s="19"/>
    </row>
    <row r="171" spans="2:19" x14ac:dyDescent="0.25">
      <c r="B171" s="19"/>
      <c r="O171" s="19"/>
      <c r="P171" s="19"/>
      <c r="Q171" s="19"/>
      <c r="R171" s="19"/>
      <c r="S171" s="19"/>
    </row>
    <row r="172" spans="2:19" x14ac:dyDescent="0.25">
      <c r="B172" s="19"/>
      <c r="O172" s="19"/>
      <c r="P172" s="19"/>
      <c r="Q172" s="19"/>
      <c r="R172" s="19"/>
      <c r="S172" s="19"/>
    </row>
  </sheetData>
  <mergeCells count="1">
    <mergeCell ref="C3:N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P&amp;L YTD</vt:lpstr>
      <vt:lpstr>PY MTD</vt:lpstr>
      <vt:lpstr>PY YTD</vt:lpstr>
      <vt:lpstr>Budget</vt:lpstr>
      <vt:lpstr>CY MTD</vt:lpstr>
      <vt:lpstr>CY YTD</vt:lpstr>
      <vt:lpstr>'P&amp;L YTD'!Print_Area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Stephen</dc:creator>
  <cp:lastModifiedBy>Glenn Stephen</cp:lastModifiedBy>
  <cp:lastPrinted>2024-03-07T17:26:15Z</cp:lastPrinted>
  <dcterms:created xsi:type="dcterms:W3CDTF">2023-11-17T15:59:07Z</dcterms:created>
  <dcterms:modified xsi:type="dcterms:W3CDTF">2026-07-22T13:34:39Z</dcterms:modified>
</cp:coreProperties>
</file>