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slicerCaches/slicerCache1.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drichvalue.xml" ContentType="application/vnd.ms-excel.rdrichvalue+xml"/>
  <Override PartName="/xl/richData/rdrichvaluestructure.xml" ContentType="application/vnd.ms-excel.rdrichvaluestructure+xml"/>
  <Override PartName="/xl/richData/richStyles.xml" ContentType="application/vnd.ms-excel.richstyles+xml"/>
  <Override PartName="/xl/richData/rdsupportingpropertybagstructure.xml" ContentType="application/vnd.ms-excel.rdsupportingpropertybagstructure+xml"/>
  <Override PartName="/xl/richData/rdsupportingpropertybag.xml" ContentType="application/vnd.ms-excel.rdsupportingpropertybag+xml"/>
  <Override PartName="/xl/richData/rdRichValueTypes.xml" ContentType="application/vnd.ms-excel.rdrichvaluetypes+xml"/>
  <Override PartName="/xl/drawings/drawing1.xml" ContentType="application/vnd.openxmlformats-officedocument.drawing+xml"/>
  <Override PartName="/xl/tables/table1.xml" ContentType="application/vnd.openxmlformats-officedocument.spreadsheetml.table+xml"/>
  <Override PartName="/xl/slicers/slicer1.xml" ContentType="application/vnd.ms-excel.slicer+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202300"/>
  <mc:AlternateContent xmlns:mc="http://schemas.openxmlformats.org/markup-compatibility/2006">
    <mc:Choice Requires="x15">
      <x15ac:absPath xmlns:x15ac="http://schemas.microsoft.com/office/spreadsheetml/2010/11/ac" url="https://d.docs.live.net/d341a3c56b1c7770/"/>
    </mc:Choice>
  </mc:AlternateContent>
  <xr:revisionPtr revIDLastSave="0" documentId="8_{A7D7FC31-71A6-4C6E-9367-F38745A81619}" xr6:coauthVersionLast="47" xr6:coauthVersionMax="47" xr10:uidLastSave="{00000000-0000-0000-0000-000000000000}"/>
  <bookViews>
    <workbookView xWindow="-108" yWindow="-108" windowWidth="23256" windowHeight="13896" xr2:uid="{18492A9C-6172-443B-8ABD-A24A1A390901}"/>
  </bookViews>
  <sheets>
    <sheet name="DIY 1" sheetId="1" r:id="rId1"/>
  </sheets>
  <definedNames>
    <definedName name="Slicer_Ticker">#N/A</definedName>
  </definedNames>
  <calcPr calcId="191029"/>
  <extLst>
    <ext xmlns:x14="http://schemas.microsoft.com/office/spreadsheetml/2009/9/main" uri="{79F54976-1DA5-4618-B147-4CDE4B953A38}">
      <x14:workbookPr/>
    </ext>
    <ext xmlns:x15="http://schemas.microsoft.com/office/spreadsheetml/2010/11/main" uri="{46BE6895-7355-4a93-B00E-2C351335B9C9}">
      <x15:slicerCaches xmlns:x14="http://schemas.microsoft.com/office/spreadsheetml/2009/9/main">
        <x14:slicerCache r:id="rId2"/>
      </x15:slicerCaches>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6" i="1" l="1" a="1"/>
  <c r="D27" i="1" s="1" a="1"/>
  <c r="D27" i="1" s="1"/>
  <c r="G22" i="1"/>
  <c r="N21" i="1"/>
  <c r="M21" i="1" a="1"/>
  <c r="M21" i="1" s="1"/>
  <c r="L21" i="1" a="1"/>
  <c r="L21" i="1" s="1"/>
  <c r="K21" i="1" a="1"/>
  <c r="K21" i="1" s="1"/>
  <c r="J21" i="1" a="1"/>
  <c r="J21" i="1" s="1"/>
  <c r="I21" i="1" s="1"/>
  <c r="D21" i="1" a="1"/>
  <c r="D21" i="1" s="1"/>
  <c r="N20" i="1"/>
  <c r="M20" i="1" a="1"/>
  <c r="M20" i="1" s="1"/>
  <c r="L20" i="1" a="1"/>
  <c r="L20" i="1" s="1"/>
  <c r="K20" i="1" a="1"/>
  <c r="K20" i="1" s="1"/>
  <c r="J20" i="1" a="1"/>
  <c r="J20" i="1" s="1"/>
  <c r="I20" i="1" s="1"/>
  <c r="D20" i="1" a="1"/>
  <c r="D20" i="1" s="1"/>
  <c r="N19" i="1"/>
  <c r="M19" i="1" a="1"/>
  <c r="M19" i="1" s="1"/>
  <c r="L19" i="1" a="1"/>
  <c r="L19" i="1" s="1"/>
  <c r="K19" i="1" a="1"/>
  <c r="K19" i="1" s="1"/>
  <c r="J19" i="1" a="1"/>
  <c r="J19" i="1" s="1"/>
  <c r="I19" i="1" s="1"/>
  <c r="D19" i="1" a="1"/>
  <c r="D19" i="1" s="1"/>
  <c r="N18" i="1"/>
  <c r="M18" i="1" a="1"/>
  <c r="M18" i="1" s="1"/>
  <c r="L18" i="1" a="1"/>
  <c r="L18" i="1" s="1"/>
  <c r="K18" i="1" a="1"/>
  <c r="K18" i="1" s="1"/>
  <c r="J18" i="1" a="1"/>
  <c r="J18" i="1" s="1"/>
  <c r="I18" i="1" s="1"/>
  <c r="D18" i="1" a="1"/>
  <c r="D18" i="1" s="1"/>
  <c r="M17" i="1" a="1"/>
  <c r="M17" i="1" s="1"/>
  <c r="L17" i="1" a="1"/>
  <c r="L17" i="1" s="1"/>
  <c r="K17" i="1" a="1"/>
  <c r="K17" i="1" s="1"/>
  <c r="J17" i="1" a="1"/>
  <c r="J17" i="1" s="1"/>
  <c r="I17" i="1" s="1"/>
  <c r="D17" i="1" a="1"/>
  <c r="D17" i="1" s="1"/>
  <c r="B17" i="1"/>
  <c r="M16" i="1" a="1"/>
  <c r="M16" i="1" s="1"/>
  <c r="L16" i="1" a="1"/>
  <c r="L16" i="1" s="1"/>
  <c r="K16" i="1" a="1"/>
  <c r="K16" i="1" s="1"/>
  <c r="J16" i="1" a="1"/>
  <c r="J16" i="1" s="1"/>
  <c r="I16" i="1" s="1"/>
  <c r="D16" i="1" a="1"/>
  <c r="D16" i="1" s="1"/>
  <c r="B16" i="1"/>
  <c r="M15" i="1" a="1"/>
  <c r="M15" i="1" s="1"/>
  <c r="L15" i="1" a="1"/>
  <c r="L15" i="1" s="1"/>
  <c r="K15" i="1" a="1"/>
  <c r="K15" i="1" s="1"/>
  <c r="J15" i="1" a="1"/>
  <c r="J15" i="1" s="1"/>
  <c r="D15" i="1" a="1"/>
  <c r="D15" i="1" s="1"/>
  <c r="B15" i="1"/>
  <c r="M14" i="1" a="1"/>
  <c r="M14" i="1" s="1"/>
  <c r="L14" i="1" a="1"/>
  <c r="L14" i="1" s="1"/>
  <c r="K14" i="1" a="1"/>
  <c r="K14" i="1" s="1"/>
  <c r="J14" i="1" a="1"/>
  <c r="J14" i="1" s="1"/>
  <c r="I14" i="1" s="1"/>
  <c r="D14" i="1" a="1"/>
  <c r="D14" i="1" s="1"/>
  <c r="B14" i="1"/>
  <c r="N13" i="1"/>
  <c r="M13" i="1" a="1"/>
  <c r="M13" i="1" s="1"/>
  <c r="L13" i="1" a="1"/>
  <c r="L13" i="1" s="1"/>
  <c r="K13" i="1" a="1"/>
  <c r="K13" i="1" s="1"/>
  <c r="J13" i="1" a="1"/>
  <c r="J13" i="1" s="1"/>
  <c r="I13" i="1" s="1"/>
  <c r="D13" i="1" a="1"/>
  <c r="D13" i="1" s="1"/>
  <c r="M12" i="1" a="1"/>
  <c r="M12" i="1" s="1"/>
  <c r="L12" i="1" a="1"/>
  <c r="L12" i="1" s="1"/>
  <c r="K12" i="1" a="1"/>
  <c r="K12" i="1" s="1"/>
  <c r="J12" i="1" a="1"/>
  <c r="J12" i="1" s="1"/>
  <c r="I12" i="1" s="1"/>
  <c r="D12" i="1" a="1"/>
  <c r="D12" i="1" s="1"/>
  <c r="B12" i="1"/>
  <c r="M11" i="1" a="1"/>
  <c r="M11" i="1" s="1"/>
  <c r="L11" i="1" a="1"/>
  <c r="L11" i="1" s="1"/>
  <c r="K11" i="1" a="1"/>
  <c r="K11" i="1" s="1"/>
  <c r="J11" i="1" a="1"/>
  <c r="J11" i="1" s="1"/>
  <c r="D11" i="1" a="1"/>
  <c r="D11" i="1" s="1"/>
  <c r="B11" i="1"/>
  <c r="M10" i="1" a="1"/>
  <c r="M10" i="1" s="1"/>
  <c r="L10" i="1" a="1"/>
  <c r="L10" i="1" s="1"/>
  <c r="K10" i="1" a="1"/>
  <c r="K10" i="1" s="1"/>
  <c r="J10" i="1" a="1"/>
  <c r="J10" i="1" s="1"/>
  <c r="D10" i="1" a="1"/>
  <c r="D10" i="1" s="1"/>
  <c r="B10" i="1"/>
  <c r="M9" i="1" a="1"/>
  <c r="M9" i="1" s="1"/>
  <c r="L9" i="1" a="1"/>
  <c r="L9" i="1" s="1"/>
  <c r="K9" i="1" a="1"/>
  <c r="K9" i="1" s="1"/>
  <c r="J9" i="1" a="1"/>
  <c r="J9" i="1" s="1"/>
  <c r="D9" i="1" a="1"/>
  <c r="D9" i="1" s="1"/>
  <c r="B9" i="1"/>
  <c r="M8" i="1" a="1"/>
  <c r="M8" i="1" s="1"/>
  <c r="L8" i="1" a="1"/>
  <c r="L8" i="1" s="1"/>
  <c r="K8" i="1" a="1"/>
  <c r="K8" i="1" s="1"/>
  <c r="J8" i="1" a="1"/>
  <c r="J8" i="1" s="1"/>
  <c r="D8" i="1" a="1"/>
  <c r="D8" i="1" s="1"/>
  <c r="B8" i="1"/>
  <c r="N7" i="1"/>
  <c r="M7" i="1" a="1"/>
  <c r="M7" i="1" s="1"/>
  <c r="L7" i="1" a="1"/>
  <c r="L7" i="1" s="1"/>
  <c r="K7" i="1" a="1"/>
  <c r="K7" i="1" s="1"/>
  <c r="J7" i="1" a="1"/>
  <c r="J7" i="1" s="1"/>
  <c r="I7" i="1" s="1"/>
  <c r="D7" i="1" a="1"/>
  <c r="D7" i="1" s="1"/>
  <c r="N6" i="1"/>
  <c r="M6" i="1" a="1"/>
  <c r="M6" i="1" s="1"/>
  <c r="L6" i="1" a="1"/>
  <c r="L6" i="1" s="1"/>
  <c r="K6" i="1" a="1"/>
  <c r="K6" i="1" s="1"/>
  <c r="J6" i="1" a="1"/>
  <c r="J6" i="1" s="1"/>
  <c r="I6" i="1" s="1"/>
  <c r="D6" i="1" a="1"/>
  <c r="D6" i="1" s="1"/>
  <c r="N5" i="1"/>
  <c r="M5" i="1" a="1"/>
  <c r="M5" i="1" s="1"/>
  <c r="L5" i="1" a="1"/>
  <c r="L5" i="1" s="1"/>
  <c r="K5" i="1" a="1"/>
  <c r="K5" i="1" s="1"/>
  <c r="J5" i="1" a="1"/>
  <c r="J5" i="1" s="1"/>
  <c r="I5" i="1" s="1"/>
  <c r="D5" i="1" a="1"/>
  <c r="D5" i="1" s="1"/>
  <c r="N4" i="1"/>
  <c r="M4" i="1" a="1"/>
  <c r="M4" i="1" s="1"/>
  <c r="L4" i="1" a="1"/>
  <c r="L4" i="1" s="1"/>
  <c r="K4" i="1" a="1"/>
  <c r="K4" i="1" s="1"/>
  <c r="J4" i="1" a="1"/>
  <c r="J4" i="1" s="1"/>
  <c r="I4" i="1" s="1"/>
  <c r="D4" i="1" a="1"/>
  <c r="D4" i="1" s="1"/>
  <c r="N3" i="1"/>
  <c r="M3" i="1" a="1"/>
  <c r="M3" i="1" s="1"/>
  <c r="L3" i="1" a="1"/>
  <c r="L3" i="1" s="1"/>
  <c r="K3" i="1" a="1"/>
  <c r="K3" i="1" s="1"/>
  <c r="J3" i="1" a="1"/>
  <c r="J3" i="1" s="1"/>
  <c r="I3" i="1" s="1"/>
  <c r="D3" i="1" a="1"/>
  <c r="D3" i="1" s="1"/>
  <c r="B6" i="1" l="1"/>
  <c r="B5" i="1"/>
  <c r="B3" i="1"/>
  <c r="B19" i="1"/>
  <c r="I9" i="1"/>
  <c r="B18" i="1"/>
  <c r="I15" i="1"/>
  <c r="N15" i="1" s="1"/>
  <c r="B7" i="1"/>
  <c r="B13" i="1"/>
  <c r="B20" i="1"/>
  <c r="I10" i="1"/>
  <c r="B21" i="1"/>
  <c r="I8" i="1"/>
  <c r="B4" i="1"/>
  <c r="I11" i="1"/>
  <c r="D30" i="1" a="1"/>
  <c r="D30" i="1" s="1"/>
  <c r="D28" i="1" a="1"/>
  <c r="D28" i="1" s="1"/>
  <c r="D31" i="1" a="1"/>
  <c r="D31" i="1" s="1"/>
  <c r="C26" i="1"/>
  <c r="D29" i="1" a="1"/>
  <c r="D29" i="1" s="1"/>
  <c r="N10" i="1" l="1"/>
  <c r="N9" i="1"/>
  <c r="N11" i="1"/>
  <c r="N17" i="1"/>
  <c r="N8" i="1"/>
  <c r="N12" i="1"/>
  <c r="N14" i="1"/>
  <c r="G26" i="1" a="1"/>
  <c r="G26" i="1" s="1"/>
  <c r="D26" i="1" a="1"/>
  <c r="D26" i="1" s="1"/>
  <c r="M26" i="1" a="1"/>
  <c r="M26" i="1" s="1"/>
  <c r="L26" i="1" a="1"/>
  <c r="L26" i="1" s="1"/>
  <c r="J26" i="1" a="1"/>
  <c r="N16" i="1"/>
  <c r="K29" i="1" l="1"/>
  <c r="I29" i="1"/>
  <c r="K31" i="1"/>
  <c r="I31" i="1"/>
  <c r="K28" i="1"/>
  <c r="I28" i="1"/>
  <c r="K30" i="1"/>
  <c r="I30" i="1"/>
  <c r="J26" i="1"/>
  <c r="K27" i="1"/>
  <c r="I27" i="1"/>
  <c r="N22" i="1"/>
  <c r="N29" i="1" l="1"/>
  <c r="N27" i="1"/>
  <c r="K26" i="1"/>
  <c r="I26" i="1"/>
  <c r="N30" i="1"/>
  <c r="N28" i="1"/>
  <c r="N31" i="1"/>
  <c r="N26" i="1" l="1"/>
  <c r="N34" i="1" s="1"/>
</calcChain>
</file>

<file path=xl/metadata.xml><?xml version="1.0" encoding="utf-8"?>
<metadata xmlns="http://schemas.openxmlformats.org/spreadsheetml/2006/main" xmlns:xlrd="http://schemas.microsoft.com/office/spreadsheetml/2017/richdata" xmlns:xda="http://schemas.microsoft.com/office/spreadsheetml/2017/dynamicarray">
  <metadataTypes count="2">
    <metadataType name="XLDAPR" minSupportedVersion="120000" copy="1" pasteAll="1" pasteValues="1" merge="1" splitFirst="1" rowColShift="1" clearFormats="1" clearComments="1" assign="1" coerce="1" cellMeta="1"/>
    <metadataType name="XLRICHVALUE" minSupportedVersion="120000" copy="1" pasteAll="1" pasteValues="1" merge="1" splitFirst="1" rowColShift="1" clearFormats="1" clearComments="1" assign="1" coerce="1"/>
  </metadataTypes>
  <futureMetadata name="XLDAPR" count="1">
    <bk>
      <extLst>
        <ext uri="{bdbb8cdc-fa1e-496e-a857-3c3f30c029c3}">
          <xda:dynamicArrayProperties fDynamic="1" fCollapsed="0"/>
        </ext>
      </extLst>
    </bk>
  </futureMetadata>
  <futureMetadata name="XLRICHVALUE" count="6">
    <bk>
      <extLst>
        <ext uri="{3e2802c4-a4d2-4d8b-9148-e3be6c30e623}">
          <xlrd:rvb i="2"/>
        </ext>
      </extLst>
    </bk>
    <bk>
      <extLst>
        <ext uri="{3e2802c4-a4d2-4d8b-9148-e3be6c30e623}">
          <xlrd:rvb i="5"/>
        </ext>
      </extLst>
    </bk>
    <bk>
      <extLst>
        <ext uri="{3e2802c4-a4d2-4d8b-9148-e3be6c30e623}">
          <xlrd:rvb i="8"/>
        </ext>
      </extLst>
    </bk>
    <bk>
      <extLst>
        <ext uri="{3e2802c4-a4d2-4d8b-9148-e3be6c30e623}">
          <xlrd:rvb i="11"/>
        </ext>
      </extLst>
    </bk>
    <bk>
      <extLst>
        <ext uri="{3e2802c4-a4d2-4d8b-9148-e3be6c30e623}">
          <xlrd:rvb i="14"/>
        </ext>
      </extLst>
    </bk>
    <bk>
      <extLst>
        <ext uri="{3e2802c4-a4d2-4d8b-9148-e3be6c30e623}">
          <xlrd:rvb i="17"/>
        </ext>
      </extLst>
    </bk>
  </futureMetadata>
  <cellMetadata count="1">
    <bk>
      <rc t="1" v="0"/>
    </bk>
  </cellMetadata>
  <valueMetadata count="6">
    <bk>
      <rc t="2" v="0"/>
    </bk>
    <bk>
      <rc t="2" v="1"/>
    </bk>
    <bk>
      <rc t="2" v="2"/>
    </bk>
    <bk>
      <rc t="2" v="3"/>
    </bk>
    <bk>
      <rc t="2" v="4"/>
    </bk>
    <bk>
      <rc t="2" v="5"/>
    </bk>
  </valueMetadata>
</metadata>
</file>

<file path=xl/sharedStrings.xml><?xml version="1.0" encoding="utf-8"?>
<sst xmlns="http://schemas.openxmlformats.org/spreadsheetml/2006/main" count="62" uniqueCount="31">
  <si>
    <t>Transactions</t>
  </si>
  <si>
    <t>Trade Date</t>
  </si>
  <si>
    <t>BUY ID</t>
  </si>
  <si>
    <t>EFT</t>
  </si>
  <si>
    <t>Ticker</t>
  </si>
  <si>
    <t>Type</t>
  </si>
  <si>
    <t>Sell ID</t>
  </si>
  <si>
    <t>Quantity</t>
  </si>
  <si>
    <t>Share Price</t>
  </si>
  <si>
    <t>Cost Value</t>
  </si>
  <si>
    <t>Ccy</t>
  </si>
  <si>
    <t>Today's Price</t>
  </si>
  <si>
    <t>Change (%)</t>
  </si>
  <si>
    <t>Last trade time</t>
  </si>
  <si>
    <t>Profit / (Loss)</t>
  </si>
  <si>
    <t>Buy</t>
  </si>
  <si>
    <t>Sell</t>
  </si>
  <si>
    <t>XDDX-1</t>
  </si>
  <si>
    <t>SEMG-1</t>
  </si>
  <si>
    <t>SMGB-1</t>
  </si>
  <si>
    <t>XLKQ-1</t>
  </si>
  <si>
    <t>VUAG-1</t>
  </si>
  <si>
    <t>Total</t>
  </si>
  <si>
    <t>CCY</t>
  </si>
  <si>
    <t>Today's Value</t>
  </si>
  <si>
    <t>SEMG-4</t>
  </si>
  <si>
    <t>XLKQ-4</t>
  </si>
  <si>
    <t>SMGB-4</t>
  </si>
  <si>
    <t>VUAG-4</t>
  </si>
  <si>
    <t>DAGB-1</t>
  </si>
  <si>
    <t>For the Transactions highlighted ORANGE I could not figure out how to calculate the Profit &amp; Loss within the Transactions tbl so I created another below. 
But then the Slicer does not work (obviously) on the 2nd tbl, again I could not find a way to combine data.
Is there a better way to do this?
I would prefer the data in one table.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</si>
</sst>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8" formatCode="&quot;£&quot;#,##0.00;[Red]\-&quot;£&quot;#,##0.00"/>
    <numFmt numFmtId="166" formatCode="0.000000_ ;[Red]\-0.000000\ "/>
    <numFmt numFmtId="167" formatCode="_(* #,##0.00_);_(* \(#,##0.00\);_(* &quot;-&quot;??_);_(@_)"/>
    <numFmt numFmtId="168" formatCode="[Color41]0.00%;[Red]\-0.00%"/>
    <numFmt numFmtId="169" formatCode="[Color41]&quot;£&quot;#,##0.00;[Red]\-&quot;£&quot;#,##0.00"/>
  </numFmts>
  <fonts count="3" x14ac:knownFonts="1">
    <font>
      <sz val="8"/>
      <color theme="1"/>
      <name val="Century Gothic"/>
      <family val="2"/>
    </font>
    <font>
      <b/>
      <sz val="8"/>
      <color theme="1"/>
      <name val="Century Gothic"/>
      <family val="2"/>
    </font>
    <font>
      <b/>
      <sz val="10"/>
      <color theme="4" tint="-0.249977111117893"/>
      <name val="Century Gothic"/>
      <family val="2"/>
    </font>
  </fonts>
  <fills count="5">
    <fill>
      <patternFill patternType="none"/>
    </fill>
    <fill>
      <patternFill patternType="gray125"/>
    </fill>
    <fill>
      <patternFill patternType="solid">
        <fgColor theme="6" tint="0.79998168889431442"/>
        <bgColor indexed="64"/>
      </patternFill>
    </fill>
    <fill>
      <gradientFill degree="90">
        <stop position="0">
          <color rgb="FFA3BBDF"/>
        </stop>
        <stop position="1">
          <color rgb="FFCADEF6"/>
        </stop>
      </gradientFill>
    </fill>
    <fill>
      <patternFill patternType="solid">
        <fgColor theme="5" tint="0.79998168889431442"/>
        <bgColor indexed="64"/>
      </patternFill>
    </fill>
  </fills>
  <borders count="6">
    <border>
      <left/>
      <right/>
      <top/>
      <bottom/>
      <diagonal/>
    </border>
    <border>
      <left/>
      <right/>
      <top style="thin">
        <color theme="4"/>
      </top>
      <bottom/>
      <diagonal/>
    </border>
    <border>
      <left/>
      <right style="thin">
        <color theme="4"/>
      </right>
      <top style="thin">
        <color theme="4"/>
      </top>
      <bottom/>
      <diagonal/>
    </border>
    <border>
      <left/>
      <right style="thin">
        <color theme="4"/>
      </right>
      <top/>
      <bottom/>
      <diagonal/>
    </border>
    <border>
      <left/>
      <right/>
      <top style="double">
        <color theme="4"/>
      </top>
      <bottom style="thin">
        <color theme="4"/>
      </bottom>
      <diagonal/>
    </border>
    <border>
      <left/>
      <right style="thin">
        <color theme="4"/>
      </right>
      <top style="double">
        <color theme="4"/>
      </top>
      <bottom style="thin">
        <color theme="4"/>
      </bottom>
      <diagonal/>
    </border>
  </borders>
  <cellStyleXfs count="1">
    <xf numFmtId="0" fontId="0" fillId="0" borderId="0"/>
  </cellStyleXfs>
  <cellXfs count="24">
    <xf numFmtId="0" fontId="0" fillId="0" borderId="0" xfId="0"/>
    <xf numFmtId="0" fontId="2" fillId="0" borderId="0" xfId="0" applyFont="1"/>
    <xf numFmtId="0" fontId="0" fillId="0" borderId="0" xfId="0" applyAlignment="1">
      <alignment vertical="top" wrapText="1"/>
    </xf>
    <xf numFmtId="0" fontId="0" fillId="0" borderId="0" xfId="0" applyAlignment="1">
      <alignment horizontal="right" vertical="top" wrapText="1"/>
    </xf>
    <xf numFmtId="0" fontId="0" fillId="0" borderId="0" xfId="0" applyAlignment="1">
      <alignment horizontal="center" vertical="top" wrapText="1"/>
    </xf>
    <xf numFmtId="14" fontId="0" fillId="0" borderId="0" xfId="0" applyNumberFormat="1" applyAlignment="1">
      <alignment horizontal="left"/>
    </xf>
    <xf numFmtId="0" fontId="0" fillId="0" borderId="0" xfId="0" applyAlignment="1">
      <alignment horizontal="left"/>
    </xf>
    <xf numFmtId="0" fontId="0" fillId="2" borderId="0" xfId="0" applyFill="1"/>
    <xf numFmtId="166" fontId="0" fillId="0" borderId="0" xfId="0" applyNumberFormat="1"/>
    <xf numFmtId="167" fontId="0" fillId="0" borderId="0" xfId="0" applyNumberFormat="1"/>
    <xf numFmtId="8" fontId="0" fillId="0" borderId="0" xfId="0" applyNumberFormat="1"/>
    <xf numFmtId="0" fontId="0" fillId="0" borderId="0" xfId="0" applyAlignment="1">
      <alignment horizontal="center"/>
    </xf>
    <xf numFmtId="168" fontId="0" fillId="0" borderId="0" xfId="0" applyNumberFormat="1"/>
    <xf numFmtId="22" fontId="0" fillId="0" borderId="0" xfId="0" applyNumberFormat="1"/>
    <xf numFmtId="169" fontId="0" fillId="0" borderId="0" xfId="0" applyNumberFormat="1"/>
    <xf numFmtId="0" fontId="0" fillId="3" borderId="1" xfId="0" applyFill="1" applyBorder="1" applyAlignment="1">
      <alignment vertical="top" wrapText="1"/>
    </xf>
    <xf numFmtId="0" fontId="0" fillId="3" borderId="1" xfId="0" applyFill="1" applyBorder="1" applyAlignment="1">
      <alignment horizontal="right" vertical="top" wrapText="1"/>
    </xf>
    <xf numFmtId="0" fontId="0" fillId="3" borderId="1" xfId="0" applyFill="1" applyBorder="1" applyAlignment="1">
      <alignment horizontal="center" vertical="top" wrapText="1"/>
    </xf>
    <xf numFmtId="0" fontId="0" fillId="3" borderId="2" xfId="0" applyFill="1" applyBorder="1" applyAlignment="1">
      <alignment horizontal="right" vertical="top" wrapText="1"/>
    </xf>
    <xf numFmtId="169" fontId="0" fillId="0" borderId="3" xfId="0" applyNumberFormat="1" applyBorder="1"/>
    <xf numFmtId="0" fontId="0" fillId="0" borderId="4" xfId="0" applyBorder="1" applyAlignment="1">
      <alignment vertical="top" wrapText="1"/>
    </xf>
    <xf numFmtId="169" fontId="1" fillId="0" borderId="5" xfId="0" applyNumberFormat="1" applyFont="1" applyBorder="1"/>
    <xf numFmtId="0" fontId="0" fillId="4" borderId="0" xfId="0" applyFill="1"/>
    <xf numFmtId="0" fontId="0" fillId="4" borderId="0" xfId="0" applyFill="1" applyAlignment="1">
      <alignment horizontal="left" vertical="top" wrapText="1"/>
    </xf>
  </cellXfs>
  <cellStyles count="1">
    <cellStyle name="Normal" xfId="0" builtinId="0"/>
  </cellStyles>
  <dxfs count="30">
    <dxf>
      <numFmt numFmtId="165" formatCode="&quot;£&quot;#,##0.00"/>
    </dxf>
    <dxf>
      <numFmt numFmtId="164" formatCode="#,##0.00\ &quot;p&quot;"/>
    </dxf>
    <dxf>
      <numFmt numFmtId="165" formatCode="&quot;£&quot;#,##0.00"/>
    </dxf>
    <dxf>
      <numFmt numFmtId="164" formatCode="#,##0.00\ &quot;p&quot;"/>
    </dxf>
    <dxf>
      <numFmt numFmtId="169" formatCode="[Color41]&quot;£&quot;#,##0.00;[Red]\-&quot;£&quot;#,##0.00"/>
    </dxf>
    <dxf>
      <numFmt numFmtId="169" formatCode="[Color41]&quot;£&quot;#,##0.00;[Red]\-&quot;£&quot;#,##0.00"/>
    </dxf>
    <dxf>
      <numFmt numFmtId="27" formatCode="dd/mm/yyyy\ hh:mm"/>
    </dxf>
    <dxf>
      <numFmt numFmtId="168" formatCode="[Color41]0.00%;[Red]\-0.00%"/>
    </dxf>
    <dxf>
      <numFmt numFmtId="167" formatCode="_(* #,##0.00_);_(* \(#,##0.00\);_(* &quot;-&quot;??_);_(@_)"/>
    </dxf>
    <dxf>
      <alignment horizontal="center" textRotation="0" indent="0" justifyLastLine="0" shrinkToFit="0" readingOrder="0"/>
    </dxf>
    <dxf>
      <alignment horizontal="center" vertical="bottom" textRotation="0" wrapText="0" indent="0" justifyLastLine="0" shrinkToFit="0" readingOrder="0"/>
    </dxf>
    <dxf>
      <numFmt numFmtId="12" formatCode="&quot;£&quot;#,##0.00;[Red]\-&quot;£&quot;#,##0.00"/>
    </dxf>
    <dxf>
      <numFmt numFmtId="167" formatCode="_(* #,##0.00_);_(* \(#,##0.00\);_(* &quot;-&quot;??_);_(@_)"/>
    </dxf>
    <dxf>
      <numFmt numFmtId="166" formatCode="0.000000_ ;[Red]\-0.000000\ "/>
    </dxf>
    <dxf>
      <numFmt numFmtId="166" formatCode="0.000000_ ;[Red]\-0.000000\ "/>
    </dxf>
    <dxf>
      <fill>
        <patternFill patternType="solid">
          <fgColor indexed="64"/>
          <bgColor theme="6" tint="0.79998168889431442"/>
        </patternFill>
      </fill>
    </dxf>
    <dxf>
      <numFmt numFmtId="0" formatCode="General"/>
      <alignment horizontal="left" vertical="bottom" textRotation="0" wrapText="0" indent="0" justifyLastLine="0" shrinkToFit="0" readingOrder="0"/>
    </dxf>
    <dxf>
      <alignment horizontal="left" vertical="bottom" textRotation="0" wrapText="0" indent="0" justifyLastLine="0" shrinkToFit="0" readingOrder="0"/>
    </dxf>
    <dxf>
      <numFmt numFmtId="19" formatCode="dd/mm/yyyy"/>
      <alignment horizontal="left" vertical="bottom" textRotation="0" wrapText="0" indent="0" justifyLastLine="0" shrinkToFit="0" readingOrder="0"/>
    </dxf>
    <dxf>
      <alignment horizontal="left" vertical="bottom" textRotation="0" wrapText="0" indent="0" justifyLastLine="0" shrinkToFit="0" readingOrder="0"/>
    </dxf>
    <dxf>
      <alignment horizontal="general" vertical="top" textRotation="0" wrapText="1" indent="0" justifyLastLine="0" shrinkToFit="0" readingOrder="0"/>
    </dxf>
    <dxf>
      <border>
        <left style="thin">
          <color theme="4"/>
        </left>
      </border>
    </dxf>
    <dxf>
      <border>
        <left style="thin">
          <color theme="4"/>
        </left>
      </border>
    </dxf>
    <dxf>
      <border>
        <top style="thin">
          <color theme="4"/>
        </top>
      </border>
    </dxf>
    <dxf>
      <border>
        <top style="thin">
          <color theme="4"/>
        </top>
      </border>
    </dxf>
    <dxf>
      <font>
        <b/>
        <color theme="1"/>
      </font>
    </dxf>
    <dxf>
      <font>
        <b/>
        <color theme="1"/>
      </font>
    </dxf>
    <dxf>
      <font>
        <b/>
        <color theme="1"/>
      </font>
      <border>
        <top style="double">
          <color theme="4"/>
        </top>
      </border>
    </dxf>
    <dxf>
      <font>
        <color theme="1"/>
      </font>
      <fill>
        <gradientFill degree="90">
          <stop position="0">
            <color rgb="FF96B2DA"/>
          </stop>
          <stop position="1">
            <color rgb="FFCADEF6"/>
          </stop>
        </gradientFill>
      </fill>
    </dxf>
    <dxf>
      <font>
        <color theme="1"/>
      </font>
      <border>
        <left style="thin">
          <color theme="4"/>
        </left>
        <right style="thin">
          <color theme="4"/>
        </right>
        <top style="thin">
          <color theme="4"/>
        </top>
        <bottom style="thin">
          <color theme="4"/>
        </bottom>
      </border>
    </dxf>
  </dxfs>
  <tableStyles count="1" defaultTableStyle="TableStyleMedium2" defaultPivotStyle="PivotStyleLight16">
    <tableStyle name="TableStyleLight9 2" pivot="0" count="9" xr9:uid="{48B7C2C3-9236-44D1-BDF7-B97510F5D98A}">
      <tableStyleElement type="wholeTable" dxfId="29"/>
      <tableStyleElement type="headerRow" dxfId="28"/>
      <tableStyleElement type="totalRow" dxfId="27"/>
      <tableStyleElement type="firstColumn" dxfId="26"/>
      <tableStyleElement type="lastColumn" dxfId="25"/>
      <tableStyleElement type="firstRowStripe" dxfId="24"/>
      <tableStyleElement type="secondRowStripe" dxfId="23"/>
      <tableStyleElement type="firstColumnStripe" dxfId="22"/>
      <tableStyleElement type="secondColumnStripe" dxfId="21"/>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06/relationships/rdRichValueStructure" Target="richData/rdrichvaluestructure.xml"/><Relationship Id="rId13" Type="http://schemas.openxmlformats.org/officeDocument/2006/relationships/calcChain" Target="calcChain.xml"/><Relationship Id="rId3" Type="http://schemas.openxmlformats.org/officeDocument/2006/relationships/theme" Target="theme/theme1.xml"/><Relationship Id="rId7" Type="http://schemas.microsoft.com/office/2017/06/relationships/rdRichValue" Target="richData/rdrichvalue.xml"/><Relationship Id="rId12" Type="http://schemas.microsoft.com/office/2017/06/relationships/rdRichValueTypes" Target="richData/rdRichValueTypes.xml"/><Relationship Id="rId2" Type="http://schemas.microsoft.com/office/2007/relationships/slicerCache" Target="slicerCaches/slicerCache1.xml"/><Relationship Id="rId1" Type="http://schemas.openxmlformats.org/officeDocument/2006/relationships/worksheet" Target="worksheets/sheet1.xml"/><Relationship Id="rId6" Type="http://schemas.openxmlformats.org/officeDocument/2006/relationships/sheetMetadata" Target="metadata.xml"/><Relationship Id="rId11" Type="http://schemas.microsoft.com/office/2017/06/relationships/rdSupportingPropertyBag" Target="richData/rdsupportingpropertybag.xml"/><Relationship Id="rId5" Type="http://schemas.openxmlformats.org/officeDocument/2006/relationships/sharedStrings" Target="sharedStrings.xml"/><Relationship Id="rId10" Type="http://schemas.microsoft.com/office/2017/06/relationships/rdSupportingPropertyBagStructure" Target="richData/rdsupportingpropertybagstructure.xml"/><Relationship Id="rId4" Type="http://schemas.openxmlformats.org/officeDocument/2006/relationships/styles" Target="styles.xml"/><Relationship Id="rId9" Type="http://schemas.microsoft.com/office/2017/06/relationships/richStyles" Target="richData/richStyles.xml"/></Relationships>
</file>

<file path=xl/drawings/drawing1.xml><?xml version="1.0" encoding="utf-8"?>
<xdr:wsDr xmlns:xdr="http://schemas.openxmlformats.org/drawingml/2006/spreadsheetDrawing" xmlns:a="http://schemas.openxmlformats.org/drawingml/2006/main">
  <xdr:twoCellAnchor editAs="absolute">
    <xdr:from>
      <xdr:col>14</xdr:col>
      <xdr:colOff>129540</xdr:colOff>
      <xdr:row>5</xdr:row>
      <xdr:rowOff>45720</xdr:rowOff>
    </xdr:from>
    <xdr:to>
      <xdr:col>16</xdr:col>
      <xdr:colOff>327660</xdr:colOff>
      <xdr:row>20</xdr:row>
      <xdr:rowOff>13970</xdr:rowOff>
    </xdr:to>
    <mc:AlternateContent xmlns:mc="http://schemas.openxmlformats.org/markup-compatibility/2006">
      <mc:Choice xmlns:sle15="http://schemas.microsoft.com/office/drawing/2012/slicer" Requires="sle15">
        <xdr:graphicFrame macro="">
          <xdr:nvGraphicFramePr>
            <xdr:cNvPr id="3" name="Ticker">
              <a:extLst>
                <a:ext uri="{FF2B5EF4-FFF2-40B4-BE49-F238E27FC236}">
                  <a16:creationId xmlns:a16="http://schemas.microsoft.com/office/drawing/2014/main" id="{E38F9410-94C0-5208-AB92-3652D8F0C661}"/>
                </a:ext>
              </a:extLst>
            </xdr:cNvPr>
            <xdr:cNvGraphicFramePr/>
          </xdr:nvGraphicFramePr>
          <xdr:xfrm>
            <a:off x="0" y="0"/>
            <a:ext cx="0" cy="0"/>
          </xdr:xfrm>
          <a:graphic>
            <a:graphicData uri="http://schemas.microsoft.com/office/drawing/2010/slicer">
              <sle:slicer xmlns:sle="http://schemas.microsoft.com/office/drawing/2010/slicer" name="Ticker"/>
            </a:graphicData>
          </a:graphic>
        </xdr:graphicFrame>
      </mc:Choice>
      <mc:Fallback>
        <xdr:sp macro="" textlink="">
          <xdr:nvSpPr>
            <xdr:cNvPr id="0" name=""/>
            <xdr:cNvSpPr>
              <a:spLocks noTextEdit="1"/>
            </xdr:cNvSpPr>
          </xdr:nvSpPr>
          <xdr:spPr>
            <a:xfrm>
              <a:off x="9730740" y="899160"/>
              <a:ext cx="1173480" cy="2025650"/>
            </a:xfrm>
            <a:prstGeom prst="rect">
              <a:avLst/>
            </a:prstGeom>
            <a:solidFill>
              <a:prstClr val="white"/>
            </a:solidFill>
            <a:ln w="1">
              <a:solidFill>
                <a:prstClr val="green"/>
              </a:solidFill>
            </a:ln>
          </xdr:spPr>
          <xdr:txBody>
            <a:bodyPr vertOverflow="clip" horzOverflow="clip"/>
            <a:lstStyle/>
            <a:p>
              <a:r>
                <a:rPr lang="en-GB"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xdr:twoCellAnchor>
  <xdr:twoCellAnchor>
    <xdr:from>
      <xdr:col>16</xdr:col>
      <xdr:colOff>15240</xdr:colOff>
      <xdr:row>0</xdr:row>
      <xdr:rowOff>15240</xdr:rowOff>
    </xdr:from>
    <xdr:to>
      <xdr:col>19</xdr:col>
      <xdr:colOff>312420</xdr:colOff>
      <xdr:row>3</xdr:row>
      <xdr:rowOff>38100</xdr:rowOff>
    </xdr:to>
    <xdr:sp macro="" textlink="">
      <xdr:nvSpPr>
        <xdr:cNvPr id="4" name="Speech Bubble: Rectangle 3">
          <a:extLst>
            <a:ext uri="{FF2B5EF4-FFF2-40B4-BE49-F238E27FC236}">
              <a16:creationId xmlns:a16="http://schemas.microsoft.com/office/drawing/2014/main" id="{CA28284E-F63B-5686-47F1-4C83E75D9F55}"/>
            </a:ext>
          </a:extLst>
        </xdr:cNvPr>
        <xdr:cNvSpPr/>
      </xdr:nvSpPr>
      <xdr:spPr>
        <a:xfrm>
          <a:off x="10591800" y="15240"/>
          <a:ext cx="1760220" cy="601980"/>
        </a:xfrm>
        <a:prstGeom prst="wedgeRectCallout">
          <a:avLst>
            <a:gd name="adj1" fmla="val -109022"/>
            <a:gd name="adj2" fmla="val 55846"/>
          </a:avLst>
        </a:prstGeom>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r>
            <a:rPr lang="en-GB" sz="1000">
              <a:latin typeface="Calibri" panose="020F0502020204030204" pitchFamily="34" charset="0"/>
              <a:ea typeface="Calibri" panose="020F0502020204030204" pitchFamily="34" charset="0"/>
              <a:cs typeface="Calibri" panose="020F0502020204030204" pitchFamily="34" charset="0"/>
            </a:rPr>
            <a:t>Can this calculation</a:t>
          </a:r>
          <a:r>
            <a:rPr lang="en-GB" sz="1000" baseline="0">
              <a:latin typeface="Calibri" panose="020F0502020204030204" pitchFamily="34" charset="0"/>
              <a:ea typeface="Calibri" panose="020F0502020204030204" pitchFamily="34" charset="0"/>
              <a:cs typeface="Calibri" panose="020F0502020204030204" pitchFamily="34" charset="0"/>
            </a:rPr>
            <a:t> be written to see and understand it better LET or LAMBDA ?</a:t>
          </a:r>
        </a:p>
      </xdr:txBody>
    </xdr:sp>
    <xdr:clientData/>
  </xdr:twoCellAnchor>
</xdr:wsDr>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types>
    <type name="_linkedentity">
      <keyFlags>
        <key name="%cvi">
          <flag name="ShowInCardView" value="0"/>
          <flag name="ShowInDotNotation" value="0"/>
          <flag name="ShowInAutoComplete" value="0"/>
          <flag name="ExcludeFromCalcComparison" value="1"/>
        </key>
      </keyFlags>
    </type>
    <type name="_linkedentitycore">
      <keyFlags>
        <key name="%EntityServiceId">
          <flag name="ShowInCardView" value="0"/>
          <flag name="ShowInDotNotation" value="0"/>
          <flag name="ShowInAutoComplete" value="0"/>
        </key>
        <key name="%EntitySubDomainId">
          <flag name="ShowInCardView" value="0"/>
          <flag name="ShowInDotNotation" value="0"/>
          <flag name="ShowInAutoComplete" value="0"/>
        </key>
        <key name="%EntityCulture">
          <flag name="ShowInCardView" value="0"/>
          <flag name="ShowInDotNotation" value="0"/>
          <flag name="ShowInAutoComplete" value="0"/>
        </key>
        <key name="%EntityId">
          <flag name="ShowInCardView" value="0"/>
          <flag name="ShowInDotNotation" value="0"/>
          <flag name="ShowInAutoComplete" value="0"/>
        </key>
        <key name="%IsRefreshable">
          <flag name="ShowInCardView" value="0"/>
          <flag name="ShowInAutoComplete" value="0"/>
          <flag name="ExcludeFromCalcComparison" value="1"/>
        </key>
        <key name="%ProviderInfo">
          <flag name="ShowInCardView" value="0"/>
          <flag name="ShowInDotNotation" value="0"/>
          <flag name="ShowInAutoComplete" value="0"/>
        </key>
        <key name="%DataProviderExternalLinkLogo">
          <flag name="ShowInCardView" value="0"/>
          <flag name="ShowInDotNotation" value="0"/>
          <flag name="ShowInAutoComplete" value="0"/>
        </key>
        <key name="%DataProviderExternalLink">
          <flag name="ShowInCardView" value="0"/>
          <flag name="ShowInDotNotation" value="0"/>
          <flag name="ShowInAutoComplete" value="0"/>
        </key>
        <key name="%OutdatedReason">
          <flag name="ShowInCardView" value="0"/>
          <flag name="ShowInDotNotation" value="0"/>
          <flag name="ShowInAutoComplete" value="0"/>
          <flag name="ExcludeFromCalcComparison" value="1"/>
        </key>
      </keyFlags>
    </type>
  </types>
</rvTypesInfo>
</file>

<file path=xl/richData/rdrichvalue.xml><?xml version="1.0" encoding="utf-8"?>
<rvData xmlns="http://schemas.microsoft.com/office/spreadsheetml/2017/richdata" count="18">
  <rv s="0">
    <v>https://www.bing.com/financeapi/forcetrigger?t=bsnboc&amp;q=XLON%3aSEMG&amp;form=skydnc</v>
    <v>Learn more on Bing</v>
  </rv>
  <rv s="1">
    <v>en-GB</v>
    <v>bsnboc</v>
    <v>268435456</v>
    <v>1</v>
    <v>Powered by Refinitiv</v>
    <v>0</v>
    <v>AmundiMSCISemiconductorsUETFA (XLON:SEMG)</v>
    <v>2</v>
    <v>3</v>
    <v>Finance</v>
    <v>4</v>
    <v>4900.5</v>
    <v>2850</v>
    <v>45.375</v>
    <v>1.0749999999999999E-2</v>
    <v>GBp</v>
    <v>London Stock Exchange</v>
    <v>XLON</v>
    <v>3.4999999999999996E-3</v>
    <v>ETF</v>
    <v>45812.419128217189</v>
    <v>0</v>
    <v>653996247.07000005</v>
    <v>AmundiMSCISemiconductorsUETFA</v>
    <v>4221</v>
    <v>4266.375</v>
    <v>SEMG</v>
    <v>AmundiMSCISemiconductorsUETFA (XLON:SEMG)</v>
    <v>655</v>
  </rv>
  <rv s="2">
    <v>1</v>
  </rv>
  <rv s="0">
    <v>https://www.bing.com/financeapi/forcetrigger?t=aofp52&amp;q=XLON%3aXLKQ&amp;form=skydnc</v>
    <v>Learn more on Bing</v>
  </rv>
  <rv s="3">
    <v>en-GB</v>
    <v>aofp52</v>
    <v>268435456</v>
    <v>1</v>
    <v>Powered by Refinitiv</v>
    <v>5</v>
    <v>INVTechS&amp;PUSSelSctrUCITSETFA (XLON:XLKQ)</v>
    <v>2</v>
    <v>6</v>
    <v>Finance</v>
    <v>4</v>
    <v>57541</v>
    <v>38324</v>
    <v>200</v>
    <v>3.8809999999999999E-3</v>
    <v>GBp</v>
    <v>London Stock Exchange</v>
    <v>XLON</v>
    <v>1.4000000000000002E-3</v>
    <v>51700</v>
    <v>ETF</v>
    <v>45812.418184548435</v>
    <v>3</v>
    <v>51650</v>
    <v>1312489245</v>
    <v>INVTechS&amp;PUSSelSctrUCITSETFA</v>
    <v>51650</v>
    <v>51530</v>
    <v>51730</v>
    <v>XLKQ</v>
    <v>INVTechS&amp;PUSSelSctrUCITSETFA (XLON:XLKQ)</v>
    <v>656</v>
  </rv>
  <rv s="2">
    <v>4</v>
  </rv>
  <rv s="0">
    <v>https://www.bing.com/financeapi/forcetrigger?t=bwyyzr&amp;q=XLON%3aSMGB&amp;form=skydnc</v>
    <v>Learn more on Bing</v>
  </rv>
  <rv s="3">
    <v>en-GB</v>
    <v>bwyyzr</v>
    <v>268435456</v>
    <v>1</v>
    <v>Powered by Refinitiv</v>
    <v>5</v>
    <v>VESemiconductorUCITSETFUSDA (XLON:SMGB)</v>
    <v>2</v>
    <v>7</v>
    <v>Finance</v>
    <v>4</v>
    <v>38.515000000000001</v>
    <v>21.77</v>
    <v>0.36749999999999999</v>
    <v>1.1848000000000001E-2</v>
    <v>GBP</v>
    <v>London Stock Exchange</v>
    <v>XLON</v>
    <v>3.4999999999999996E-3</v>
    <v>31.295000000000002</v>
    <v>ETF</v>
    <v>45812.418886365624</v>
    <v>6</v>
    <v>31.15</v>
    <v>2086923487.01</v>
    <v>VESemiconductorUCITSETFUSDA</v>
    <v>31.2</v>
    <v>31.017499999999998</v>
    <v>31.385000000000002</v>
    <v>SMGB</v>
    <v>VESemiconductorUCITSETFUSDA (XLON:SMGB)</v>
    <v>29915</v>
  </rv>
  <rv s="2">
    <v>7</v>
  </rv>
  <rv s="0">
    <v>https://www.bing.com/financeapi/forcetrigger?t=aofjtc&amp;q=XLON%3aXDDX&amp;form=skydnc</v>
    <v>Learn more on Bing</v>
  </rv>
  <rv s="1">
    <v>en-GB</v>
    <v>aofjtc</v>
    <v>268435456</v>
    <v>1</v>
    <v>Powered by Refinitiv</v>
    <v>0</v>
    <v>X DAX ESGSCR 1D (XLON:XDDX)</v>
    <v>2</v>
    <v>3</v>
    <v>Finance</v>
    <v>4</v>
    <v>13017.3</v>
    <v>10150</v>
    <v>18</v>
    <v>1.3980000000000002E-3</v>
    <v>GBp</v>
    <v>London Stock Exchange</v>
    <v>XLON</v>
    <v>8.9999999999999998E-4</v>
    <v>ETF</v>
    <v>45811.556086689059</v>
    <v>9</v>
    <v>441474114.17000002</v>
    <v>X DAX ESGSCR 1D</v>
    <v>12873</v>
    <v>12891</v>
    <v>XDDX</v>
    <v>X DAX ESGSCR 1D (XLON:XDDX)</v>
    <v>10</v>
  </rv>
  <rv s="2">
    <v>10</v>
  </rv>
  <rv s="0">
    <v>https://www.bing.com/financeapi/forcetrigger?t=bq4er7&amp;q=XLON%3aVUAG&amp;form=skydnc</v>
    <v>Learn more on Bing</v>
  </rv>
  <rv s="3">
    <v>en-GB</v>
    <v>bq4er7</v>
    <v>268435456</v>
    <v>1</v>
    <v>Powered by Refinitiv</v>
    <v>5</v>
    <v>S&amp;P 500 UCITS ETF USD A (XLON:VUAG)</v>
    <v>2</v>
    <v>7</v>
    <v>Finance</v>
    <v>4</v>
    <v>94.5</v>
    <v>71.010000000000005</v>
    <v>0.26</v>
    <v>3.0869999999999999E-3</v>
    <v>GBP</v>
    <v>London Stock Exchange</v>
    <v>XLON</v>
    <v>7.000000000000001E-4</v>
    <v>84.5</v>
    <v>ETF</v>
    <v>45812.419587603908</v>
    <v>12</v>
    <v>84.27</v>
    <v>23281914052</v>
    <v>S&amp;P 500 UCITS ETF USD A</v>
    <v>84.33</v>
    <v>84.23</v>
    <v>84.49</v>
    <v>VUAG</v>
    <v>S&amp;P 500 UCITS ETF USD A (XLON:VUAG)</v>
    <v>111635</v>
  </rv>
  <rv s="2">
    <v>13</v>
  </rv>
  <rv s="0">
    <v>https://www.bing.com/financeapi/forcetrigger?t=c21l3m&amp;q=XLON%3aDAGB&amp;form=skydnc</v>
    <v>Learn more on Bing</v>
  </rv>
  <rv s="3">
    <v>en-GB</v>
    <v>c21l3m</v>
    <v>268435456</v>
    <v>1</v>
    <v>Powered by Refinitiv</v>
    <v>5</v>
    <v>VECrptandBCInnvtrsUCITSETFUSDA (XLON:DAGB)</v>
    <v>2</v>
    <v>7</v>
    <v>Finance</v>
    <v>4</v>
    <v>11.224</v>
    <v>2.5</v>
    <v>4.2000000000000003E-2</v>
    <v>5.7609999999999996E-3</v>
    <v>GBP</v>
    <v>London Stock Exchange</v>
    <v>XLON</v>
    <v>6.5000000000000006E-3</v>
    <v>7.35</v>
    <v>ETF</v>
    <v>45812.417746863284</v>
    <v>15</v>
    <v>7.2969999999999997</v>
    <v>292721099.19</v>
    <v>VECrptandBCInnvtrsUCITSETFUSDA</v>
    <v>7.35</v>
    <v>7.2910000000000004</v>
    <v>7.3330000000000002</v>
    <v>DAGB</v>
    <v>VECrptandBCInnvtrsUCITSETFUSDA (XLON:DAGB)</v>
    <v>108436</v>
  </rv>
  <rv s="2">
    <v>16</v>
  </rv>
</rvData>
</file>

<file path=xl/richData/rdrichvaluestructure.xml><?xml version="1.0" encoding="utf-8"?>
<rvStructures xmlns="http://schemas.microsoft.com/office/spreadsheetml/2017/richdata" count="4">
  <s t="_hyperlink">
    <k n="Address" t="s"/>
    <k n="Text" t="s"/>
  </s>
  <s t="_linkedentitycore">
    <k n="%EntityCulture" t="s"/>
    <k n="%EntityId" t="s"/>
    <k n="%EntityServiceId"/>
    <k n="%IsRefreshable" t="b"/>
    <k n="%ProviderInfo" t="s"/>
    <k n="_Display" t="spb"/>
    <k n="_DisplayString" t="s"/>
    <k n="_Flags" t="spb"/>
    <k n="_Format" t="spb"/>
    <k n="_Icon" t="s"/>
    <k n="_SubLabel" t="spb"/>
    <k n="52 week high"/>
    <k n="52 week low"/>
    <k n="Change"/>
    <k n="Change (%)"/>
    <k n="Currency" t="s"/>
    <k n="Exchange" t="s"/>
    <k n="Exchange abbreviation" t="s"/>
    <k n="Expense ratio"/>
    <k n="Instrument type" t="s"/>
    <k n="Last trade time"/>
    <k n="LearnMoreOnLink" t="r"/>
    <k n="Market cap"/>
    <k n="Name" t="s"/>
    <k n="Previous close"/>
    <k n="Price"/>
    <k n="Ticker symbol" t="s"/>
    <k n="UniqueName" t="s"/>
    <k n="Volume"/>
  </s>
  <s t="_linkedentity">
    <k n="%cvi" t="r"/>
  </s>
  <s t="_linkedentitycore">
    <k n="%EntityCulture" t="s"/>
    <k n="%EntityId" t="s"/>
    <k n="%EntityServiceId"/>
    <k n="%IsRefreshable" t="b"/>
    <k n="%ProviderInfo" t="s"/>
    <k n="_Display" t="spb"/>
    <k n="_DisplayString" t="s"/>
    <k n="_Flags" t="spb"/>
    <k n="_Format" t="spb"/>
    <k n="_Icon" t="s"/>
    <k n="_SubLabel" t="spb"/>
    <k n="52 week high"/>
    <k n="52 week low"/>
    <k n="Change"/>
    <k n="Change (%)"/>
    <k n="Currency" t="s"/>
    <k n="Exchange" t="s"/>
    <k n="Exchange abbreviation" t="s"/>
    <k n="Expense ratio"/>
    <k n="High"/>
    <k n="Instrument type" t="s"/>
    <k n="Last trade time"/>
    <k n="LearnMoreOnLink" t="r"/>
    <k n="Low"/>
    <k n="Market cap"/>
    <k n="Name" t="s"/>
    <k n="Open"/>
    <k n="Previous close"/>
    <k n="Price"/>
    <k n="Ticker symbol" t="s"/>
    <k n="UniqueName" t="s"/>
    <k n="Volume"/>
  </s>
</rvStructures>
</file>

<file path=xl/richData/rdsupportingpropertybag.xml><?xml version="1.0" encoding="utf-8"?>
<supportingPropertyBags xmlns="http://schemas.microsoft.com/office/spreadsheetml/2017/richdata2">
  <spbArrays count="2">
    <a count="29">
      <v t="s">%EntityServiceId</v>
      <v t="s">_Format</v>
      <v t="s">%IsRefreshable</v>
      <v t="s">%EntityCulture</v>
      <v t="s">%EntityId</v>
      <v t="s">_Icon</v>
      <v t="s">_Display</v>
      <v t="s">Name</v>
      <v t="s">_SubLabel</v>
      <v t="s">Price</v>
      <v t="s">Exchange</v>
      <v t="s">Last trade time</v>
      <v t="s">Ticker symbol</v>
      <v t="s">Exchange abbreviation</v>
      <v t="s">Change</v>
      <v t="s">Expense ratio</v>
      <v t="s">Change (%)</v>
      <v t="s">Currency</v>
      <v t="s">Previous close</v>
      <v t="s">52 week high</v>
      <v t="s">52 week low</v>
      <v t="s">Volume</v>
      <v t="s">Market cap</v>
      <v t="s">Instrument type</v>
      <v t="s">_Flags</v>
      <v t="s">UniqueName</v>
      <v t="s">_DisplayString</v>
      <v t="s">LearnMoreOnLink</v>
      <v t="s">%ProviderInfo</v>
    </a>
    <a count="32">
      <v t="s">%EntityServiceId</v>
      <v t="s">_Format</v>
      <v t="s">%IsRefreshable</v>
      <v t="s">%EntityCulture</v>
      <v t="s">%EntityId</v>
      <v t="s">_Icon</v>
      <v t="s">_Display</v>
      <v t="s">Name</v>
      <v t="s">_SubLabel</v>
      <v t="s">Price</v>
      <v t="s">Exchange</v>
      <v t="s">Last trade time</v>
      <v t="s">Ticker symbol</v>
      <v t="s">Exchange abbreviation</v>
      <v t="s">Change</v>
      <v t="s">Expense ratio</v>
      <v t="s">Change (%)</v>
      <v t="s">Currency</v>
      <v t="s">Previous close</v>
      <v t="s">Open</v>
      <v t="s">High</v>
      <v t="s">Low</v>
      <v t="s">52 week high</v>
      <v t="s">52 week low</v>
      <v t="s">Volume</v>
      <v t="s">Market cap</v>
      <v t="s">Instrument type</v>
      <v t="s">_Flags</v>
      <v t="s">UniqueName</v>
      <v t="s">_DisplayString</v>
      <v t="s">LearnMoreOnLink</v>
      <v t="s">%ProviderInfo</v>
    </a>
  </spbArrays>
  <spbData count="8">
    <spb s="0">
      <v>0</v>
      <v>Name</v>
      <v>LearnMoreOnLink</v>
    </spb>
    <spb s="1">
      <v>0</v>
      <v>0</v>
      <v>0</v>
    </spb>
    <spb s="2">
      <v>1</v>
      <v>1</v>
      <v>1</v>
    </spb>
    <spb s="3">
      <v>1</v>
      <v>2</v>
      <v>2</v>
      <v>3</v>
      <v>4</v>
      <v>5</v>
      <v>2</v>
      <v>2</v>
      <v>4</v>
      <v>2</v>
      <v>6</v>
      <v>7</v>
    </spb>
    <spb s="4">
      <v>Delayed 15 minutes</v>
      <v>from previous close</v>
      <v>LSE</v>
      <v>from previous close</v>
      <v>GMT</v>
    </spb>
    <spb s="0">
      <v>1</v>
      <v>Name</v>
      <v>LearnMoreOnLink</v>
    </spb>
    <spb s="5">
      <v>2</v>
      <v>2</v>
      <v>1</v>
      <v>2</v>
      <v>2</v>
      <v>2</v>
      <v>3</v>
      <v>4</v>
      <v>5</v>
      <v>2</v>
      <v>2</v>
      <v>4</v>
      <v>2</v>
      <v>6</v>
      <v>7</v>
    </spb>
    <spb s="5">
      <v>8</v>
      <v>8</v>
      <v>1</v>
      <v>8</v>
      <v>8</v>
      <v>8</v>
      <v>3</v>
      <v>4</v>
      <v>9</v>
      <v>8</v>
      <v>8</v>
      <v>4</v>
      <v>8</v>
      <v>6</v>
      <v>7</v>
    </spb>
  </spbData>
</supportingPropertyBags>
</file>

<file path=xl/richData/rdsupportingpropertybagstructure.xml><?xml version="1.0" encoding="utf-8"?>
<spbStructures xmlns="http://schemas.microsoft.com/office/spreadsheetml/2017/richdata2" count="6">
  <s>
    <k n="^Order" t="spba"/>
    <k n="TitleProperty" t="s"/>
    <k n="SubTitleProperty" t="s"/>
  </s>
  <s>
    <k n="ShowInCardView" t="b"/>
    <k n="ShowInDotNotation" t="b"/>
    <k n="ShowInAutoComplete" t="b"/>
  </s>
  <s>
    <k n="UniqueName" t="spb"/>
    <k n="`%ProviderInfo" t="spb"/>
    <k n="LearnMoreOnLink" t="spb"/>
  </s>
  <s>
    <k n="Name" t="i"/>
    <k n="Price" t="i"/>
    <k n="Change" t="i"/>
    <k n="Volume" t="i"/>
    <k n="Change (%)" t="i"/>
    <k n="Market cap" t="i"/>
    <k n="52 week low" t="i"/>
    <k n="52 week high" t="i"/>
    <k n="Expense ratio" t="i"/>
    <k n="Previous close" t="i"/>
    <k n="Last trade time" t="i"/>
    <k n="`%EntityServiceId" t="i"/>
  </s>
  <s>
    <k n="Price" t="s"/>
    <k n="Change" t="s"/>
    <k n="Exchange" t="s"/>
    <k n="Change (%)" t="s"/>
    <k n="Last trade time" t="s"/>
  </s>
  <s>
    <k n="Low" t="i"/>
    <k n="High" t="i"/>
    <k n="Name" t="i"/>
    <k n="Open" t="i"/>
    <k n="Price" t="i"/>
    <k n="Change" t="i"/>
    <k n="Volume" t="i"/>
    <k n="Change (%)" t="i"/>
    <k n="Market cap" t="i"/>
    <k n="52 week low" t="i"/>
    <k n="52 week high" t="i"/>
    <k n="Expense ratio" t="i"/>
    <k n="Previous close" t="i"/>
    <k n="Last trade time" t="i"/>
    <k n="`%EntityServiceId" t="i"/>
  </s>
</spbStructures>
</file>

<file path=xl/richData/richStyles.xml><?xml version="1.0" encoding="utf-8"?>
<richStyleSheet xmlns="http://schemas.microsoft.com/office/spreadsheetml/2017/richdata2" xmlns:mc="http://schemas.openxmlformats.org/markup-compatibility/2006" xmlns:x="http://schemas.openxmlformats.org/spreadsheetml/2006/main" mc:Ignorable="x">
  <dxfs count="7">
    <x:dxf>
      <x:numFmt numFmtId="35" formatCode="_-* #,##0.00_-;\-* #,##0.00_-;_-* &quot;-&quot;??_-;_-@_-"/>
    </x:dxf>
    <x:dxf>
      <x:numFmt numFmtId="3" formatCode="#,##0"/>
    </x:dxf>
    <x:dxf>
      <x:numFmt numFmtId="14" formatCode="0.00%"/>
    </x:dxf>
    <x:dxf>
      <x:numFmt numFmtId="33" formatCode="_-* #,##0_-;\-* #,##0_-;_-* &quot;-&quot;_-;_-@_-"/>
    </x:dxf>
    <x:dxf>
      <x:numFmt numFmtId="27" formatCode="dd/mm/yyyy\ hh:mm"/>
    </x:dxf>
    <x:dxf>
      <x:numFmt numFmtId="2" formatCode="0.00"/>
    </x:dxf>
    <x:dxf>
      <x:numFmt numFmtId="0" formatCode="General"/>
    </x:dxf>
  </dxfs>
  <richProperties>
    <rPr n="IsTitleField" t="b"/>
    <rPr n="NumberFormat" t="s"/>
  </richProperties>
  <richStyles>
    <rSty>
      <rpv i="0">1</rpv>
    </rSty>
    <rSty dxfid="0">
      <rpv i="1">_(* #,##0.00_);_(* (#,##0.00);_(* "-"??_);_(@_)</rpv>
    </rSty>
    <rSty dxfid="1">
      <rpv i="1">#,##0</rpv>
    </rSty>
    <rSty dxfid="2"/>
    <rSty dxfid="3">
      <rpv i="1">_(* #,##0_);_(* (#,##0);_(* "-"_);_(@_)</rpv>
    </rSty>
    <rSty dxfid="4"/>
    <rSty dxfid="5">
      <rpv i="1">0.00</rpv>
    </rSty>
    <rSty dxfid="6">
      <rpv i="1">_-[$£-en-GB]* #,##0.00_-;-[$£-en-GB]* #,##0.00_-;_-[$£-en-GB]* "-"??_-;_-@_-</rpv>
    </rSty>
    <rSty dxfid="6">
      <rpv i="1">_-[$£-en-GB]* #,##0_-;-[$£-en-GB]* #,##0_-;_-[$£-en-GB]* "-"_-;_-@_-</rpv>
    </rSty>
  </richStyles>
</richStyleSheet>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Ticker" xr10:uid="{11A5BBB6-04D7-43C1-908A-1E76CD7252AC}" sourceName="Ticker">
  <extLst>
    <x:ext xmlns:x15="http://schemas.microsoft.com/office/spreadsheetml/2010/11/main" uri="{2F2917AC-EB37-4324-AD4E-5DD8C200BD13}">
      <x15:tableSlicerCache tableId="1" column="2"/>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Ticker" xr10:uid="{A50AB858-EB2C-4D1E-A0A6-92B85B005DB0}" cache="Slicer_Ticker" caption="Ticker" style="SlicerStyleOther2" rowHeight="18415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E641D70-C6D1-4A77-9FDF-EABBF9E82D02}" name="Transactions" displayName="Transactions" ref="A2:N22" totalsRowCount="1" headerRowDxfId="20">
  <autoFilter ref="A2:N21" xr:uid="{118075D8-AB68-4BD6-BBAC-782D0A64959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autoFilter>
  <tableColumns count="14">
    <tableColumn id="7" xr3:uid="{068A89FC-04F7-41AC-AF69-9E327F634733}" name="Trade Date" totalsRowLabel="Total" dataDxfId="18" totalsRowDxfId="19"/>
    <tableColumn id="10" xr3:uid="{E3D2DDC1-3D7D-4B91-95B2-3E8C099A65F0}" name="BUY ID" dataDxfId="16" totalsRowDxfId="17">
      <calculatedColumnFormula>IF(Transactions[[#This Row],[Type]]="Buy",RIGHT(Transactions[[#This Row],[Ticker]],4)&amp;"-"&amp;COUNTIF($D$3:D3,D3),"")</calculatedColumnFormula>
    </tableColumn>
    <tableColumn id="1" xr3:uid="{3D3A4A94-0070-4472-9451-4A5CFFCF5C7D}" name="EFT"/>
    <tableColumn id="2" xr3:uid="{29A3FC2D-CEF3-4EF4-890E-C63AC37F5A54}" name="Ticker">
      <calculatedColumnFormula array="1">"XLON:"&amp;_FV(Transactions[[#This Row],[EFT]],"Ticker symbol",TRUE)</calculatedColumnFormula>
    </tableColumn>
    <tableColumn id="3" xr3:uid="{2583CE11-44A1-462E-BEEB-13EE7975B9C2}" name="Type"/>
    <tableColumn id="13" xr3:uid="{9808012C-75E8-4113-9D70-60C33188B2A7}" name="Sell ID" dataDxfId="15"/>
    <tableColumn id="4" xr3:uid="{8256435F-E646-43B5-BEF9-168FEED6D9FA}" name="Quantity" totalsRowFunction="sum" dataDxfId="13" totalsRowDxfId="14"/>
    <tableColumn id="5" xr3:uid="{E6BB1711-017E-44DE-9474-C8570C2CCED1}" name="Share Price" dataDxfId="12"/>
    <tableColumn id="6" xr3:uid="{F2A26BE3-7423-47A4-84BA-D66C22C681F5}" name="Cost Value" dataDxfId="11">
      <calculatedColumnFormula>IF(EXACT(J3,"GBp"),ROUND(G3*H3/100,2),ROUND(G3*H3,2))</calculatedColumnFormula>
    </tableColumn>
    <tableColumn id="8" xr3:uid="{3CA94108-3398-4442-A56A-0CFF44E24F42}" name="Ccy" dataDxfId="9" totalsRowDxfId="10">
      <calculatedColumnFormula array="1">_FV(C3,"Currency")</calculatedColumnFormula>
    </tableColumn>
    <tableColumn id="9" xr3:uid="{7CEAD8C8-AB72-4B55-B627-82976BFB6EF7}" name="Today's Price" dataDxfId="8">
      <calculatedColumnFormula array="1">_FV(C3,"Price")</calculatedColumnFormula>
    </tableColumn>
    <tableColumn id="12" xr3:uid="{45D50EA3-48F7-4804-AC35-3B7F01A87981}" name="Change (%)" dataDxfId="7">
      <calculatedColumnFormula array="1">_FV(Transactions[[#This Row],[EFT]],"Change (%)",TRUE)</calculatedColumnFormula>
    </tableColumn>
    <tableColumn id="11" xr3:uid="{9576B003-890B-4796-B826-E90C3D250790}" name="Last trade time" dataDxfId="6">
      <calculatedColumnFormula array="1">_FV(Transactions[[#This Row],[EFT]],"Last trade time",TRUE)+TIME(1,0,0)</calculatedColumnFormula>
    </tableColumn>
    <tableColumn id="14" xr3:uid="{EC24DC16-ADF1-43AC-B500-7AC1F48C3FB8}" name="Profit / (Loss)" totalsRowFunction="sum" dataDxfId="4" totalsRowDxfId="5">
      <calculatedColumnFormula>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calculatedColumnFormula>
    </tableColumn>
  </tableColumns>
  <tableStyleInfo name="TableStyleLight9 2"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microsoft.com/office/2007/relationships/slicer" Target="../slicers/slicer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A9DFA7-32A2-4C06-9A15-BAA74660930B}">
  <dimension ref="A1:U34"/>
  <sheetViews>
    <sheetView showGridLines="0" tabSelected="1" workbookViewId="0">
      <selection activeCell="P33" sqref="P33"/>
    </sheetView>
  </sheetViews>
  <sheetFormatPr defaultRowHeight="10.8" x14ac:dyDescent="0.25"/>
  <cols>
    <col min="1" max="1" width="10.7109375" bestFit="1" customWidth="1"/>
    <col min="2" max="2" width="9" bestFit="1" customWidth="1"/>
    <col min="3" max="3" width="47.85546875" bestFit="1" customWidth="1"/>
    <col min="4" max="4" width="11.85546875" bestFit="1" customWidth="1"/>
    <col min="5" max="5" width="5" bestFit="1" customWidth="1"/>
    <col min="6" max="6" width="8.7109375" bestFit="1" customWidth="1"/>
    <col min="7" max="7" width="11.28515625" bestFit="1" customWidth="1"/>
    <col min="8" max="8" width="11" bestFit="1" customWidth="1"/>
    <col min="9" max="9" width="8.7109375" bestFit="1" customWidth="1"/>
    <col min="10" max="10" width="7" bestFit="1" customWidth="1"/>
    <col min="11" max="12" width="11" bestFit="1" customWidth="1"/>
    <col min="13" max="13" width="16" bestFit="1" customWidth="1"/>
    <col min="14" max="14" width="10.85546875" bestFit="1" customWidth="1"/>
  </cols>
  <sheetData>
    <row r="1" spans="1:14" ht="13.2" x14ac:dyDescent="0.25">
      <c r="A1" s="1" t="s">
        <v>0</v>
      </c>
    </row>
    <row r="2" spans="1:14" ht="21.6" x14ac:dyDescent="0.25">
      <c r="A2" s="2" t="s">
        <v>1</v>
      </c>
      <c r="B2" s="2" t="s">
        <v>2</v>
      </c>
      <c r="C2" s="2" t="s">
        <v>3</v>
      </c>
      <c r="D2" s="2" t="s">
        <v>4</v>
      </c>
      <c r="E2" s="2" t="s">
        <v>5</v>
      </c>
      <c r="F2" s="2" t="s">
        <v>6</v>
      </c>
      <c r="G2" s="3" t="s">
        <v>7</v>
      </c>
      <c r="H2" s="3" t="s">
        <v>8</v>
      </c>
      <c r="I2" s="3" t="s">
        <v>9</v>
      </c>
      <c r="J2" s="4" t="s">
        <v>10</v>
      </c>
      <c r="K2" s="3" t="s">
        <v>11</v>
      </c>
      <c r="L2" s="3" t="s">
        <v>12</v>
      </c>
      <c r="M2" s="3" t="s">
        <v>13</v>
      </c>
      <c r="N2" s="3" t="s">
        <v>14</v>
      </c>
    </row>
    <row r="3" spans="1:14" x14ac:dyDescent="0.25">
      <c r="A3" s="5">
        <v>45772</v>
      </c>
      <c r="B3" s="6" t="str">
        <f ca="1">IF(Transactions[[#This Row],[Type]]="Buy",RIGHT(Transactions[[#This Row],[Ticker]],4)&amp;"-"&amp;COUNTIF($D$3:D3,D3),"")</f>
        <v>SEMG-1</v>
      </c>
      <c r="C3" t="e" vm="1">
        <v>#VALUE!</v>
      </c>
      <c r="D3" t="str" cm="1">
        <f t="array" aca="1" ref="D3" ca="1">"XLON:"&amp;_FV(Transactions[[#This Row],[EFT]],"Ticker symbol",TRUE)</f>
        <v>XLON:SEMG</v>
      </c>
      <c r="E3" t="s">
        <v>15</v>
      </c>
      <c r="F3" s="7"/>
      <c r="G3" s="8">
        <v>0.56915400000000005</v>
      </c>
      <c r="H3" s="9">
        <v>3512.23</v>
      </c>
      <c r="I3" s="10">
        <f t="shared" ref="I3:I21" ca="1" si="0">IF(EXACT(J3,"GBp"),ROUND(G3*H3/100,2),ROUND(G3*H3,2))</f>
        <v>19.989999999999998</v>
      </c>
      <c r="J3" s="11" t="str" cm="1">
        <f t="array" aca="1" ref="J3" ca="1">_FV(C3,"Currency")</f>
        <v>GBp</v>
      </c>
      <c r="K3" s="9" cm="1">
        <f t="array" aca="1" ref="K3" ca="1">_FV(C3,"Price")</f>
        <v>4266.375</v>
      </c>
      <c r="L3" s="12" cm="1">
        <f t="array" aca="1" ref="L3" ca="1">_FV(Transactions[[#This Row],[EFT]],"Change (%)",TRUE)</f>
        <v>1.0749999999999999E-2</v>
      </c>
      <c r="M3" s="13" cm="1">
        <f t="array" aca="1" ref="M3" ca="1">_FV(Transactions[[#This Row],[EFT]],"Last trade time",TRUE)+TIME(1,0,0)</f>
        <v>45812.460794883853</v>
      </c>
      <c r="N3" s="14" t="str">
        <f>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f>
        <v/>
      </c>
    </row>
    <row r="4" spans="1:14" x14ac:dyDescent="0.25">
      <c r="A4" s="5">
        <v>45772</v>
      </c>
      <c r="B4" s="6" t="str">
        <f ca="1">IF(Transactions[[#This Row],[Type]]="Buy",RIGHT(Transactions[[#This Row],[Ticker]],4)&amp;"-"&amp;COUNTIF($D$3:D4,D4),"")</f>
        <v>XLKQ-1</v>
      </c>
      <c r="C4" t="e" vm="2">
        <v>#VALUE!</v>
      </c>
      <c r="D4" t="str" cm="1">
        <f t="array" aca="1" ref="D4" ca="1">"XLON:"&amp;_FV(Transactions[[#This Row],[EFT]],"Ticker symbol",TRUE)</f>
        <v>XLON:XLKQ</v>
      </c>
      <c r="E4" t="s">
        <v>15</v>
      </c>
      <c r="F4" s="7"/>
      <c r="G4" s="8">
        <v>4.4166999999999998E-2</v>
      </c>
      <c r="H4" s="9">
        <v>45260.03</v>
      </c>
      <c r="I4" s="10">
        <f t="shared" ca="1" si="0"/>
        <v>19.989999999999998</v>
      </c>
      <c r="J4" s="11" t="str" cm="1">
        <f t="array" aca="1" ref="J4" ca="1">_FV(C4,"Currency")</f>
        <v>GBp</v>
      </c>
      <c r="K4" s="9" cm="1">
        <f t="array" aca="1" ref="K4" ca="1">_FV(C4,"Price")</f>
        <v>51730</v>
      </c>
      <c r="L4" s="12" cm="1">
        <f t="array" aca="1" ref="L4" ca="1">_FV(Transactions[[#This Row],[EFT]],"Change (%)",TRUE)</f>
        <v>3.8809999999999999E-3</v>
      </c>
      <c r="M4" s="13" cm="1">
        <f t="array" aca="1" ref="M4" ca="1">_FV(Transactions[[#This Row],[EFT]],"Last trade time",TRUE)+TIME(1,0,0)</f>
        <v>45812.459851215099</v>
      </c>
      <c r="N4" s="14" t="str">
        <f>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f>
        <v/>
      </c>
    </row>
    <row r="5" spans="1:14" x14ac:dyDescent="0.25">
      <c r="A5" s="5">
        <v>45772</v>
      </c>
      <c r="B5" s="6" t="str">
        <f ca="1">IF(Transactions[[#This Row],[Type]]="Buy",RIGHT(Transactions[[#This Row],[Ticker]],4)&amp;"-"&amp;COUNTIF($D$3:D5,D5),"")</f>
        <v>SMGB-1</v>
      </c>
      <c r="C5" t="e" vm="3">
        <v>#VALUE!</v>
      </c>
      <c r="D5" t="str" cm="1">
        <f t="array" aca="1" ref="D5" ca="1">"XLON:"&amp;_FV(Transactions[[#This Row],[EFT]],"Ticker symbol",TRUE)</f>
        <v>XLON:SMGB</v>
      </c>
      <c r="E5" t="s">
        <v>15</v>
      </c>
      <c r="F5" s="7"/>
      <c r="G5" s="8">
        <v>0.74052799999999996</v>
      </c>
      <c r="H5" s="9">
        <v>26.994199999999999</v>
      </c>
      <c r="I5" s="10">
        <f t="shared" ca="1" si="0"/>
        <v>19.989999999999998</v>
      </c>
      <c r="J5" s="11" t="str" cm="1">
        <f t="array" aca="1" ref="J5" ca="1">_FV(C5,"Currency")</f>
        <v>GBP</v>
      </c>
      <c r="K5" s="9" cm="1">
        <f t="array" aca="1" ref="K5" ca="1">_FV(C5,"Price")</f>
        <v>31.385000000000002</v>
      </c>
      <c r="L5" s="12" cm="1">
        <f t="array" aca="1" ref="L5" ca="1">_FV(Transactions[[#This Row],[EFT]],"Change (%)",TRUE)</f>
        <v>1.1848000000000001E-2</v>
      </c>
      <c r="M5" s="13" cm="1">
        <f t="array" aca="1" ref="M5" ca="1">_FV(Transactions[[#This Row],[EFT]],"Last trade time",TRUE)+TIME(1,0,0)</f>
        <v>45812.460553032288</v>
      </c>
      <c r="N5" s="14" t="str">
        <f>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f>
        <v/>
      </c>
    </row>
    <row r="6" spans="1:14" x14ac:dyDescent="0.25">
      <c r="A6" s="5">
        <v>45772</v>
      </c>
      <c r="B6" s="6" t="str">
        <f ca="1">IF(Transactions[[#This Row],[Type]]="Buy",RIGHT(Transactions[[#This Row],[Ticker]],4)&amp;"-"&amp;COUNTIF($D$3:D6,D6),"")</f>
        <v>XDDX-1</v>
      </c>
      <c r="C6" t="e" vm="4">
        <v>#VALUE!</v>
      </c>
      <c r="D6" t="str" cm="1">
        <f t="array" aca="1" ref="D6" ca="1">"XLON:"&amp;_FV(Transactions[[#This Row],[EFT]],"Ticker symbol",TRUE)</f>
        <v>XLON:XDDX</v>
      </c>
      <c r="E6" t="s">
        <v>15</v>
      </c>
      <c r="F6" s="7"/>
      <c r="G6" s="8">
        <v>0.16184100000000001</v>
      </c>
      <c r="H6" s="9">
        <v>12351.62</v>
      </c>
      <c r="I6" s="10">
        <f t="shared" ca="1" si="0"/>
        <v>19.989999999999998</v>
      </c>
      <c r="J6" s="11" t="str" cm="1">
        <f t="array" aca="1" ref="J6" ca="1">_FV(C6,"Currency")</f>
        <v>GBp</v>
      </c>
      <c r="K6" s="9" cm="1">
        <f t="array" aca="1" ref="K6" ca="1">_FV(C6,"Price")</f>
        <v>12891</v>
      </c>
      <c r="L6" s="12" cm="1">
        <f t="array" aca="1" ref="L6" ca="1">_FV(Transactions[[#This Row],[EFT]],"Change (%)",TRUE)</f>
        <v>1.3980000000000002E-3</v>
      </c>
      <c r="M6" s="13" cm="1">
        <f t="array" aca="1" ref="M6" ca="1">_FV(Transactions[[#This Row],[EFT]],"Last trade time",TRUE)+TIME(1,0,0)</f>
        <v>45811.597753355723</v>
      </c>
      <c r="N6" s="14" t="str">
        <f>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f>
        <v/>
      </c>
    </row>
    <row r="7" spans="1:14" x14ac:dyDescent="0.25">
      <c r="A7" s="5">
        <v>45772</v>
      </c>
      <c r="B7" s="6" t="str">
        <f ca="1">IF(Transactions[[#This Row],[Type]]="Buy",RIGHT(Transactions[[#This Row],[Ticker]],4)&amp;"-"&amp;COUNTIF($D$3:D7,D7),"")</f>
        <v>VUAG-1</v>
      </c>
      <c r="C7" t="e" vm="5">
        <v>#VALUE!</v>
      </c>
      <c r="D7" t="str" cm="1">
        <f t="array" aca="1" ref="D7" ca="1">"XLON:"&amp;_FV(Transactions[[#This Row],[EFT]],"Ticker symbol",TRUE)</f>
        <v>XLON:VUAG</v>
      </c>
      <c r="E7" t="s">
        <v>15</v>
      </c>
      <c r="F7" s="7"/>
      <c r="G7" s="8">
        <v>0.25401400000000002</v>
      </c>
      <c r="H7" s="9">
        <v>78.696399999999997</v>
      </c>
      <c r="I7" s="10">
        <f t="shared" ca="1" si="0"/>
        <v>19.989999999999998</v>
      </c>
      <c r="J7" s="11" t="str" cm="1">
        <f t="array" aca="1" ref="J7" ca="1">_FV(C7,"Currency")</f>
        <v>GBP</v>
      </c>
      <c r="K7" s="9" cm="1">
        <f t="array" aca="1" ref="K7" ca="1">_FV(C7,"Price")</f>
        <v>84.49</v>
      </c>
      <c r="L7" s="12" cm="1">
        <f t="array" aca="1" ref="L7" ca="1">_FV(Transactions[[#This Row],[EFT]],"Change (%)",TRUE)</f>
        <v>3.0869999999999999E-3</v>
      </c>
      <c r="M7" s="13" cm="1">
        <f t="array" aca="1" ref="M7" ca="1">_FV(Transactions[[#This Row],[EFT]],"Last trade time",TRUE)+TIME(1,0,0)</f>
        <v>45812.461254270573</v>
      </c>
      <c r="N7" s="14" t="str">
        <f>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f>
        <v/>
      </c>
    </row>
    <row r="8" spans="1:14" x14ac:dyDescent="0.25">
      <c r="A8" s="5">
        <v>45792</v>
      </c>
      <c r="B8" s="6" t="str">
        <f>IF(Transactions[[#This Row],[Type]]="Buy",RIGHT(Transactions[[#This Row],[Ticker]],4)&amp;"-"&amp;COUNTIF($D$3:D8,D8),"")</f>
        <v/>
      </c>
      <c r="C8" t="e" vm="4">
        <v>#VALUE!</v>
      </c>
      <c r="D8" t="str" cm="1">
        <f t="array" aca="1" ref="D8" ca="1">"XLON:"&amp;_FV(Transactions[[#This Row],[EFT]],"Ticker symbol",TRUE)</f>
        <v>XLON:XDDX</v>
      </c>
      <c r="E8" t="s">
        <v>16</v>
      </c>
      <c r="F8" s="7" t="s">
        <v>17</v>
      </c>
      <c r="G8" s="8">
        <v>-8.3821999999999994E-2</v>
      </c>
      <c r="H8" s="9">
        <v>12741.28</v>
      </c>
      <c r="I8" s="10">
        <f t="shared" ca="1" si="0"/>
        <v>-10.68</v>
      </c>
      <c r="J8" s="11" t="str" cm="1">
        <f t="array" aca="1" ref="J8" ca="1">_FV(C8,"Currency")</f>
        <v>GBp</v>
      </c>
      <c r="K8" s="9" cm="1">
        <f t="array" aca="1" ref="K8" ca="1">_FV(C8,"Price")</f>
        <v>12891</v>
      </c>
      <c r="L8" s="12" cm="1">
        <f t="array" aca="1" ref="L8" ca="1">_FV(Transactions[[#This Row],[EFT]],"Change (%)",TRUE)</f>
        <v>1.3980000000000002E-3</v>
      </c>
      <c r="M8" s="13" cm="1">
        <f t="array" aca="1" ref="M8" ca="1">_FV(Transactions[[#This Row],[EFT]],"Last trade time",TRUE)+TIME(1,0,0)</f>
        <v>45811.597753355723</v>
      </c>
      <c r="N8" s="14">
        <f ca="1">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f>
        <v>0.32662507999999946</v>
      </c>
    </row>
    <row r="9" spans="1:14" x14ac:dyDescent="0.25">
      <c r="A9" s="5">
        <v>45792</v>
      </c>
      <c r="B9" s="6" t="str">
        <f>IF(Transactions[[#This Row],[Type]]="Buy",RIGHT(Transactions[[#This Row],[Ticker]],4)&amp;"-"&amp;COUNTIF($D$3:D9,D9),"")</f>
        <v/>
      </c>
      <c r="C9" t="e" vm="1">
        <v>#VALUE!</v>
      </c>
      <c r="D9" t="str" cm="1">
        <f t="array" aca="1" ref="D9" ca="1">"XLON:"&amp;_FV(Transactions[[#This Row],[EFT]],"Ticker symbol",TRUE)</f>
        <v>XLON:SEMG</v>
      </c>
      <c r="E9" t="s">
        <v>16</v>
      </c>
      <c r="F9" s="7" t="s">
        <v>18</v>
      </c>
      <c r="G9" s="8">
        <v>-0.331266</v>
      </c>
      <c r="H9" s="9">
        <v>4168.8500000000004</v>
      </c>
      <c r="I9" s="10">
        <f t="shared" ca="1" si="0"/>
        <v>-13.81</v>
      </c>
      <c r="J9" s="11" t="str" cm="1">
        <f t="array" aca="1" ref="J9" ca="1">_FV(C9,"Currency")</f>
        <v>GBp</v>
      </c>
      <c r="K9" s="9" cm="1">
        <f t="array" aca="1" ref="K9" ca="1">_FV(C9,"Price")</f>
        <v>4266.375</v>
      </c>
      <c r="L9" s="12" cm="1">
        <f t="array" aca="1" ref="L9" ca="1">_FV(Transactions[[#This Row],[EFT]],"Change (%)",TRUE)</f>
        <v>1.0749999999999999E-2</v>
      </c>
      <c r="M9" s="13" cm="1">
        <f t="array" aca="1" ref="M9" ca="1">_FV(Transactions[[#This Row],[EFT]],"Last trade time",TRUE)+TIME(1,0,0)</f>
        <v>45812.460794883853</v>
      </c>
      <c r="N9" s="14">
        <f ca="1">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f>
        <v>2.1751761700000003</v>
      </c>
    </row>
    <row r="10" spans="1:14" x14ac:dyDescent="0.25">
      <c r="A10" s="5">
        <v>45792</v>
      </c>
      <c r="B10" s="6" t="str">
        <f>IF(Transactions[[#This Row],[Type]]="Buy",RIGHT(Transactions[[#This Row],[Ticker]],4)&amp;"-"&amp;COUNTIF($D$3:D10,D10),"")</f>
        <v/>
      </c>
      <c r="C10" t="e" vm="3">
        <v>#VALUE!</v>
      </c>
      <c r="D10" t="str" cm="1">
        <f t="array" aca="1" ref="D10" ca="1">"XLON:"&amp;_FV(Transactions[[#This Row],[EFT]],"Ticker symbol",TRUE)</f>
        <v>XLON:SMGB</v>
      </c>
      <c r="E10" t="s">
        <v>16</v>
      </c>
      <c r="F10" s="7" t="s">
        <v>19</v>
      </c>
      <c r="G10" s="8">
        <v>-0.42755399999999999</v>
      </c>
      <c r="H10" s="9">
        <v>31.3644</v>
      </c>
      <c r="I10" s="10">
        <f t="shared" ca="1" si="0"/>
        <v>-13.41</v>
      </c>
      <c r="J10" s="11" t="str" cm="1">
        <f t="array" aca="1" ref="J10" ca="1">_FV(C10,"Currency")</f>
        <v>GBP</v>
      </c>
      <c r="K10" s="9" cm="1">
        <f t="array" aca="1" ref="K10" ca="1">_FV(C10,"Price")</f>
        <v>31.385000000000002</v>
      </c>
      <c r="L10" s="12" cm="1">
        <f t="array" aca="1" ref="L10" ca="1">_FV(Transactions[[#This Row],[EFT]],"Change (%)",TRUE)</f>
        <v>1.1848000000000001E-2</v>
      </c>
      <c r="M10" s="13" cm="1">
        <f t="array" aca="1" ref="M10" ca="1">_FV(Transactions[[#This Row],[EFT]],"Last trade time",TRUE)+TIME(1,0,0)</f>
        <v>45812.460553032288</v>
      </c>
      <c r="N10" s="14">
        <f ca="1">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f>
        <v>1.8685220000000005</v>
      </c>
    </row>
    <row r="11" spans="1:14" x14ac:dyDescent="0.25">
      <c r="A11" s="5">
        <v>45792</v>
      </c>
      <c r="B11" s="6" t="str">
        <f>IF(Transactions[[#This Row],[Type]]="Buy",RIGHT(Transactions[[#This Row],[Ticker]],4)&amp;"-"&amp;COUNTIF($D$3:D11,D11),"")</f>
        <v/>
      </c>
      <c r="C11" t="e" vm="2">
        <v>#VALUE!</v>
      </c>
      <c r="D11" t="str" cm="1">
        <f t="array" aca="1" ref="D11" ca="1">"XLON:"&amp;_FV(Transactions[[#This Row],[EFT]],"Ticker symbol",TRUE)</f>
        <v>XLON:XLKQ</v>
      </c>
      <c r="E11" t="s">
        <v>16</v>
      </c>
      <c r="F11" s="7" t="s">
        <v>20</v>
      </c>
      <c r="G11" s="8">
        <v>-2.4809000000000001E-2</v>
      </c>
      <c r="H11" s="9">
        <v>51594.17</v>
      </c>
      <c r="I11" s="10">
        <f t="shared" ca="1" si="0"/>
        <v>-12.8</v>
      </c>
      <c r="J11" s="11" t="str" cm="1">
        <f t="array" aca="1" ref="J11" ca="1">_FV(C11,"Currency")</f>
        <v>GBp</v>
      </c>
      <c r="K11" s="9" cm="1">
        <f t="array" aca="1" ref="K11" ca="1">_FV(C11,"Price")</f>
        <v>51730</v>
      </c>
      <c r="L11" s="12" cm="1">
        <f t="array" aca="1" ref="L11" ca="1">_FV(Transactions[[#This Row],[EFT]],"Change (%)",TRUE)</f>
        <v>3.8809999999999999E-3</v>
      </c>
      <c r="M11" s="13" cm="1">
        <f t="array" aca="1" ref="M11" ca="1">_FV(Transactions[[#This Row],[EFT]],"Last trade time",TRUE)+TIME(1,0,0)</f>
        <v>45812.459851215099</v>
      </c>
      <c r="N11" s="14">
        <f ca="1">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f>
        <v>1.5714391600000006</v>
      </c>
    </row>
    <row r="12" spans="1:14" x14ac:dyDescent="0.25">
      <c r="A12" s="5">
        <v>45792</v>
      </c>
      <c r="B12" s="6" t="str">
        <f>IF(Transactions[[#This Row],[Type]]="Buy",RIGHT(Transactions[[#This Row],[Ticker]],4)&amp;"-"&amp;COUNTIF($D$3:D12,D12),"")</f>
        <v/>
      </c>
      <c r="C12" t="e" vm="5">
        <v>#VALUE!</v>
      </c>
      <c r="D12" t="str" cm="1">
        <f t="array" aca="1" ref="D12" ca="1">"XLON:"&amp;_FV(Transactions[[#This Row],[EFT]],"Ticker symbol",TRUE)</f>
        <v>XLON:VUAG</v>
      </c>
      <c r="E12" t="s">
        <v>16</v>
      </c>
      <c r="F12" s="7" t="s">
        <v>21</v>
      </c>
      <c r="G12" s="8">
        <v>-0.135939</v>
      </c>
      <c r="H12" s="9">
        <v>84.523200000000003</v>
      </c>
      <c r="I12" s="10">
        <f t="shared" ca="1" si="0"/>
        <v>-11.49</v>
      </c>
      <c r="J12" s="11" t="str" cm="1">
        <f t="array" aca="1" ref="J12" ca="1">_FV(C12,"Currency")</f>
        <v>GBP</v>
      </c>
      <c r="K12" s="9" cm="1">
        <f t="array" aca="1" ref="K12" ca="1">_FV(C12,"Price")</f>
        <v>84.49</v>
      </c>
      <c r="L12" s="12" cm="1">
        <f t="array" aca="1" ref="L12" ca="1">_FV(Transactions[[#This Row],[EFT]],"Change (%)",TRUE)</f>
        <v>3.0869999999999999E-3</v>
      </c>
      <c r="M12" s="13" cm="1">
        <f t="array" aca="1" ref="M12" ca="1">_FV(Transactions[[#This Row],[EFT]],"Last trade time",TRUE)+TIME(1,0,0)</f>
        <v>45812.461254270573</v>
      </c>
      <c r="N12" s="14">
        <f ca="1">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f>
        <v>0.79208999999999996</v>
      </c>
    </row>
    <row r="13" spans="1:14" x14ac:dyDescent="0.25">
      <c r="A13" s="5">
        <v>45797</v>
      </c>
      <c r="B13" s="6" t="str">
        <f ca="1">IF(Transactions[[#This Row],[Type]]="Buy",RIGHT(Transactions[[#This Row],[Ticker]],4)&amp;"-"&amp;COUNTIF($D$3:D13,D13),"")</f>
        <v>DAGB-1</v>
      </c>
      <c r="C13" t="e" vm="6">
        <v>#VALUE!</v>
      </c>
      <c r="D13" t="str" cm="1">
        <f t="array" aca="1" ref="D13" ca="1">"XLON:"&amp;_FV(Transactions[[#This Row],[EFT]],"Ticker symbol",TRUE)</f>
        <v>XLON:DAGB</v>
      </c>
      <c r="E13" t="s">
        <v>15</v>
      </c>
      <c r="F13" s="22"/>
      <c r="G13" s="8">
        <v>2.7936570000000001</v>
      </c>
      <c r="H13" s="9">
        <v>7.1410999999999998</v>
      </c>
      <c r="I13" s="10">
        <f t="shared" ca="1" si="0"/>
        <v>19.95</v>
      </c>
      <c r="J13" s="11" t="str" cm="1">
        <f t="array" aca="1" ref="J13" ca="1">_FV(C13,"Currency")</f>
        <v>GBP</v>
      </c>
      <c r="K13" s="9" cm="1">
        <f t="array" aca="1" ref="K13" ca="1">_FV(C13,"Price")</f>
        <v>7.3330000000000002</v>
      </c>
      <c r="L13" s="12" cm="1">
        <f t="array" aca="1" ref="L13" ca="1">_FV(Transactions[[#This Row],[EFT]],"Change (%)",TRUE)</f>
        <v>5.7609999999999996E-3</v>
      </c>
      <c r="M13" s="13" cm="1">
        <f t="array" aca="1" ref="M13" ca="1">_FV(Transactions[[#This Row],[EFT]],"Last trade time",TRUE)+TIME(1,0,0)</f>
        <v>45812.459413529949</v>
      </c>
      <c r="N13" s="14" t="str">
        <f>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f>
        <v/>
      </c>
    </row>
    <row r="14" spans="1:14" x14ac:dyDescent="0.25">
      <c r="A14" s="5">
        <v>45799</v>
      </c>
      <c r="B14" s="6" t="str">
        <f>IF(Transactions[[#This Row],[Type]]="Buy",RIGHT(Transactions[[#This Row],[Ticker]],4)&amp;"-"&amp;COUNTIF($D$3:D14,D14),"")</f>
        <v/>
      </c>
      <c r="C14" t="e" vm="1">
        <v>#VALUE!</v>
      </c>
      <c r="D14" t="str" cm="1">
        <f t="array" aca="1" ref="D14" ca="1">"XLON:"&amp;_FV(Transactions[[#This Row],[EFT]],"Ticker symbol",TRUE)</f>
        <v>XLON:SEMG</v>
      </c>
      <c r="E14" t="s">
        <v>16</v>
      </c>
      <c r="F14" s="7" t="s">
        <v>18</v>
      </c>
      <c r="G14" s="8">
        <v>-0.23788799999999999</v>
      </c>
      <c r="H14" s="9">
        <v>4094.36</v>
      </c>
      <c r="I14" s="10">
        <f t="shared" ca="1" si="0"/>
        <v>-9.74</v>
      </c>
      <c r="J14" s="11" t="str" cm="1">
        <f t="array" aca="1" ref="J14" ca="1">_FV(C14,"Currency")</f>
        <v>GBp</v>
      </c>
      <c r="K14" s="9" cm="1">
        <f t="array" aca="1" ref="K14" ca="1">_FV(C14,"Price")</f>
        <v>4266.375</v>
      </c>
      <c r="L14" s="12" cm="1">
        <f t="array" aca="1" ref="L14" ca="1">_FV(Transactions[[#This Row],[EFT]],"Change (%)",TRUE)</f>
        <v>1.0749999999999999E-2</v>
      </c>
      <c r="M14" s="13" cm="1">
        <f t="array" aca="1" ref="M14" ca="1">_FV(Transactions[[#This Row],[EFT]],"Last trade time",TRUE)+TIME(1,0,0)</f>
        <v>45812.460794883853</v>
      </c>
      <c r="N14" s="14">
        <f ca="1">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f>
        <v>1.3848263000000003</v>
      </c>
    </row>
    <row r="15" spans="1:14" x14ac:dyDescent="0.25">
      <c r="A15" s="5">
        <v>45799</v>
      </c>
      <c r="B15" s="6" t="str">
        <f>IF(Transactions[[#This Row],[Type]]="Buy",RIGHT(Transactions[[#This Row],[Ticker]],4)&amp;"-"&amp;COUNTIF($D$3:D15,D15),"")</f>
        <v/>
      </c>
      <c r="C15" t="e" vm="2">
        <v>#VALUE!</v>
      </c>
      <c r="D15" t="str" cm="1">
        <f t="array" aca="1" ref="D15" ca="1">"XLON:"&amp;_FV(Transactions[[#This Row],[EFT]],"Ticker symbol",TRUE)</f>
        <v>XLON:XLKQ</v>
      </c>
      <c r="E15" t="s">
        <v>16</v>
      </c>
      <c r="F15" s="7" t="s">
        <v>20</v>
      </c>
      <c r="G15" s="8">
        <v>-1.9358E-2</v>
      </c>
      <c r="H15" s="9">
        <v>50573.4</v>
      </c>
      <c r="I15" s="10">
        <f t="shared" ca="1" si="0"/>
        <v>-9.7899999999999991</v>
      </c>
      <c r="J15" s="11" t="str" cm="1">
        <f t="array" aca="1" ref="J15" ca="1">_FV(C15,"Currency")</f>
        <v>GBp</v>
      </c>
      <c r="K15" s="9" cm="1">
        <f t="array" aca="1" ref="K15" ca="1">_FV(C15,"Price")</f>
        <v>51730</v>
      </c>
      <c r="L15" s="12" cm="1">
        <f t="array" aca="1" ref="L15" ca="1">_FV(Transactions[[#This Row],[EFT]],"Change (%)",TRUE)</f>
        <v>3.8809999999999999E-3</v>
      </c>
      <c r="M15" s="13" cm="1">
        <f t="array" aca="1" ref="M15" ca="1">_FV(Transactions[[#This Row],[EFT]],"Last trade time",TRUE)+TIME(1,0,0)</f>
        <v>45812.459851215099</v>
      </c>
      <c r="N15" s="14">
        <f ca="1">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f>
        <v>1.0285633900000004</v>
      </c>
    </row>
    <row r="16" spans="1:14" x14ac:dyDescent="0.25">
      <c r="A16" s="5">
        <v>45799</v>
      </c>
      <c r="B16" s="6" t="str">
        <f>IF(Transactions[[#This Row],[Type]]="Buy",RIGHT(Transactions[[#This Row],[Ticker]],4)&amp;"-"&amp;COUNTIF($D$3:D16,D16),"")</f>
        <v/>
      </c>
      <c r="C16" t="e" vm="3">
        <v>#VALUE!</v>
      </c>
      <c r="D16" t="str" cm="1">
        <f t="array" aca="1" ref="D16" ca="1">"XLON:"&amp;_FV(Transactions[[#This Row],[EFT]],"Ticker symbol",TRUE)</f>
        <v>XLON:SMGB</v>
      </c>
      <c r="E16" t="s">
        <v>16</v>
      </c>
      <c r="F16" s="7" t="s">
        <v>19</v>
      </c>
      <c r="G16" s="8">
        <v>-0.31297399999999997</v>
      </c>
      <c r="H16" s="9">
        <v>30.737300000000001</v>
      </c>
      <c r="I16" s="10">
        <f t="shared" ca="1" si="0"/>
        <v>-9.6199999999999992</v>
      </c>
      <c r="J16" s="11" t="str" cm="1">
        <f t="array" aca="1" ref="J16" ca="1">_FV(C16,"Currency")</f>
        <v>GBP</v>
      </c>
      <c r="K16" s="9" cm="1">
        <f t="array" aca="1" ref="K16" ca="1">_FV(C16,"Price")</f>
        <v>31.385000000000002</v>
      </c>
      <c r="L16" s="12" cm="1">
        <f t="array" aca="1" ref="L16" ca="1">_FV(Transactions[[#This Row],[EFT]],"Change (%)",TRUE)</f>
        <v>1.1848000000000001E-2</v>
      </c>
      <c r="M16" s="13" cm="1">
        <f t="array" aca="1" ref="M16" ca="1">_FV(Transactions[[#This Row],[EFT]],"Last trade time",TRUE)+TIME(1,0,0)</f>
        <v>45812.460553032288</v>
      </c>
      <c r="N16" s="14">
        <f ca="1">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f>
        <v>1.1715169999999997</v>
      </c>
    </row>
    <row r="17" spans="1:21" x14ac:dyDescent="0.25">
      <c r="A17" s="5">
        <v>45799</v>
      </c>
      <c r="B17" s="6" t="str">
        <f>IF(Transactions[[#This Row],[Type]]="Buy",RIGHT(Transactions[[#This Row],[Ticker]],4)&amp;"-"&amp;COUNTIF($D$3:D21,D17),"")</f>
        <v/>
      </c>
      <c r="C17" t="e" vm="5">
        <v>#VALUE!</v>
      </c>
      <c r="D17" t="str" cm="1">
        <f t="array" aca="1" ref="D17" ca="1">"XLON:"&amp;_FV(Transactions[[#This Row],[EFT]],"Ticker symbol",TRUE)</f>
        <v>XLON:VUAG</v>
      </c>
      <c r="E17" t="s">
        <v>16</v>
      </c>
      <c r="F17" s="7" t="s">
        <v>21</v>
      </c>
      <c r="G17" s="8">
        <v>-0.118075</v>
      </c>
      <c r="H17" s="9">
        <v>83.252099999999999</v>
      </c>
      <c r="I17" s="10">
        <f t="shared" ca="1" si="0"/>
        <v>-9.83</v>
      </c>
      <c r="J17" s="11" t="str" cm="1">
        <f t="array" aca="1" ref="J17" ca="1">_FV(C17,"Currency")</f>
        <v>GBP</v>
      </c>
      <c r="K17" s="9" cm="1">
        <f t="array" aca="1" ref="K17" ca="1">_FV(C17,"Price")</f>
        <v>84.49</v>
      </c>
      <c r="L17" s="12" cm="1">
        <f t="array" aca="1" ref="L17" ca="1">_FV(Transactions[[#This Row],[EFT]],"Change (%)",TRUE)</f>
        <v>3.0869999999999999E-3</v>
      </c>
      <c r="M17" s="13" cm="1">
        <f t="array" aca="1" ref="M17" ca="1">_FV(Transactions[[#This Row],[EFT]],"Last trade time",TRUE)+TIME(1,0,0)</f>
        <v>45812.461254270573</v>
      </c>
      <c r="N17" s="14">
        <f ca="1">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f>
        <v>0.53792299999999926</v>
      </c>
    </row>
    <row r="18" spans="1:21" x14ac:dyDescent="0.25">
      <c r="A18" s="5">
        <v>45804</v>
      </c>
      <c r="B18" s="6" t="str">
        <f ca="1">IF(Transactions[[#This Row],[Type]]="Buy",RIGHT(Transactions[[#This Row],[Ticker]],4)&amp;"-"&amp;COUNTIF($D$3:D18,D18),"")</f>
        <v>XLKQ-4</v>
      </c>
      <c r="C18" t="e" vm="2">
        <v>#VALUE!</v>
      </c>
      <c r="D18" t="str" cm="1">
        <f t="array" aca="1" ref="D18" ca="1">"XLON:"&amp;_FV(Transactions[[#This Row],[EFT]],"Ticker symbol",TRUE)</f>
        <v>XLON:XLKQ</v>
      </c>
      <c r="E18" t="s">
        <v>15</v>
      </c>
      <c r="F18" s="22"/>
      <c r="G18" s="8">
        <v>3.9795999999999998E-2</v>
      </c>
      <c r="H18" s="9">
        <v>50260</v>
      </c>
      <c r="I18" s="10">
        <f t="shared" ca="1" si="0"/>
        <v>20</v>
      </c>
      <c r="J18" s="11" t="str" cm="1">
        <f t="array" aca="1" ref="J18" ca="1">_FV(C18,"Currency")</f>
        <v>GBp</v>
      </c>
      <c r="K18" s="9" cm="1">
        <f t="array" aca="1" ref="K18" ca="1">_FV(C18,"Price")</f>
        <v>51730</v>
      </c>
      <c r="L18" s="12" cm="1">
        <f t="array" aca="1" ref="L18" ca="1">_FV(Transactions[[#This Row],[EFT]],"Change (%)",TRUE)</f>
        <v>3.8809999999999999E-3</v>
      </c>
      <c r="M18" s="13" cm="1">
        <f t="array" aca="1" ref="M18" ca="1">_FV(Transactions[[#This Row],[EFT]],"Last trade time",TRUE)+TIME(1,0,0)</f>
        <v>45812.459851215099</v>
      </c>
      <c r="N18" s="14" t="str">
        <f>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f>
        <v/>
      </c>
    </row>
    <row r="19" spans="1:21" x14ac:dyDescent="0.25">
      <c r="A19" s="5">
        <v>45804</v>
      </c>
      <c r="B19" s="6" t="str">
        <f ca="1">IF(Transactions[[#This Row],[Type]]="Buy",RIGHT(Transactions[[#This Row],[Ticker]],4)&amp;"-"&amp;COUNTIF($D$3:D19,D19),"")</f>
        <v>VUAG-4</v>
      </c>
      <c r="C19" t="e" vm="5">
        <v>#VALUE!</v>
      </c>
      <c r="D19" t="str" cm="1">
        <f t="array" aca="1" ref="D19" ca="1">"XLON:"&amp;_FV(Transactions[[#This Row],[EFT]],"Ticker symbol",TRUE)</f>
        <v>XLON:VUAG</v>
      </c>
      <c r="E19" t="s">
        <v>15</v>
      </c>
      <c r="F19" s="22"/>
      <c r="G19" s="8">
        <v>0.24054800000000001</v>
      </c>
      <c r="H19" s="9">
        <v>83.14</v>
      </c>
      <c r="I19" s="10">
        <f t="shared" ca="1" si="0"/>
        <v>20</v>
      </c>
      <c r="J19" s="11" t="str" cm="1">
        <f t="array" aca="1" ref="J19" ca="1">_FV(C19,"Currency")</f>
        <v>GBP</v>
      </c>
      <c r="K19" s="9" cm="1">
        <f t="array" aca="1" ref="K19" ca="1">_FV(C19,"Price")</f>
        <v>84.49</v>
      </c>
      <c r="L19" s="12" cm="1">
        <f t="array" aca="1" ref="L19" ca="1">_FV(Transactions[[#This Row],[EFT]],"Change (%)",TRUE)</f>
        <v>3.0869999999999999E-3</v>
      </c>
      <c r="M19" s="13" cm="1">
        <f t="array" aca="1" ref="M19" ca="1">_FV(Transactions[[#This Row],[EFT]],"Last trade time",TRUE)+TIME(1,0,0)</f>
        <v>45812.461254270573</v>
      </c>
      <c r="N19" s="14" t="str">
        <f>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f>
        <v/>
      </c>
    </row>
    <row r="20" spans="1:21" x14ac:dyDescent="0.25">
      <c r="A20" s="5">
        <v>45804</v>
      </c>
      <c r="B20" s="6" t="str">
        <f ca="1">IF(Transactions[[#This Row],[Type]]="Buy",RIGHT(Transactions[[#This Row],[Ticker]],4)&amp;"-"&amp;COUNTIF($D$3:D20,D20),"")</f>
        <v>SEMG-4</v>
      </c>
      <c r="C20" t="e" vm="1">
        <v>#VALUE!</v>
      </c>
      <c r="D20" t="str" cm="1">
        <f t="array" aca="1" ref="D20" ca="1">"XLON:"&amp;_FV(Transactions[[#This Row],[EFT]],"Ticker symbol",TRUE)</f>
        <v>XLON:SEMG</v>
      </c>
      <c r="E20" t="s">
        <v>15</v>
      </c>
      <c r="F20" s="22"/>
      <c r="G20" s="8">
        <v>0.48807600000000001</v>
      </c>
      <c r="H20" s="9">
        <v>4098</v>
      </c>
      <c r="I20" s="10">
        <f t="shared" ca="1" si="0"/>
        <v>20</v>
      </c>
      <c r="J20" s="11" t="str" cm="1">
        <f t="array" aca="1" ref="J20" ca="1">_FV(C20,"Currency")</f>
        <v>GBp</v>
      </c>
      <c r="K20" s="9" cm="1">
        <f t="array" aca="1" ref="K20" ca="1">_FV(C20,"Price")</f>
        <v>4266.375</v>
      </c>
      <c r="L20" s="12" cm="1">
        <f t="array" aca="1" ref="L20" ca="1">_FV(Transactions[[#This Row],[EFT]],"Change (%)",TRUE)</f>
        <v>1.0749999999999999E-2</v>
      </c>
      <c r="M20" s="13" cm="1">
        <f t="array" aca="1" ref="M20" ca="1">_FV(Transactions[[#This Row],[EFT]],"Last trade time",TRUE)+TIME(1,0,0)</f>
        <v>45812.460794883853</v>
      </c>
      <c r="N20" s="14" t="str">
        <f>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f>
        <v/>
      </c>
    </row>
    <row r="21" spans="1:21" x14ac:dyDescent="0.25">
      <c r="A21" s="5">
        <v>45804</v>
      </c>
      <c r="B21" s="6" t="str">
        <f ca="1">IF(Transactions[[#This Row],[Type]]="Buy",RIGHT(Transactions[[#This Row],[Ticker]],4)&amp;"-"&amp;COUNTIF($D$3:D21,D21),"")</f>
        <v>SMGB-4</v>
      </c>
      <c r="C21" t="e" vm="3">
        <v>#VALUE!</v>
      </c>
      <c r="D21" t="str" cm="1">
        <f t="array" aca="1" ref="D21" ca="1">"XLON:"&amp;_FV(Transactions[[#This Row],[EFT]],"Ticker symbol",TRUE)</f>
        <v>XLON:SMGB</v>
      </c>
      <c r="E21" t="s">
        <v>15</v>
      </c>
      <c r="F21" s="22"/>
      <c r="G21" s="8">
        <v>0.65403299999999998</v>
      </c>
      <c r="H21" s="9">
        <v>30.58</v>
      </c>
      <c r="I21" s="10">
        <f t="shared" ca="1" si="0"/>
        <v>20</v>
      </c>
      <c r="J21" s="11" t="str" cm="1">
        <f t="array" aca="1" ref="J21" ca="1">_FV(C21,"Currency")</f>
        <v>GBP</v>
      </c>
      <c r="K21" s="9" cm="1">
        <f t="array" aca="1" ref="K21" ca="1">_FV(C21,"Price")</f>
        <v>31.385000000000002</v>
      </c>
      <c r="L21" s="12" cm="1">
        <f t="array" aca="1" ref="L21" ca="1">_FV(Transactions[[#This Row],[EFT]],"Change (%)",TRUE)</f>
        <v>1.1848000000000001E-2</v>
      </c>
      <c r="M21" s="13" cm="1">
        <f t="array" aca="1" ref="M21" ca="1">_FV(Transactions[[#This Row],[EFT]],"Last trade time",TRUE)+TIME(1,0,0)</f>
        <v>45812.460553032288</v>
      </c>
      <c r="N21" s="14" t="str">
        <f>IF(NOT(ISBLANK(Transactions[[#This Row],[Sell ID]])),
       IF(EXACT(Transactions[[#This Row],[Ccy]],"GBp"),ROUND(Transactions[[#This Row],[Quantity]]*_xlfn.XLOOKUP(Transactions[[#This Row],[Sell ID]],Transactions[BUY ID],Transactions[Share Price]),6)/100,
                              ROUND(Transactions[[#This Row],[Quantity]]*_xlfn.XLOOKUP(Transactions[[#This Row],[Sell ID]],Transactions[BUY ID],Transactions[Share Price]),6))
       -Transactions[[#This Row],[Cost Value]],"")</f>
        <v/>
      </c>
    </row>
    <row r="22" spans="1:21" x14ac:dyDescent="0.25">
      <c r="A22" s="6" t="s">
        <v>22</v>
      </c>
      <c r="B22" s="6"/>
      <c r="G22" s="8">
        <f>SUBTOTAL(109,Transactions[Quantity])</f>
        <v>4.294128999999999</v>
      </c>
      <c r="J22" s="11"/>
      <c r="N22" s="14">
        <f ca="1">SUBTOTAL(109,Transactions[Profit / (Loss)])</f>
        <v>10.8566821</v>
      </c>
    </row>
    <row r="25" spans="1:21" ht="21.6" customHeight="1" x14ac:dyDescent="0.25">
      <c r="C25" s="15" t="s">
        <v>3</v>
      </c>
      <c r="D25" s="15" t="s">
        <v>4</v>
      </c>
      <c r="E25" s="15"/>
      <c r="F25" s="15" t="s">
        <v>2</v>
      </c>
      <c r="G25" s="16" t="s">
        <v>7</v>
      </c>
      <c r="H25" s="16"/>
      <c r="I25" s="16" t="s">
        <v>9</v>
      </c>
      <c r="J25" s="17" t="s">
        <v>23</v>
      </c>
      <c r="K25" s="16" t="s">
        <v>24</v>
      </c>
      <c r="L25" s="16" t="s">
        <v>12</v>
      </c>
      <c r="M25" s="16" t="s">
        <v>13</v>
      </c>
      <c r="N25" s="18" t="s">
        <v>14</v>
      </c>
      <c r="P25" s="23" t="s">
        <v>30</v>
      </c>
      <c r="Q25" s="23"/>
      <c r="R25" s="23"/>
      <c r="S25" s="23"/>
      <c r="T25" s="23"/>
      <c r="U25" s="23"/>
    </row>
    <row r="26" spans="1:21" x14ac:dyDescent="0.25">
      <c r="C26" t="e" cm="1" vm="1">
        <f t="array" ref="C26:C31">_xlfn.UNIQUE(_xlfn._xlws.FILTER(Transactions[EFT],ROUND(SUMIF(Transactions[EFT],Transactions[EFT],Transactions[Quantity]),6)&lt;&gt;0))</f>
        <v>#VALUE!</v>
      </c>
      <c r="D26" t="str" cm="1">
        <f t="array" aca="1" ref="D26" ca="1">"XLON:"&amp;_FV(C26,"Ticker symbol",TRUE)</f>
        <v>XLON:SEMG</v>
      </c>
      <c r="F26" s="22" t="s">
        <v>25</v>
      </c>
      <c r="G26" s="8" cm="1">
        <f t="array" ref="G26:G31">ROUND(SUMIF(Transactions[EFT],_xlfn.ANCHORARRAY(C26),Transactions[Quantity]),6)</f>
        <v>0.48807600000000001</v>
      </c>
      <c r="I26" s="10">
        <f ca="1">IF(EXACT($J26,"GBp"),ROUND($G26*_xlfn.XLOOKUP($F26,Transactions[BUY ID],Transactions[Share Price])/100,2),ROUND($G26*_xlfn.XLOOKUP($F26,Transactions[BUY ID],Transactions[Share Price]),2))</f>
        <v>20</v>
      </c>
      <c r="J26" s="11" t="str" cm="1">
        <f t="array" aca="1" ref="J26:J31" ca="1">_FV(_xlfn.ANCHORARRAY(C26),"Currency")</f>
        <v>GBp</v>
      </c>
      <c r="K26" s="10">
        <f ca="1">IF(EXACT($J26,"GBp"),ROUND($G26*_xlfn.XLOOKUP($F26,Transactions[BUY ID],Transactions[Today''s Price])/100,2),ROUND($G26*_xlfn.XLOOKUP($F26,Transactions[BUY ID],Transactions[Today''s Price]),2))</f>
        <v>20.82</v>
      </c>
      <c r="L26" s="12" cm="1">
        <f t="array" aca="1" ref="L26:L31" ca="1">_FV(_xlfn.ANCHORARRAY(C26),"Change (%)",TRUE)</f>
        <v>1.0749999999999999E-2</v>
      </c>
      <c r="M26" s="13" cm="1">
        <f t="array" aca="1" ref="M26:M31" ca="1">_FV(_xlfn.ANCHORARRAY(C26),"Last trade time",TRUE)+TIME(1,0,0)</f>
        <v>45812.460794883853</v>
      </c>
      <c r="N26" s="19">
        <f t="shared" ref="N26:N30" ca="1" si="1">K26-I26</f>
        <v>0.82000000000000028</v>
      </c>
      <c r="P26" s="23"/>
      <c r="Q26" s="23"/>
      <c r="R26" s="23"/>
      <c r="S26" s="23"/>
      <c r="T26" s="23"/>
      <c r="U26" s="23"/>
    </row>
    <row r="27" spans="1:21" x14ac:dyDescent="0.25">
      <c r="C27" t="e" vm="2">
        <v>#VALUE!</v>
      </c>
      <c r="D27" t="str" cm="1">
        <f t="array" aca="1" ref="D27" ca="1">"XLON:"&amp;_FV(C27,"Ticker symbol",TRUE)</f>
        <v>XLON:XLKQ</v>
      </c>
      <c r="F27" s="22" t="s">
        <v>26</v>
      </c>
      <c r="G27" s="8">
        <v>3.9795999999999998E-2</v>
      </c>
      <c r="I27" s="10">
        <f ca="1">IF(EXACT($J27,"GBp"),ROUND($G27*_xlfn.XLOOKUP($F27,Transactions[BUY ID],Transactions[Share Price])/100,2),ROUND($G27*_xlfn.XLOOKUP($F27,Transactions[BUY ID],Transactions[Share Price]),2))</f>
        <v>20</v>
      </c>
      <c r="J27" s="11" t="str">
        <f ca="1"/>
        <v>GBp</v>
      </c>
      <c r="K27" s="10">
        <f ca="1">IF(EXACT($J27,"GBp"),ROUND($G27*_xlfn.XLOOKUP($F27,Transactions[BUY ID],Transactions[Today''s Price])/100,2),ROUND($G27*_xlfn.XLOOKUP($F27,Transactions[BUY ID],Transactions[Today''s Price]),2))</f>
        <v>20.59</v>
      </c>
      <c r="L27" s="12">
        <f ca="1"/>
        <v>3.8809999999999999E-3</v>
      </c>
      <c r="M27" s="13">
        <f ca="1"/>
        <v>45812.459851215099</v>
      </c>
      <c r="N27" s="19">
        <f t="shared" ca="1" si="1"/>
        <v>0.58999999999999986</v>
      </c>
      <c r="P27" s="23"/>
      <c r="Q27" s="23"/>
      <c r="R27" s="23"/>
      <c r="S27" s="23"/>
      <c r="T27" s="23"/>
      <c r="U27" s="23"/>
    </row>
    <row r="28" spans="1:21" x14ac:dyDescent="0.25">
      <c r="C28" t="e" vm="3">
        <v>#VALUE!</v>
      </c>
      <c r="D28" t="str" cm="1">
        <f t="array" aca="1" ref="D28" ca="1">"XLON:"&amp;_FV(C28,"Ticker symbol",TRUE)</f>
        <v>XLON:SMGB</v>
      </c>
      <c r="F28" s="22" t="s">
        <v>27</v>
      </c>
      <c r="G28" s="8">
        <v>0.65403299999999998</v>
      </c>
      <c r="I28" s="10">
        <f ca="1">IF(EXACT($J28,"GBp"),ROUND($G28*_xlfn.XLOOKUP($F28,Transactions[BUY ID],Transactions[Share Price])/100,2),ROUND($G28*_xlfn.XLOOKUP($F28,Transactions[BUY ID],Transactions[Share Price]),2))</f>
        <v>20</v>
      </c>
      <c r="J28" s="11" t="str">
        <f ca="1"/>
        <v>GBP</v>
      </c>
      <c r="K28" s="10">
        <f ca="1">IF(EXACT($J28,"GBp"),ROUND($G28*_xlfn.XLOOKUP($F28,Transactions[BUY ID],Transactions[Today''s Price])/100,2),ROUND($G28*_xlfn.XLOOKUP($F28,Transactions[BUY ID],Transactions[Today''s Price]),2))</f>
        <v>20.53</v>
      </c>
      <c r="L28" s="12">
        <f ca="1"/>
        <v>1.1848000000000001E-2</v>
      </c>
      <c r="M28" s="13">
        <f ca="1"/>
        <v>45812.460553032288</v>
      </c>
      <c r="N28" s="19">
        <f t="shared" ca="1" si="1"/>
        <v>0.53000000000000114</v>
      </c>
      <c r="P28" s="23"/>
      <c r="Q28" s="23"/>
      <c r="R28" s="23"/>
      <c r="S28" s="23"/>
      <c r="T28" s="23"/>
      <c r="U28" s="23"/>
    </row>
    <row r="29" spans="1:21" x14ac:dyDescent="0.25">
      <c r="C29" t="e" vm="4">
        <v>#VALUE!</v>
      </c>
      <c r="D29" t="str" cm="1">
        <f t="array" aca="1" ref="D29" ca="1">"XLON:"&amp;_FV(C29,"Ticker symbol",TRUE)</f>
        <v>XLON:XDDX</v>
      </c>
      <c r="F29" s="22" t="s">
        <v>17</v>
      </c>
      <c r="G29" s="8">
        <v>7.8019000000000005E-2</v>
      </c>
      <c r="I29" s="10">
        <f ca="1">IF(EXACT($J29,"GBp"),ROUND($G29*_xlfn.XLOOKUP($F29,Transactions[BUY ID],Transactions[Share Price])/100,2),ROUND($G29*_xlfn.XLOOKUP($F29,Transactions[BUY ID],Transactions[Share Price]),2))</f>
        <v>9.64</v>
      </c>
      <c r="J29" s="11" t="str">
        <f ca="1"/>
        <v>GBp</v>
      </c>
      <c r="K29" s="10">
        <f ca="1">IF(EXACT($J29,"GBp"),ROUND($G29*_xlfn.XLOOKUP($F29,Transactions[BUY ID],Transactions[Today''s Price])/100,2),ROUND($G29*_xlfn.XLOOKUP($F29,Transactions[BUY ID],Transactions[Today''s Price]),2))</f>
        <v>10.06</v>
      </c>
      <c r="L29" s="12">
        <f ca="1"/>
        <v>1.3980000000000002E-3</v>
      </c>
      <c r="M29" s="13">
        <f ca="1"/>
        <v>45811.597753355723</v>
      </c>
      <c r="N29" s="19">
        <f t="shared" ca="1" si="1"/>
        <v>0.41999999999999993</v>
      </c>
      <c r="P29" s="23"/>
      <c r="Q29" s="23"/>
      <c r="R29" s="23"/>
      <c r="S29" s="23"/>
      <c r="T29" s="23"/>
      <c r="U29" s="23"/>
    </row>
    <row r="30" spans="1:21" x14ac:dyDescent="0.25">
      <c r="C30" t="e" vm="5">
        <v>#VALUE!</v>
      </c>
      <c r="D30" t="str" cm="1">
        <f t="array" aca="1" ref="D30" ca="1">"XLON:"&amp;_FV(C30,"Ticker symbol",TRUE)</f>
        <v>XLON:VUAG</v>
      </c>
      <c r="F30" s="22" t="s">
        <v>28</v>
      </c>
      <c r="G30" s="8">
        <v>0.24054800000000001</v>
      </c>
      <c r="I30" s="10">
        <f ca="1">IF(EXACT($J30,"GBp"),ROUND($G30*_xlfn.XLOOKUP($F30,Transactions[BUY ID],Transactions[Share Price])/100,2),ROUND($G30*_xlfn.XLOOKUP($F30,Transactions[BUY ID],Transactions[Share Price]),2))</f>
        <v>20</v>
      </c>
      <c r="J30" s="11" t="str">
        <f ca="1"/>
        <v>GBP</v>
      </c>
      <c r="K30" s="10">
        <f ca="1">IF(EXACT($J30,"GBp"),ROUND($G30*_xlfn.XLOOKUP($F30,Transactions[BUY ID],Transactions[Today''s Price])/100,2),ROUND($G30*_xlfn.XLOOKUP($F30,Transactions[BUY ID],Transactions[Today''s Price]),2))</f>
        <v>20.32</v>
      </c>
      <c r="L30" s="12">
        <f ca="1"/>
        <v>3.0869999999999999E-3</v>
      </c>
      <c r="M30" s="13">
        <f ca="1"/>
        <v>45812.461254270573</v>
      </c>
      <c r="N30" s="19">
        <f t="shared" ca="1" si="1"/>
        <v>0.32000000000000028</v>
      </c>
      <c r="P30" s="23"/>
      <c r="Q30" s="23"/>
      <c r="R30" s="23"/>
      <c r="S30" s="23"/>
      <c r="T30" s="23"/>
      <c r="U30" s="23"/>
    </row>
    <row r="31" spans="1:21" x14ac:dyDescent="0.25">
      <c r="C31" t="e" vm="6">
        <v>#VALUE!</v>
      </c>
      <c r="D31" t="str" cm="1">
        <f t="array" aca="1" ref="D31" ca="1">"XLON:"&amp;_FV(C31,"Ticker symbol",TRUE)</f>
        <v>XLON:DAGB</v>
      </c>
      <c r="F31" s="22" t="s">
        <v>29</v>
      </c>
      <c r="G31" s="8">
        <v>2.7936570000000001</v>
      </c>
      <c r="I31" s="10">
        <f ca="1">IF(EXACT($J31,"GBp"),ROUND($G31*_xlfn.XLOOKUP($F31,Transactions[BUY ID],Transactions[Share Price])/100,2),ROUND($G31*_xlfn.XLOOKUP($F31,Transactions[BUY ID],Transactions[Share Price]),2))</f>
        <v>19.95</v>
      </c>
      <c r="J31" s="11" t="str">
        <f ca="1"/>
        <v>GBP</v>
      </c>
      <c r="K31" s="10">
        <f ca="1">IF(EXACT($J31,"GBp"),ROUND($G31*_xlfn.XLOOKUP($F31,Transactions[BUY ID],Transactions[Today''s Price])/100,2),ROUND($G31*_xlfn.XLOOKUP($F31,Transactions[BUY ID],Transactions[Today''s Price]),2))</f>
        <v>20.49</v>
      </c>
      <c r="L31" s="12">
        <f ca="1"/>
        <v>5.7609999999999996E-3</v>
      </c>
      <c r="M31" s="13">
        <f ca="1"/>
        <v>45812.459413529949</v>
      </c>
      <c r="N31" s="19">
        <f ca="1">K31-I31</f>
        <v>0.53999999999999915</v>
      </c>
      <c r="P31" s="23"/>
      <c r="Q31" s="23"/>
      <c r="R31" s="23"/>
      <c r="S31" s="23"/>
      <c r="T31" s="23"/>
      <c r="U31" s="23"/>
    </row>
    <row r="32" spans="1:21" x14ac:dyDescent="0.25">
      <c r="F32" s="7"/>
      <c r="I32" s="10"/>
      <c r="J32" s="11"/>
      <c r="K32" s="10"/>
      <c r="N32" s="19"/>
      <c r="P32" s="23"/>
      <c r="Q32" s="23"/>
      <c r="R32" s="23"/>
      <c r="S32" s="23"/>
      <c r="T32" s="23"/>
      <c r="U32" s="23"/>
    </row>
    <row r="33" spans="3:14" ht="11.4" thickBot="1" x14ac:dyDescent="0.3">
      <c r="F33" s="7"/>
      <c r="I33" s="10"/>
      <c r="J33" s="11"/>
      <c r="K33" s="10"/>
      <c r="N33" s="19"/>
    </row>
    <row r="34" spans="3:14" ht="11.4" thickTop="1" x14ac:dyDescent="0.25">
      <c r="C34" s="15" t="s">
        <v>22</v>
      </c>
      <c r="D34" s="20"/>
      <c r="E34" s="20"/>
      <c r="F34" s="20"/>
      <c r="G34" s="20"/>
      <c r="H34" s="20"/>
      <c r="I34" s="20"/>
      <c r="J34" s="20"/>
      <c r="K34" s="20"/>
      <c r="L34" s="20"/>
      <c r="M34" s="20"/>
      <c r="N34" s="21">
        <f ca="1">Transactions[[#Totals],[Profit / (Loss)]]+SUM(N26:N33)</f>
        <v>14.076682100000001</v>
      </c>
    </row>
  </sheetData>
  <mergeCells count="1">
    <mergeCell ref="P25:U32"/>
  </mergeCells>
  <conditionalFormatting sqref="H3:H21">
    <cfRule type="expression" dxfId="3" priority="1">
      <formula>EXACT($J3,"GBp")</formula>
    </cfRule>
    <cfRule type="expression" dxfId="2" priority="2">
      <formula>EXACT($J3,"GBP")</formula>
    </cfRule>
  </conditionalFormatting>
  <conditionalFormatting sqref="K3:K21">
    <cfRule type="expression" dxfId="1" priority="3">
      <formula>EXACT($J3,"GBp")</formula>
    </cfRule>
    <cfRule type="expression" dxfId="0" priority="4">
      <formula>EXACT($J3,"GBP")</formula>
    </cfRule>
  </conditionalFormatting>
  <pageMargins left="0.7" right="0.7" top="0.75" bottom="0.75" header="0.3" footer="0.3"/>
  <pageSetup orientation="portrait" r:id="rId1"/>
  <drawing r:id="rId2"/>
  <tableParts count="1">
    <tablePart r:id="rId3"/>
  </tableParts>
  <extLst>
    <ext xmlns:x15="http://schemas.microsoft.com/office/spreadsheetml/2010/11/main" uri="{3A4CF648-6AED-40f4-86FF-DC5316D8AED3}">
      <x14:slicerList xmlns:x14="http://schemas.microsoft.com/office/spreadsheetml/2009/9/main">
        <x14:slicer r:id="rId4"/>
      </x14:slicerList>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DIY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Kasey Morris</dc:creator>
  <cp:lastModifiedBy>Kasey Morris</cp:lastModifiedBy>
  <dcterms:created xsi:type="dcterms:W3CDTF">2025-06-04T10:07:05Z</dcterms:created>
  <dcterms:modified xsi:type="dcterms:W3CDTF">2025-06-04T10:19:55Z</dcterms:modified>
</cp:coreProperties>
</file>