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0" documentId="8_{8559027F-B297-174C-BFA9-54F58BD62BCF}" xr6:coauthVersionLast="47" xr6:coauthVersionMax="47" xr10:uidLastSave="{00000000-0000-0000-0000-000000000000}"/>
  <bookViews>
    <workbookView xWindow="0" yWindow="500" windowWidth="28800" windowHeight="17500" tabRatio="578" firstSheet="2" activeTab="3" xr2:uid="{00000000-000D-0000-FFFF-FFFF00000000}"/>
  </bookViews>
  <sheets>
    <sheet name="18.08 - 31.12.2022" sheetId="1" r:id="rId1"/>
    <sheet name="2023" sheetId="3" r:id="rId2"/>
    <sheet name="2024" sheetId="6" r:id="rId3"/>
    <sheet name="2025" sheetId="7" r:id="rId4"/>
    <sheet name="2026" sheetId="8" r:id="rId5"/>
    <sheet name="2027" sheetId="10" r:id="rId6"/>
    <sheet name="FIS Template" sheetId="5" r:id="rId7"/>
    <sheet name="Nationwide Interest Rates" sheetId="4" r:id="rId8"/>
    <sheet name="PB Wins" sheetId="9" r:id="rId9"/>
  </sheets>
  <definedNames>
    <definedName name="_xlnm._FilterDatabase" localSheetId="1" hidden="1">'2023'!$J$4:$J$368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7" l="1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E2" i="7"/>
  <c r="F2" i="7"/>
  <c r="E3" i="7"/>
  <c r="E4" i="7"/>
  <c r="I4" i="7" s="1"/>
  <c r="E5" i="7"/>
  <c r="I5" i="7" s="1"/>
  <c r="E6" i="7"/>
  <c r="E7" i="7"/>
  <c r="E8" i="7"/>
  <c r="I8" i="7" s="1"/>
  <c r="E9" i="7"/>
  <c r="I9" i="7" s="1"/>
  <c r="E10" i="7"/>
  <c r="E11" i="7"/>
  <c r="E12" i="7"/>
  <c r="I12" i="7" s="1"/>
  <c r="E13" i="7"/>
  <c r="I13" i="7" s="1"/>
  <c r="E14" i="7"/>
  <c r="E15" i="7"/>
  <c r="E16" i="7"/>
  <c r="I16" i="7" s="1"/>
  <c r="E17" i="7"/>
  <c r="I17" i="7" s="1"/>
  <c r="E18" i="7"/>
  <c r="E19" i="7"/>
  <c r="E20" i="7"/>
  <c r="I20" i="7" s="1"/>
  <c r="E21" i="7"/>
  <c r="I21" i="7" s="1"/>
  <c r="E22" i="7"/>
  <c r="E23" i="7"/>
  <c r="E24" i="7"/>
  <c r="I24" i="7" s="1"/>
  <c r="E25" i="7"/>
  <c r="I25" i="7" s="1"/>
  <c r="E26" i="7"/>
  <c r="E27" i="7"/>
  <c r="E28" i="7"/>
  <c r="I28" i="7" s="1"/>
  <c r="E29" i="7"/>
  <c r="I29" i="7" s="1"/>
  <c r="E30" i="7"/>
  <c r="E31" i="7"/>
  <c r="E32" i="7"/>
  <c r="I32" i="7" s="1"/>
  <c r="E33" i="7"/>
  <c r="I33" i="7" s="1"/>
  <c r="E34" i="7"/>
  <c r="E35" i="7"/>
  <c r="E36" i="7"/>
  <c r="I36" i="7" s="1"/>
  <c r="E37" i="7"/>
  <c r="I37" i="7" s="1"/>
  <c r="E38" i="7"/>
  <c r="E39" i="7"/>
  <c r="E40" i="7"/>
  <c r="I40" i="7" s="1"/>
  <c r="E41" i="7"/>
  <c r="I41" i="7" s="1"/>
  <c r="E42" i="7"/>
  <c r="E43" i="7"/>
  <c r="E44" i="7"/>
  <c r="I44" i="7" s="1"/>
  <c r="E45" i="7"/>
  <c r="I45" i="7" s="1"/>
  <c r="E46" i="7"/>
  <c r="E47" i="7"/>
  <c r="E48" i="7"/>
  <c r="I48" i="7" s="1"/>
  <c r="E49" i="7"/>
  <c r="I49" i="7" s="1"/>
  <c r="E50" i="7"/>
  <c r="E51" i="7"/>
  <c r="E52" i="7"/>
  <c r="I52" i="7" s="1"/>
  <c r="E53" i="7"/>
  <c r="I53" i="7" s="1"/>
  <c r="E54" i="7"/>
  <c r="E55" i="7"/>
  <c r="E56" i="7"/>
  <c r="I56" i="7" s="1"/>
  <c r="E57" i="7"/>
  <c r="I57" i="7" s="1"/>
  <c r="E58" i="7"/>
  <c r="E59" i="7"/>
  <c r="E60" i="7"/>
  <c r="I60" i="7" s="1"/>
  <c r="E61" i="7"/>
  <c r="I61" i="7" s="1"/>
  <c r="E62" i="7"/>
  <c r="E63" i="7"/>
  <c r="E64" i="7"/>
  <c r="I64" i="7" s="1"/>
  <c r="E65" i="7"/>
  <c r="I65" i="7" s="1"/>
  <c r="E66" i="7"/>
  <c r="E67" i="7"/>
  <c r="E68" i="7"/>
  <c r="I68" i="7" s="1"/>
  <c r="E69" i="7"/>
  <c r="I69" i="7" s="1"/>
  <c r="E70" i="7"/>
  <c r="E71" i="7"/>
  <c r="E72" i="7"/>
  <c r="I72" i="7" s="1"/>
  <c r="E73" i="7"/>
  <c r="I73" i="7" s="1"/>
  <c r="E74" i="7"/>
  <c r="E75" i="7"/>
  <c r="E76" i="7"/>
  <c r="I76" i="7" s="1"/>
  <c r="E77" i="7"/>
  <c r="I77" i="7" s="1"/>
  <c r="E78" i="7"/>
  <c r="E79" i="7"/>
  <c r="E80" i="7"/>
  <c r="I80" i="7" s="1"/>
  <c r="E81" i="7"/>
  <c r="I81" i="7" s="1"/>
  <c r="E82" i="7"/>
  <c r="E83" i="7"/>
  <c r="E84" i="7"/>
  <c r="I84" i="7" s="1"/>
  <c r="E85" i="7"/>
  <c r="I85" i="7" s="1"/>
  <c r="E86" i="7"/>
  <c r="E87" i="7"/>
  <c r="E88" i="7"/>
  <c r="I88" i="7" s="1"/>
  <c r="E89" i="7"/>
  <c r="I89" i="7" s="1"/>
  <c r="E90" i="7"/>
  <c r="E91" i="7"/>
  <c r="E92" i="7"/>
  <c r="I92" i="7" s="1"/>
  <c r="E93" i="7"/>
  <c r="I93" i="7" s="1"/>
  <c r="E94" i="7"/>
  <c r="E95" i="7"/>
  <c r="E96" i="7"/>
  <c r="I96" i="7" s="1"/>
  <c r="E97" i="7"/>
  <c r="I97" i="7" s="1"/>
  <c r="E98" i="7"/>
  <c r="E99" i="7"/>
  <c r="E100" i="7"/>
  <c r="I100" i="7" s="1"/>
  <c r="E101" i="7"/>
  <c r="I101" i="7" s="1"/>
  <c r="E102" i="7"/>
  <c r="E103" i="7"/>
  <c r="E104" i="7"/>
  <c r="I104" i="7" s="1"/>
  <c r="E105" i="7"/>
  <c r="I105" i="7" s="1"/>
  <c r="E106" i="7"/>
  <c r="E107" i="7"/>
  <c r="E108" i="7"/>
  <c r="E109" i="7"/>
  <c r="I109" i="7" s="1"/>
  <c r="E110" i="7"/>
  <c r="E111" i="7"/>
  <c r="E112" i="7"/>
  <c r="I112" i="7" s="1"/>
  <c r="E113" i="7"/>
  <c r="I113" i="7" s="1"/>
  <c r="E114" i="7"/>
  <c r="E115" i="7"/>
  <c r="E116" i="7"/>
  <c r="E117" i="7"/>
  <c r="E118" i="7"/>
  <c r="E119" i="7"/>
  <c r="E120" i="7"/>
  <c r="I120" i="7" s="1"/>
  <c r="E121" i="7"/>
  <c r="I121" i="7" s="1"/>
  <c r="E122" i="7"/>
  <c r="E123" i="7"/>
  <c r="E124" i="7"/>
  <c r="I124" i="7" s="1"/>
  <c r="E125" i="7"/>
  <c r="I125" i="7" s="1"/>
  <c r="E126" i="7"/>
  <c r="E127" i="7"/>
  <c r="E128" i="7"/>
  <c r="E129" i="7"/>
  <c r="E130" i="7"/>
  <c r="E131" i="7"/>
  <c r="E132" i="7"/>
  <c r="I132" i="7" s="1"/>
  <c r="E133" i="7"/>
  <c r="I133" i="7" s="1"/>
  <c r="E134" i="7"/>
  <c r="E135" i="7"/>
  <c r="E136" i="7"/>
  <c r="E137" i="7"/>
  <c r="E138" i="7"/>
  <c r="E139" i="7"/>
  <c r="E140" i="7"/>
  <c r="E141" i="7"/>
  <c r="I141" i="7" s="1"/>
  <c r="E142" i="7"/>
  <c r="E143" i="7"/>
  <c r="E144" i="7"/>
  <c r="I144" i="7" s="1"/>
  <c r="E145" i="7"/>
  <c r="I145" i="7" s="1"/>
  <c r="E146" i="7"/>
  <c r="E147" i="7"/>
  <c r="E148" i="7"/>
  <c r="I148" i="7" s="1"/>
  <c r="E149" i="7"/>
  <c r="I149" i="7" s="1"/>
  <c r="E150" i="7"/>
  <c r="E151" i="7"/>
  <c r="E152" i="7"/>
  <c r="E153" i="7"/>
  <c r="E154" i="7"/>
  <c r="E155" i="7"/>
  <c r="E156" i="7"/>
  <c r="E157" i="7"/>
  <c r="I157" i="7" s="1"/>
  <c r="E158" i="7"/>
  <c r="E159" i="7"/>
  <c r="E160" i="7"/>
  <c r="I160" i="7" s="1"/>
  <c r="E161" i="7"/>
  <c r="I161" i="7" s="1"/>
  <c r="E162" i="7"/>
  <c r="E163" i="7"/>
  <c r="E164" i="7"/>
  <c r="I164" i="7" s="1"/>
  <c r="E165" i="7"/>
  <c r="I165" i="7" s="1"/>
  <c r="E166" i="7"/>
  <c r="E167" i="7"/>
  <c r="E168" i="7"/>
  <c r="E169" i="7"/>
  <c r="E170" i="7"/>
  <c r="E171" i="7"/>
  <c r="E172" i="7"/>
  <c r="E173" i="7"/>
  <c r="I173" i="7" s="1"/>
  <c r="E174" i="7"/>
  <c r="E175" i="7"/>
  <c r="E176" i="7"/>
  <c r="I176" i="7" s="1"/>
  <c r="E177" i="7"/>
  <c r="I177" i="7" s="1"/>
  <c r="E178" i="7"/>
  <c r="E179" i="7"/>
  <c r="E180" i="7"/>
  <c r="I180" i="7" s="1"/>
  <c r="E181" i="7"/>
  <c r="I181" i="7" s="1"/>
  <c r="E182" i="7"/>
  <c r="E183" i="7"/>
  <c r="E184" i="7"/>
  <c r="E185" i="7"/>
  <c r="E186" i="7"/>
  <c r="E187" i="7"/>
  <c r="E188" i="7"/>
  <c r="E189" i="7"/>
  <c r="I189" i="7" s="1"/>
  <c r="E190" i="7"/>
  <c r="E191" i="7"/>
  <c r="E192" i="7"/>
  <c r="I192" i="7" s="1"/>
  <c r="E193" i="7"/>
  <c r="I193" i="7" s="1"/>
  <c r="E194" i="7"/>
  <c r="E195" i="7"/>
  <c r="E196" i="7"/>
  <c r="I196" i="7" s="1"/>
  <c r="E197" i="7"/>
  <c r="I197" i="7" s="1"/>
  <c r="E198" i="7"/>
  <c r="E199" i="7"/>
  <c r="E200" i="7"/>
  <c r="E201" i="7"/>
  <c r="E202" i="7"/>
  <c r="E203" i="7"/>
  <c r="E204" i="7"/>
  <c r="E205" i="7"/>
  <c r="I205" i="7" s="1"/>
  <c r="E206" i="7"/>
  <c r="E207" i="7"/>
  <c r="E208" i="7"/>
  <c r="I208" i="7" s="1"/>
  <c r="E209" i="7"/>
  <c r="I209" i="7" s="1"/>
  <c r="E210" i="7"/>
  <c r="E211" i="7"/>
  <c r="E212" i="7"/>
  <c r="I212" i="7" s="1"/>
  <c r="E213" i="7"/>
  <c r="I213" i="7" s="1"/>
  <c r="E214" i="7"/>
  <c r="E215" i="7"/>
  <c r="E216" i="7"/>
  <c r="E217" i="7"/>
  <c r="E218" i="7"/>
  <c r="E219" i="7"/>
  <c r="E220" i="7"/>
  <c r="E221" i="7"/>
  <c r="I221" i="7" s="1"/>
  <c r="E222" i="7"/>
  <c r="E223" i="7"/>
  <c r="E224" i="7"/>
  <c r="I224" i="7" s="1"/>
  <c r="E225" i="7"/>
  <c r="I225" i="7" s="1"/>
  <c r="E226" i="7"/>
  <c r="E227" i="7"/>
  <c r="E228" i="7"/>
  <c r="I228" i="7" s="1"/>
  <c r="E229" i="7"/>
  <c r="I229" i="7" s="1"/>
  <c r="E230" i="7"/>
  <c r="E231" i="7"/>
  <c r="E232" i="7"/>
  <c r="E233" i="7"/>
  <c r="E234" i="7"/>
  <c r="E235" i="7"/>
  <c r="E236" i="7"/>
  <c r="E237" i="7"/>
  <c r="I237" i="7" s="1"/>
  <c r="E238" i="7"/>
  <c r="E239" i="7"/>
  <c r="E240" i="7"/>
  <c r="I240" i="7" s="1"/>
  <c r="E241" i="7"/>
  <c r="I241" i="7" s="1"/>
  <c r="E242" i="7"/>
  <c r="E243" i="7"/>
  <c r="E244" i="7"/>
  <c r="E245" i="7"/>
  <c r="I245" i="7" s="1"/>
  <c r="E246" i="7"/>
  <c r="E247" i="7"/>
  <c r="E248" i="7"/>
  <c r="I248" i="7" s="1"/>
  <c r="E249" i="7"/>
  <c r="I249" i="7" s="1"/>
  <c r="E250" i="7"/>
  <c r="E251" i="7"/>
  <c r="E252" i="7"/>
  <c r="I252" i="7" s="1"/>
  <c r="E253" i="7"/>
  <c r="I253" i="7" s="1"/>
  <c r="E254" i="7"/>
  <c r="E255" i="7"/>
  <c r="E256" i="7"/>
  <c r="E257" i="7"/>
  <c r="E258" i="7"/>
  <c r="E259" i="7"/>
  <c r="E260" i="7"/>
  <c r="I260" i="7" s="1"/>
  <c r="E261" i="7"/>
  <c r="I261" i="7" s="1"/>
  <c r="E262" i="7"/>
  <c r="E263" i="7"/>
  <c r="E264" i="7"/>
  <c r="E265" i="7"/>
  <c r="E266" i="7"/>
  <c r="E267" i="7"/>
  <c r="E268" i="7"/>
  <c r="E269" i="7"/>
  <c r="I269" i="7" s="1"/>
  <c r="E270" i="7"/>
  <c r="E271" i="7"/>
  <c r="E272" i="7"/>
  <c r="I272" i="7" s="1"/>
  <c r="E273" i="7"/>
  <c r="I273" i="7" s="1"/>
  <c r="E274" i="7"/>
  <c r="E275" i="7"/>
  <c r="E276" i="7"/>
  <c r="E277" i="7"/>
  <c r="I277" i="7" s="1"/>
  <c r="E278" i="7"/>
  <c r="E279" i="7"/>
  <c r="E280" i="7"/>
  <c r="I280" i="7" s="1"/>
  <c r="E281" i="7"/>
  <c r="I281" i="7" s="1"/>
  <c r="E282" i="7"/>
  <c r="E283" i="7"/>
  <c r="E284" i="7"/>
  <c r="I284" i="7" s="1"/>
  <c r="E285" i="7"/>
  <c r="I285" i="7" s="1"/>
  <c r="E286" i="7"/>
  <c r="E287" i="7"/>
  <c r="E288" i="7"/>
  <c r="E289" i="7"/>
  <c r="E290" i="7"/>
  <c r="E291" i="7"/>
  <c r="E292" i="7"/>
  <c r="I292" i="7" s="1"/>
  <c r="E293" i="7"/>
  <c r="I293" i="7" s="1"/>
  <c r="E294" i="7"/>
  <c r="E295" i="7"/>
  <c r="E296" i="7"/>
  <c r="E297" i="7"/>
  <c r="E298" i="7"/>
  <c r="E299" i="7"/>
  <c r="E300" i="7"/>
  <c r="E301" i="7"/>
  <c r="I301" i="7" s="1"/>
  <c r="N307" i="7" s="1"/>
  <c r="E302" i="7"/>
  <c r="E303" i="7"/>
  <c r="E304" i="7"/>
  <c r="I304" i="7" s="1"/>
  <c r="E305" i="7"/>
  <c r="I305" i="7" s="1"/>
  <c r="E306" i="7"/>
  <c r="E307" i="7"/>
  <c r="E308" i="7"/>
  <c r="E309" i="7"/>
  <c r="I309" i="7" s="1"/>
  <c r="E310" i="7"/>
  <c r="E311" i="7"/>
  <c r="E312" i="7"/>
  <c r="I312" i="7" s="1"/>
  <c r="E313" i="7"/>
  <c r="I313" i="7" s="1"/>
  <c r="E314" i="7"/>
  <c r="E315" i="7"/>
  <c r="E316" i="7"/>
  <c r="I316" i="7" s="1"/>
  <c r="E317" i="7"/>
  <c r="I317" i="7" s="1"/>
  <c r="E318" i="7"/>
  <c r="E319" i="7"/>
  <c r="E320" i="7"/>
  <c r="E321" i="7"/>
  <c r="E322" i="7"/>
  <c r="E323" i="7"/>
  <c r="E324" i="7"/>
  <c r="I324" i="7" s="1"/>
  <c r="E325" i="7"/>
  <c r="I325" i="7" s="1"/>
  <c r="E326" i="7"/>
  <c r="E327" i="7"/>
  <c r="E328" i="7"/>
  <c r="E329" i="7"/>
  <c r="E330" i="7"/>
  <c r="E331" i="7"/>
  <c r="E332" i="7"/>
  <c r="E333" i="7"/>
  <c r="I333" i="7" s="1"/>
  <c r="E334" i="7"/>
  <c r="E335" i="7"/>
  <c r="E336" i="7"/>
  <c r="I336" i="7" s="1"/>
  <c r="E337" i="7"/>
  <c r="I337" i="7" s="1"/>
  <c r="E338" i="7"/>
  <c r="E339" i="7"/>
  <c r="E340" i="7"/>
  <c r="E341" i="7"/>
  <c r="I341" i="7" s="1"/>
  <c r="E342" i="7"/>
  <c r="E343" i="7"/>
  <c r="E344" i="7"/>
  <c r="I344" i="7" s="1"/>
  <c r="E345" i="7"/>
  <c r="I345" i="7" s="1"/>
  <c r="E346" i="7"/>
  <c r="E347" i="7"/>
  <c r="E348" i="7"/>
  <c r="I348" i="7" s="1"/>
  <c r="E349" i="7"/>
  <c r="I349" i="7" s="1"/>
  <c r="E350" i="7"/>
  <c r="E351" i="7"/>
  <c r="E352" i="7"/>
  <c r="E353" i="7"/>
  <c r="E354" i="7"/>
  <c r="E355" i="7"/>
  <c r="E356" i="7"/>
  <c r="I356" i="7" s="1"/>
  <c r="E357" i="7"/>
  <c r="I357" i="7" s="1"/>
  <c r="E358" i="7"/>
  <c r="E359" i="7"/>
  <c r="E360" i="7"/>
  <c r="E361" i="7"/>
  <c r="E362" i="7"/>
  <c r="E363" i="7"/>
  <c r="E364" i="7"/>
  <c r="E365" i="7"/>
  <c r="I365" i="7" s="1"/>
  <c r="E366" i="7"/>
  <c r="N2" i="7"/>
  <c r="N3" i="7"/>
  <c r="N4" i="7"/>
  <c r="N5" i="7"/>
  <c r="N7" i="7"/>
  <c r="N8" i="7"/>
  <c r="N9" i="7"/>
  <c r="N10" i="7"/>
  <c r="N11" i="7"/>
  <c r="N12" i="7"/>
  <c r="N14" i="7"/>
  <c r="N15" i="7"/>
  <c r="N16" i="7"/>
  <c r="N17" i="7"/>
  <c r="N18" i="7"/>
  <c r="N19" i="7"/>
  <c r="N21" i="7"/>
  <c r="N22" i="7"/>
  <c r="N23" i="7"/>
  <c r="N24" i="7"/>
  <c r="N25" i="7"/>
  <c r="N26" i="7"/>
  <c r="N28" i="7"/>
  <c r="N29" i="7"/>
  <c r="N30" i="7"/>
  <c r="N31" i="7"/>
  <c r="N32" i="7"/>
  <c r="N33" i="7"/>
  <c r="N35" i="7"/>
  <c r="N36" i="7"/>
  <c r="N37" i="7"/>
  <c r="N38" i="7"/>
  <c r="N39" i="7"/>
  <c r="N40" i="7"/>
  <c r="N42" i="7"/>
  <c r="N43" i="7"/>
  <c r="N44" i="7"/>
  <c r="N45" i="7"/>
  <c r="N46" i="7"/>
  <c r="N47" i="7"/>
  <c r="N49" i="7"/>
  <c r="N50" i="7"/>
  <c r="N51" i="7"/>
  <c r="N52" i="7"/>
  <c r="N53" i="7"/>
  <c r="N54" i="7"/>
  <c r="N56" i="7"/>
  <c r="N57" i="7"/>
  <c r="N58" i="7"/>
  <c r="N59" i="7"/>
  <c r="N60" i="7"/>
  <c r="N61" i="7"/>
  <c r="N63" i="7"/>
  <c r="N64" i="7"/>
  <c r="N65" i="7"/>
  <c r="N66" i="7"/>
  <c r="N67" i="7"/>
  <c r="N68" i="7"/>
  <c r="N70" i="7"/>
  <c r="N71" i="7"/>
  <c r="N72" i="7"/>
  <c r="N73" i="7"/>
  <c r="N74" i="7"/>
  <c r="N75" i="7"/>
  <c r="N77" i="7"/>
  <c r="N78" i="7"/>
  <c r="N79" i="7"/>
  <c r="N80" i="7"/>
  <c r="N81" i="7"/>
  <c r="N82" i="7"/>
  <c r="N84" i="7"/>
  <c r="N85" i="7"/>
  <c r="N86" i="7"/>
  <c r="N87" i="7"/>
  <c r="N88" i="7"/>
  <c r="N89" i="7"/>
  <c r="N91" i="7"/>
  <c r="N92" i="7"/>
  <c r="N93" i="7"/>
  <c r="N94" i="7"/>
  <c r="N95" i="7"/>
  <c r="N96" i="7"/>
  <c r="N98" i="7"/>
  <c r="N99" i="7"/>
  <c r="N100" i="7"/>
  <c r="N101" i="7"/>
  <c r="N102" i="7"/>
  <c r="N103" i="7"/>
  <c r="N105" i="7"/>
  <c r="N106" i="7"/>
  <c r="N107" i="7"/>
  <c r="N108" i="7"/>
  <c r="N109" i="7"/>
  <c r="N110" i="7"/>
  <c r="N112" i="7"/>
  <c r="N113" i="7"/>
  <c r="N114" i="7"/>
  <c r="N115" i="7"/>
  <c r="N116" i="7"/>
  <c r="N117" i="7"/>
  <c r="N119" i="7"/>
  <c r="N120" i="7"/>
  <c r="N121" i="7"/>
  <c r="N122" i="7"/>
  <c r="N123" i="7"/>
  <c r="N124" i="7"/>
  <c r="N126" i="7"/>
  <c r="N127" i="7"/>
  <c r="N128" i="7"/>
  <c r="N129" i="7"/>
  <c r="N130" i="7"/>
  <c r="N131" i="7"/>
  <c r="N133" i="7"/>
  <c r="N134" i="7"/>
  <c r="N135" i="7"/>
  <c r="N136" i="7"/>
  <c r="N137" i="7"/>
  <c r="N138" i="7"/>
  <c r="N140" i="7"/>
  <c r="N141" i="7"/>
  <c r="N142" i="7"/>
  <c r="N143" i="7"/>
  <c r="N144" i="7"/>
  <c r="N145" i="7"/>
  <c r="N147" i="7"/>
  <c r="N148" i="7"/>
  <c r="N149" i="7"/>
  <c r="N150" i="7"/>
  <c r="N151" i="7"/>
  <c r="N152" i="7"/>
  <c r="N154" i="7"/>
  <c r="N155" i="7"/>
  <c r="N156" i="7"/>
  <c r="N157" i="7"/>
  <c r="N158" i="7"/>
  <c r="N159" i="7"/>
  <c r="N161" i="7"/>
  <c r="N162" i="7"/>
  <c r="N163" i="7"/>
  <c r="N164" i="7"/>
  <c r="N165" i="7"/>
  <c r="N166" i="7"/>
  <c r="N168" i="7"/>
  <c r="N169" i="7"/>
  <c r="N170" i="7"/>
  <c r="N171" i="7"/>
  <c r="N172" i="7"/>
  <c r="N173" i="7"/>
  <c r="N175" i="7"/>
  <c r="N176" i="7"/>
  <c r="N177" i="7"/>
  <c r="N178" i="7"/>
  <c r="N179" i="7"/>
  <c r="N180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6" i="7"/>
  <c r="N197" i="7"/>
  <c r="N198" i="7"/>
  <c r="N199" i="7"/>
  <c r="N200" i="7"/>
  <c r="N201" i="7"/>
  <c r="N203" i="7"/>
  <c r="N204" i="7"/>
  <c r="N205" i="7"/>
  <c r="N206" i="7"/>
  <c r="N207" i="7"/>
  <c r="N208" i="7"/>
  <c r="N210" i="7"/>
  <c r="N211" i="7"/>
  <c r="N212" i="7"/>
  <c r="N213" i="7"/>
  <c r="N214" i="7"/>
  <c r="N215" i="7"/>
  <c r="N217" i="7"/>
  <c r="N218" i="7"/>
  <c r="N219" i="7"/>
  <c r="N220" i="7"/>
  <c r="N221" i="7"/>
  <c r="N222" i="7"/>
  <c r="N224" i="7"/>
  <c r="N225" i="7"/>
  <c r="N226" i="7"/>
  <c r="N227" i="7"/>
  <c r="N228" i="7"/>
  <c r="N229" i="7"/>
  <c r="N231" i="7"/>
  <c r="N232" i="7"/>
  <c r="N233" i="7"/>
  <c r="N234" i="7"/>
  <c r="N235" i="7"/>
  <c r="N236" i="7"/>
  <c r="N238" i="7"/>
  <c r="N239" i="7"/>
  <c r="N240" i="7"/>
  <c r="N241" i="7"/>
  <c r="N242" i="7"/>
  <c r="N243" i="7"/>
  <c r="N245" i="7"/>
  <c r="N246" i="7"/>
  <c r="N247" i="7"/>
  <c r="N248" i="7"/>
  <c r="N249" i="7"/>
  <c r="N250" i="7"/>
  <c r="N252" i="7"/>
  <c r="N253" i="7"/>
  <c r="N254" i="7"/>
  <c r="N255" i="7"/>
  <c r="N256" i="7"/>
  <c r="N257" i="7"/>
  <c r="N259" i="7"/>
  <c r="N260" i="7"/>
  <c r="N261" i="7"/>
  <c r="N262" i="7"/>
  <c r="N263" i="7"/>
  <c r="N264" i="7"/>
  <c r="N266" i="7"/>
  <c r="N267" i="7"/>
  <c r="N268" i="7"/>
  <c r="N269" i="7"/>
  <c r="N270" i="7"/>
  <c r="N271" i="7"/>
  <c r="N273" i="7"/>
  <c r="N274" i="7"/>
  <c r="N275" i="7"/>
  <c r="N276" i="7"/>
  <c r="N277" i="7"/>
  <c r="N278" i="7"/>
  <c r="N280" i="7"/>
  <c r="N281" i="7"/>
  <c r="N282" i="7"/>
  <c r="N283" i="7"/>
  <c r="N284" i="7"/>
  <c r="N285" i="7"/>
  <c r="N287" i="7"/>
  <c r="N288" i="7"/>
  <c r="N289" i="7"/>
  <c r="N290" i="7"/>
  <c r="N291" i="7"/>
  <c r="N292" i="7"/>
  <c r="N294" i="7"/>
  <c r="N295" i="7"/>
  <c r="N296" i="7"/>
  <c r="N297" i="7"/>
  <c r="N298" i="7"/>
  <c r="N299" i="7"/>
  <c r="N301" i="7"/>
  <c r="N302" i="7"/>
  <c r="N303" i="7"/>
  <c r="N304" i="7"/>
  <c r="N305" i="7"/>
  <c r="N306" i="7"/>
  <c r="N308" i="7"/>
  <c r="N309" i="7"/>
  <c r="N310" i="7"/>
  <c r="N311" i="7"/>
  <c r="N312" i="7"/>
  <c r="N313" i="7"/>
  <c r="N315" i="7"/>
  <c r="N316" i="7"/>
  <c r="N317" i="7"/>
  <c r="N318" i="7"/>
  <c r="N319" i="7"/>
  <c r="N320" i="7"/>
  <c r="N322" i="7"/>
  <c r="N323" i="7"/>
  <c r="N324" i="7"/>
  <c r="N325" i="7"/>
  <c r="N326" i="7"/>
  <c r="N327" i="7"/>
  <c r="N329" i="7"/>
  <c r="N330" i="7"/>
  <c r="N331" i="7"/>
  <c r="N332" i="7"/>
  <c r="N333" i="7"/>
  <c r="N334" i="7"/>
  <c r="N336" i="7"/>
  <c r="N337" i="7"/>
  <c r="N338" i="7"/>
  <c r="N339" i="7"/>
  <c r="N340" i="7"/>
  <c r="N341" i="7"/>
  <c r="N343" i="7"/>
  <c r="N344" i="7"/>
  <c r="N345" i="7"/>
  <c r="N346" i="7"/>
  <c r="N347" i="7"/>
  <c r="N348" i="7"/>
  <c r="N350" i="7"/>
  <c r="N351" i="7"/>
  <c r="N352" i="7"/>
  <c r="N353" i="7"/>
  <c r="N354" i="7"/>
  <c r="N355" i="7"/>
  <c r="N357" i="7"/>
  <c r="N358" i="7"/>
  <c r="N359" i="7"/>
  <c r="N360" i="7"/>
  <c r="N361" i="7"/>
  <c r="N362" i="7"/>
  <c r="N364" i="7"/>
  <c r="N365" i="7"/>
  <c r="N366" i="7"/>
  <c r="A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K2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2" i="7"/>
  <c r="I2" i="7"/>
  <c r="N6" i="7" s="1"/>
  <c r="I3" i="7"/>
  <c r="I6" i="7"/>
  <c r="I7" i="7"/>
  <c r="I10" i="7"/>
  <c r="I11" i="7"/>
  <c r="I14" i="7"/>
  <c r="N20" i="7" s="1"/>
  <c r="I15" i="7"/>
  <c r="I18" i="7"/>
  <c r="I19" i="7"/>
  <c r="I22" i="7"/>
  <c r="I23" i="7"/>
  <c r="I26" i="7"/>
  <c r="I27" i="7"/>
  <c r="I30" i="7"/>
  <c r="I31" i="7"/>
  <c r="I34" i="7"/>
  <c r="I35" i="7"/>
  <c r="I38" i="7"/>
  <c r="I39" i="7"/>
  <c r="I42" i="7"/>
  <c r="N48" i="7" s="1"/>
  <c r="I43" i="7"/>
  <c r="I46" i="7"/>
  <c r="I47" i="7"/>
  <c r="I50" i="7"/>
  <c r="I51" i="7"/>
  <c r="I54" i="7"/>
  <c r="I55" i="7"/>
  <c r="I58" i="7"/>
  <c r="I59" i="7"/>
  <c r="I62" i="7"/>
  <c r="I63" i="7"/>
  <c r="I66" i="7"/>
  <c r="I67" i="7"/>
  <c r="I70" i="7"/>
  <c r="I71" i="7"/>
  <c r="I74" i="7"/>
  <c r="N76" i="7" s="1"/>
  <c r="I75" i="7"/>
  <c r="I78" i="7"/>
  <c r="I79" i="7"/>
  <c r="I82" i="7"/>
  <c r="I83" i="7"/>
  <c r="I86" i="7"/>
  <c r="I87" i="7"/>
  <c r="I90" i="7"/>
  <c r="I91" i="7"/>
  <c r="I94" i="7"/>
  <c r="I95" i="7"/>
  <c r="I98" i="7"/>
  <c r="N104" i="7" s="1"/>
  <c r="I99" i="7"/>
  <c r="I102" i="7"/>
  <c r="I103" i="7"/>
  <c r="I108" i="7"/>
  <c r="I115" i="7"/>
  <c r="I116" i="7"/>
  <c r="I119" i="7"/>
  <c r="N125" i="7" s="1"/>
  <c r="I128" i="7"/>
  <c r="I131" i="7"/>
  <c r="I135" i="7"/>
  <c r="I136" i="7"/>
  <c r="I140" i="7"/>
  <c r="N146" i="7" s="1"/>
  <c r="I152" i="7"/>
  <c r="I156" i="7"/>
  <c r="I168" i="7"/>
  <c r="I172" i="7"/>
  <c r="I184" i="7"/>
  <c r="I188" i="7"/>
  <c r="I200" i="7"/>
  <c r="I204" i="7"/>
  <c r="I216" i="7"/>
  <c r="I220" i="7"/>
  <c r="I232" i="7"/>
  <c r="I236" i="7"/>
  <c r="I239" i="7"/>
  <c r="I243" i="7"/>
  <c r="I244" i="7"/>
  <c r="I255" i="7"/>
  <c r="I256" i="7"/>
  <c r="I259" i="7"/>
  <c r="I264" i="7"/>
  <c r="I268" i="7"/>
  <c r="N272" i="7" s="1"/>
  <c r="I271" i="7"/>
  <c r="I275" i="7"/>
  <c r="I276" i="7"/>
  <c r="I287" i="7"/>
  <c r="I288" i="7"/>
  <c r="I291" i="7"/>
  <c r="I296" i="7"/>
  <c r="I300" i="7"/>
  <c r="N300" i="7" s="1"/>
  <c r="I303" i="7"/>
  <c r="I307" i="7"/>
  <c r="I308" i="7"/>
  <c r="I319" i="7"/>
  <c r="I320" i="7"/>
  <c r="I323" i="7"/>
  <c r="I328" i="7"/>
  <c r="I332" i="7"/>
  <c r="I335" i="7"/>
  <c r="I339" i="7"/>
  <c r="I340" i="7"/>
  <c r="I351" i="7"/>
  <c r="I352" i="7"/>
  <c r="N356" i="7" s="1"/>
  <c r="I355" i="7"/>
  <c r="I360" i="7"/>
  <c r="I364" i="7"/>
  <c r="B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I107" i="7"/>
  <c r="I110" i="7"/>
  <c r="I111" i="7"/>
  <c r="I114" i="7"/>
  <c r="I117" i="7"/>
  <c r="I118" i="7"/>
  <c r="I122" i="7"/>
  <c r="I123" i="7"/>
  <c r="I126" i="7"/>
  <c r="I127" i="7"/>
  <c r="I129" i="7"/>
  <c r="N132" i="7" s="1"/>
  <c r="I130" i="7"/>
  <c r="I134" i="7"/>
  <c r="I137" i="7"/>
  <c r="I138" i="7"/>
  <c r="I139" i="7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4" i="10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4" i="8"/>
  <c r="F7" i="10" a="1"/>
  <c r="F7" i="10"/>
  <c r="G7" i="10"/>
  <c r="G8" i="10"/>
  <c r="G9" i="10"/>
  <c r="G10" i="10"/>
  <c r="G11" i="10"/>
  <c r="G12" i="10"/>
  <c r="G13" i="10"/>
  <c r="F8" i="8" a="1"/>
  <c r="F8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6" i="10"/>
  <c r="G5" i="10"/>
  <c r="D4" i="5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5" i="10"/>
  <c r="D6" i="10"/>
  <c r="D4" i="10"/>
  <c r="D7" i="10"/>
  <c r="O360" i="10"/>
  <c r="O353" i="10"/>
  <c r="O346" i="10"/>
  <c r="O339" i="10"/>
  <c r="O332" i="10"/>
  <c r="O325" i="10"/>
  <c r="O318" i="10"/>
  <c r="O311" i="10"/>
  <c r="O304" i="10"/>
  <c r="O297" i="10"/>
  <c r="O290" i="10"/>
  <c r="O283" i="10"/>
  <c r="O276" i="10"/>
  <c r="O269" i="10"/>
  <c r="O262" i="10"/>
  <c r="O255" i="10"/>
  <c r="O248" i="10"/>
  <c r="O241" i="10"/>
  <c r="O234" i="10"/>
  <c r="O227" i="10"/>
  <c r="O220" i="10"/>
  <c r="O213" i="10"/>
  <c r="O206" i="10"/>
  <c r="O199" i="10"/>
  <c r="O192" i="10"/>
  <c r="O185" i="10"/>
  <c r="O178" i="10"/>
  <c r="O171" i="10"/>
  <c r="O164" i="10"/>
  <c r="O157" i="10"/>
  <c r="O150" i="10"/>
  <c r="O143" i="10"/>
  <c r="O136" i="10"/>
  <c r="O129" i="10"/>
  <c r="O122" i="10"/>
  <c r="O115" i="10"/>
  <c r="O108" i="10"/>
  <c r="O101" i="10"/>
  <c r="O94" i="10"/>
  <c r="O87" i="10"/>
  <c r="O80" i="10"/>
  <c r="O73" i="10"/>
  <c r="O66" i="10"/>
  <c r="O59" i="10"/>
  <c r="O52" i="10"/>
  <c r="O45" i="10"/>
  <c r="O38" i="10"/>
  <c r="O31" i="10"/>
  <c r="O24" i="10"/>
  <c r="O17" i="10"/>
  <c r="C4" i="10" a="1"/>
  <c r="C4" i="10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8" i="8"/>
  <c r="D17" i="6"/>
  <c r="D4" i="6"/>
  <c r="E8" i="9"/>
  <c r="E4" i="9"/>
  <c r="I142" i="7"/>
  <c r="I143" i="7"/>
  <c r="I146" i="7"/>
  <c r="I147" i="7"/>
  <c r="I150" i="7"/>
  <c r="I151" i="7"/>
  <c r="I153" i="7"/>
  <c r="I154" i="7"/>
  <c r="I155" i="7"/>
  <c r="I158" i="7"/>
  <c r="N160" i="7" s="1"/>
  <c r="I159" i="7"/>
  <c r="I162" i="7"/>
  <c r="I163" i="7"/>
  <c r="I166" i="7"/>
  <c r="I167" i="7"/>
  <c r="I169" i="7"/>
  <c r="I170" i="7"/>
  <c r="I171" i="7"/>
  <c r="I174" i="7"/>
  <c r="I175" i="7"/>
  <c r="I178" i="7"/>
  <c r="I179" i="7"/>
  <c r="I182" i="7"/>
  <c r="I183" i="7"/>
  <c r="I185" i="7"/>
  <c r="I186" i="7"/>
  <c r="I187" i="7"/>
  <c r="I190" i="7"/>
  <c r="I191" i="7"/>
  <c r="I194" i="7"/>
  <c r="I195" i="7"/>
  <c r="I198" i="7"/>
  <c r="I199" i="7"/>
  <c r="I201" i="7"/>
  <c r="I202" i="7"/>
  <c r="I203" i="7"/>
  <c r="I206" i="7"/>
  <c r="I207" i="7"/>
  <c r="I210" i="7"/>
  <c r="I211" i="7"/>
  <c r="N216" i="7" s="1"/>
  <c r="I214" i="7"/>
  <c r="I215" i="7"/>
  <c r="I217" i="7"/>
  <c r="N223" i="7" s="1"/>
  <c r="I218" i="7"/>
  <c r="I219" i="7"/>
  <c r="I222" i="7"/>
  <c r="I223" i="7"/>
  <c r="I226" i="7"/>
  <c r="I227" i="7"/>
  <c r="I230" i="7"/>
  <c r="I231" i="7"/>
  <c r="N237" i="7" s="1"/>
  <c r="I233" i="7"/>
  <c r="I234" i="7"/>
  <c r="I235" i="7"/>
  <c r="I238" i="7"/>
  <c r="N244" i="7" s="1"/>
  <c r="I242" i="7"/>
  <c r="I246" i="7"/>
  <c r="I247" i="7"/>
  <c r="I250" i="7"/>
  <c r="I251" i="7"/>
  <c r="I254" i="7"/>
  <c r="I257" i="7"/>
  <c r="I258" i="7"/>
  <c r="I262" i="7"/>
  <c r="I263" i="7"/>
  <c r="I265" i="7"/>
  <c r="I266" i="7"/>
  <c r="I267" i="7"/>
  <c r="I270" i="7"/>
  <c r="I274" i="7"/>
  <c r="I278" i="7"/>
  <c r="I279" i="7"/>
  <c r="I282" i="7"/>
  <c r="I283" i="7"/>
  <c r="I286" i="7"/>
  <c r="I289" i="7"/>
  <c r="I290" i="7"/>
  <c r="I294" i="7"/>
  <c r="I295" i="7"/>
  <c r="I297" i="7"/>
  <c r="I298" i="7"/>
  <c r="I299" i="7"/>
  <c r="I302" i="7"/>
  <c r="I306" i="7"/>
  <c r="I310" i="7"/>
  <c r="I311" i="7"/>
  <c r="I314" i="7"/>
  <c r="I315" i="7"/>
  <c r="I318" i="7"/>
  <c r="I321" i="7"/>
  <c r="I322" i="7"/>
  <c r="N328" i="7" s="1"/>
  <c r="I326" i="7"/>
  <c r="I327" i="7"/>
  <c r="I329" i="7"/>
  <c r="I330" i="7"/>
  <c r="I331" i="7"/>
  <c r="I334" i="7"/>
  <c r="I338" i="7"/>
  <c r="I342" i="7"/>
  <c r="I343" i="7"/>
  <c r="I346" i="7"/>
  <c r="I347" i="7"/>
  <c r="I350" i="7"/>
  <c r="I353" i="7"/>
  <c r="I354" i="7"/>
  <c r="I358" i="7"/>
  <c r="I359" i="7"/>
  <c r="I361" i="7"/>
  <c r="I362" i="7"/>
  <c r="I363" i="7"/>
  <c r="I366" i="7"/>
  <c r="J9" i="6"/>
  <c r="J10" i="6"/>
  <c r="J11" i="6"/>
  <c r="J12" i="6"/>
  <c r="J8" i="6"/>
  <c r="J7" i="6"/>
  <c r="J5" i="6"/>
  <c r="J6" i="6"/>
  <c r="J4" i="6"/>
  <c r="O368" i="6"/>
  <c r="M356" i="6"/>
  <c r="K364" i="6"/>
  <c r="K365" i="6"/>
  <c r="K366" i="6"/>
  <c r="J352" i="6"/>
  <c r="J353" i="6"/>
  <c r="O347" i="6"/>
  <c r="K329" i="6"/>
  <c r="K324" i="6"/>
  <c r="K325" i="6"/>
  <c r="K326" i="6"/>
  <c r="K327" i="6"/>
  <c r="K328" i="6"/>
  <c r="K330" i="6"/>
  <c r="K331" i="6"/>
  <c r="K332" i="6"/>
  <c r="K333" i="6"/>
  <c r="K334" i="6"/>
  <c r="K335" i="6"/>
  <c r="C4" i="6" a="1"/>
  <c r="C4" i="6"/>
  <c r="F4" i="6" a="1"/>
  <c r="F4" i="6"/>
  <c r="K4" i="6"/>
  <c r="J368" i="6"/>
  <c r="J369" i="6"/>
  <c r="O369" i="8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O130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O158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O277" i="6"/>
  <c r="J278" i="6"/>
  <c r="J279" i="6"/>
  <c r="J280" i="6"/>
  <c r="J281" i="6"/>
  <c r="J282" i="6"/>
  <c r="J283" i="6"/>
  <c r="D5" i="6"/>
  <c r="D6" i="6"/>
  <c r="D7" i="6"/>
  <c r="D8" i="6"/>
  <c r="D9" i="6"/>
  <c r="D10" i="6"/>
  <c r="D11" i="6"/>
  <c r="D12" i="6"/>
  <c r="D13" i="6"/>
  <c r="D14" i="6"/>
  <c r="D15" i="6"/>
  <c r="D16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4" i="3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4" i="1"/>
  <c r="G5" i="6"/>
  <c r="L6" i="6"/>
  <c r="O360" i="5"/>
  <c r="O353" i="5"/>
  <c r="O346" i="5"/>
  <c r="O339" i="5"/>
  <c r="O332" i="5"/>
  <c r="O325" i="5"/>
  <c r="O318" i="5"/>
  <c r="O311" i="5"/>
  <c r="O304" i="5"/>
  <c r="O297" i="5"/>
  <c r="O290" i="5"/>
  <c r="O283" i="5"/>
  <c r="O276" i="5"/>
  <c r="O269" i="5"/>
  <c r="O262" i="5"/>
  <c r="O255" i="5"/>
  <c r="O248" i="5"/>
  <c r="O241" i="5"/>
  <c r="O234" i="5"/>
  <c r="O227" i="5"/>
  <c r="O220" i="5"/>
  <c r="O213" i="5"/>
  <c r="O206" i="5"/>
  <c r="O199" i="5"/>
  <c r="O192" i="5"/>
  <c r="O185" i="5"/>
  <c r="O178" i="5"/>
  <c r="O171" i="5"/>
  <c r="O164" i="5"/>
  <c r="O157" i="5"/>
  <c r="O150" i="5"/>
  <c r="O143" i="5"/>
  <c r="O136" i="5"/>
  <c r="O129" i="5"/>
  <c r="O122" i="5"/>
  <c r="O115" i="5"/>
  <c r="O108" i="5"/>
  <c r="O101" i="5"/>
  <c r="O94" i="5"/>
  <c r="O87" i="5"/>
  <c r="O80" i="5"/>
  <c r="O73" i="5"/>
  <c r="O66" i="5"/>
  <c r="O59" i="5"/>
  <c r="O52" i="5"/>
  <c r="O45" i="5"/>
  <c r="O38" i="5"/>
  <c r="O31" i="5"/>
  <c r="O24" i="5"/>
  <c r="O17" i="5"/>
  <c r="O360" i="8"/>
  <c r="O353" i="8"/>
  <c r="O346" i="8"/>
  <c r="O339" i="8"/>
  <c r="O332" i="8"/>
  <c r="O325" i="8"/>
  <c r="O318" i="8"/>
  <c r="O311" i="8"/>
  <c r="O304" i="8"/>
  <c r="O297" i="8"/>
  <c r="O290" i="8"/>
  <c r="O283" i="8"/>
  <c r="O276" i="8"/>
  <c r="O269" i="8"/>
  <c r="O262" i="8"/>
  <c r="O255" i="8"/>
  <c r="O248" i="8"/>
  <c r="O241" i="8"/>
  <c r="O234" i="8"/>
  <c r="O227" i="8"/>
  <c r="O220" i="8"/>
  <c r="O213" i="8"/>
  <c r="O206" i="8"/>
  <c r="O199" i="8"/>
  <c r="O192" i="8"/>
  <c r="O185" i="8"/>
  <c r="O178" i="8"/>
  <c r="O171" i="8"/>
  <c r="O164" i="8"/>
  <c r="O157" i="8"/>
  <c r="O150" i="8"/>
  <c r="O143" i="8"/>
  <c r="O136" i="8"/>
  <c r="O129" i="8"/>
  <c r="O122" i="8"/>
  <c r="O115" i="8"/>
  <c r="O108" i="8"/>
  <c r="O101" i="8"/>
  <c r="O94" i="8"/>
  <c r="O87" i="8"/>
  <c r="O80" i="8"/>
  <c r="O73" i="8"/>
  <c r="O66" i="8"/>
  <c r="O59" i="8"/>
  <c r="O52" i="8"/>
  <c r="O45" i="8"/>
  <c r="O38" i="8"/>
  <c r="O31" i="8"/>
  <c r="O24" i="8"/>
  <c r="O17" i="8"/>
  <c r="O10" i="8"/>
  <c r="O370" i="8"/>
  <c r="H372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4" i="6"/>
  <c r="J355" i="6"/>
  <c r="J356" i="6"/>
  <c r="J357" i="6"/>
  <c r="J358" i="6"/>
  <c r="J359" i="6"/>
  <c r="J360" i="6"/>
  <c r="J361" i="6"/>
  <c r="J362" i="6"/>
  <c r="O361" i="6"/>
  <c r="J363" i="6"/>
  <c r="J364" i="6"/>
  <c r="J365" i="6"/>
  <c r="J366" i="6"/>
  <c r="J367" i="6"/>
  <c r="G5" i="8"/>
  <c r="G6" i="8"/>
  <c r="G7" i="8"/>
  <c r="C4" i="8" a="1"/>
  <c r="C4" i="8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7" i="6"/>
  <c r="K368" i="6"/>
  <c r="K369" i="6"/>
  <c r="L5" i="6"/>
  <c r="J5" i="5"/>
  <c r="O10" i="5"/>
  <c r="G369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7" i="3"/>
  <c r="I9" i="3"/>
  <c r="I10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6" i="3"/>
  <c r="I5" i="3"/>
  <c r="F369" i="1"/>
  <c r="M268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K272" i="3"/>
  <c r="C4" i="5" a="1"/>
  <c r="C4" i="5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4" i="3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J339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263" i="1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4" i="3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233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F273" i="3"/>
  <c r="K273" i="3"/>
  <c r="F274" i="3"/>
  <c r="K274" i="3"/>
  <c r="F275" i="3"/>
  <c r="K275" i="3"/>
  <c r="F276" i="3"/>
  <c r="K276" i="3"/>
  <c r="F277" i="3"/>
  <c r="K277" i="3"/>
  <c r="F278" i="3"/>
  <c r="K278" i="3"/>
  <c r="F279" i="3"/>
  <c r="K279" i="3"/>
  <c r="F280" i="3"/>
  <c r="K280" i="3"/>
  <c r="F281" i="3"/>
  <c r="K281" i="3"/>
  <c r="F282" i="3"/>
  <c r="K282" i="3"/>
  <c r="F283" i="3"/>
  <c r="K283" i="3"/>
  <c r="F284" i="3"/>
  <c r="K284" i="3"/>
  <c r="F285" i="3"/>
  <c r="K285" i="3"/>
  <c r="F286" i="3"/>
  <c r="K286" i="3"/>
  <c r="F287" i="3"/>
  <c r="K287" i="3"/>
  <c r="F288" i="3"/>
  <c r="K288" i="3"/>
  <c r="F289" i="3"/>
  <c r="K289" i="3"/>
  <c r="F290" i="3"/>
  <c r="K290" i="3"/>
  <c r="F291" i="3"/>
  <c r="K291" i="3"/>
  <c r="F292" i="3"/>
  <c r="K292" i="3"/>
  <c r="F293" i="3"/>
  <c r="K293" i="3"/>
  <c r="F294" i="3"/>
  <c r="K294" i="3"/>
  <c r="F295" i="3"/>
  <c r="K295" i="3"/>
  <c r="F296" i="3"/>
  <c r="K296" i="3"/>
  <c r="F297" i="3"/>
  <c r="K297" i="3"/>
  <c r="F298" i="3"/>
  <c r="K298" i="3"/>
  <c r="F299" i="3"/>
  <c r="K299" i="3"/>
  <c r="F300" i="3"/>
  <c r="K300" i="3"/>
  <c r="F301" i="3"/>
  <c r="K301" i="3"/>
  <c r="F302" i="3"/>
  <c r="K302" i="3"/>
  <c r="F303" i="3"/>
  <c r="K303" i="3"/>
  <c r="F304" i="3"/>
  <c r="K304" i="3"/>
  <c r="F305" i="3"/>
  <c r="K305" i="3"/>
  <c r="F306" i="3"/>
  <c r="K306" i="3"/>
  <c r="F307" i="3"/>
  <c r="K307" i="3"/>
  <c r="F308" i="3"/>
  <c r="K308" i="3"/>
  <c r="F309" i="3"/>
  <c r="K309" i="3"/>
  <c r="F310" i="3"/>
  <c r="K310" i="3"/>
  <c r="F311" i="3"/>
  <c r="K311" i="3"/>
  <c r="F312" i="3"/>
  <c r="K312" i="3"/>
  <c r="F313" i="3"/>
  <c r="K313" i="3"/>
  <c r="F314" i="3"/>
  <c r="K314" i="3"/>
  <c r="F315" i="3"/>
  <c r="K315" i="3"/>
  <c r="F316" i="3"/>
  <c r="K316" i="3"/>
  <c r="F317" i="3"/>
  <c r="K317" i="3"/>
  <c r="F318" i="3"/>
  <c r="K318" i="3"/>
  <c r="F319" i="3"/>
  <c r="K319" i="3"/>
  <c r="F320" i="3"/>
  <c r="K320" i="3"/>
  <c r="F321" i="3"/>
  <c r="K321" i="3"/>
  <c r="F322" i="3"/>
  <c r="K322" i="3"/>
  <c r="F323" i="3"/>
  <c r="K323" i="3"/>
  <c r="F324" i="3"/>
  <c r="K324" i="3"/>
  <c r="F325" i="3"/>
  <c r="K325" i="3"/>
  <c r="F326" i="3"/>
  <c r="K326" i="3"/>
  <c r="F327" i="3"/>
  <c r="K327" i="3"/>
  <c r="F328" i="3"/>
  <c r="K328" i="3"/>
  <c r="F329" i="3"/>
  <c r="K329" i="3"/>
  <c r="F330" i="3"/>
  <c r="K330" i="3"/>
  <c r="F331" i="3"/>
  <c r="K331" i="3"/>
  <c r="F332" i="3"/>
  <c r="K332" i="3"/>
  <c r="F333" i="3"/>
  <c r="K333" i="3"/>
  <c r="F334" i="3"/>
  <c r="K334" i="3"/>
  <c r="F335" i="3"/>
  <c r="K335" i="3"/>
  <c r="F336" i="3"/>
  <c r="K336" i="3"/>
  <c r="F337" i="3"/>
  <c r="K337" i="3"/>
  <c r="F338" i="3"/>
  <c r="K338" i="3"/>
  <c r="F339" i="3"/>
  <c r="K339" i="3"/>
  <c r="F340" i="3"/>
  <c r="K340" i="3"/>
  <c r="F341" i="3"/>
  <c r="K341" i="3"/>
  <c r="F342" i="3"/>
  <c r="K342" i="3"/>
  <c r="F343" i="3"/>
  <c r="K343" i="3"/>
  <c r="F344" i="3"/>
  <c r="K344" i="3"/>
  <c r="F345" i="3"/>
  <c r="K345" i="3"/>
  <c r="F346" i="3"/>
  <c r="K346" i="3"/>
  <c r="F347" i="3"/>
  <c r="K347" i="3"/>
  <c r="F348" i="3"/>
  <c r="K348" i="3"/>
  <c r="F349" i="3"/>
  <c r="K349" i="3"/>
  <c r="F350" i="3"/>
  <c r="K350" i="3"/>
  <c r="F351" i="3"/>
  <c r="K351" i="3"/>
  <c r="F352" i="3"/>
  <c r="K352" i="3"/>
  <c r="F353" i="3"/>
  <c r="K353" i="3"/>
  <c r="F354" i="3"/>
  <c r="K354" i="3"/>
  <c r="F355" i="3"/>
  <c r="K355" i="3"/>
  <c r="F356" i="3"/>
  <c r="K356" i="3"/>
  <c r="F357" i="3"/>
  <c r="K357" i="3"/>
  <c r="F358" i="3"/>
  <c r="K358" i="3"/>
  <c r="F359" i="3"/>
  <c r="K359" i="3"/>
  <c r="F360" i="3"/>
  <c r="K360" i="3"/>
  <c r="F361" i="3"/>
  <c r="K361" i="3"/>
  <c r="F362" i="3"/>
  <c r="K362" i="3"/>
  <c r="F363" i="3"/>
  <c r="K363" i="3"/>
  <c r="F364" i="3"/>
  <c r="K364" i="3"/>
  <c r="F365" i="3"/>
  <c r="K365" i="3"/>
  <c r="F366" i="3"/>
  <c r="K366" i="3"/>
  <c r="F367" i="3"/>
  <c r="K367" i="3"/>
  <c r="F368" i="3"/>
  <c r="K368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4" i="3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278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263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G6" i="6"/>
  <c r="L7" i="6"/>
  <c r="O270" i="6"/>
  <c r="O256" i="6"/>
  <c r="O214" i="6"/>
  <c r="O102" i="6"/>
  <c r="O88" i="6"/>
  <c r="O81" i="6"/>
  <c r="O46" i="6"/>
  <c r="O32" i="6"/>
  <c r="O207" i="6"/>
  <c r="O151" i="6"/>
  <c r="O95" i="6"/>
  <c r="O39" i="6"/>
  <c r="O319" i="6"/>
  <c r="O340" i="6"/>
  <c r="O263" i="6"/>
  <c r="O333" i="6"/>
  <c r="G7" i="6"/>
  <c r="O298" i="6"/>
  <c r="O291" i="6"/>
  <c r="O284" i="6"/>
  <c r="O249" i="6"/>
  <c r="O242" i="6"/>
  <c r="O235" i="6"/>
  <c r="O228" i="6"/>
  <c r="O221" i="6"/>
  <c r="O200" i="6"/>
  <c r="O193" i="6"/>
  <c r="O186" i="6"/>
  <c r="O179" i="6"/>
  <c r="O172" i="6"/>
  <c r="O165" i="6"/>
  <c r="O144" i="6"/>
  <c r="O137" i="6"/>
  <c r="O123" i="6"/>
  <c r="O116" i="6"/>
  <c r="O109" i="6"/>
  <c r="O74" i="6"/>
  <c r="O67" i="6"/>
  <c r="O60" i="6"/>
  <c r="O53" i="6"/>
  <c r="O25" i="6"/>
  <c r="O18" i="6"/>
  <c r="O11" i="6"/>
  <c r="O4" i="6"/>
  <c r="O354" i="6"/>
  <c r="O305" i="6"/>
  <c r="O312" i="6"/>
  <c r="O326" i="6"/>
  <c r="L8" i="6"/>
  <c r="G8" i="6"/>
  <c r="G9" i="6"/>
  <c r="L9" i="6"/>
  <c r="L10" i="6"/>
  <c r="G10" i="6"/>
  <c r="G11" i="6"/>
  <c r="L11" i="6"/>
  <c r="L12" i="6"/>
  <c r="G12" i="6"/>
  <c r="G13" i="6"/>
  <c r="L13" i="6"/>
  <c r="L14" i="6"/>
  <c r="G14" i="6"/>
  <c r="G15" i="6"/>
  <c r="L15" i="6"/>
  <c r="L16" i="6"/>
  <c r="G16" i="6"/>
  <c r="G17" i="6"/>
  <c r="L17" i="6"/>
  <c r="G18" i="6"/>
  <c r="L18" i="6"/>
  <c r="G19" i="6"/>
  <c r="L19" i="6"/>
  <c r="L20" i="6"/>
  <c r="G20" i="6"/>
  <c r="G21" i="6"/>
  <c r="L21" i="6"/>
  <c r="L22" i="6"/>
  <c r="G22" i="6"/>
  <c r="G23" i="6"/>
  <c r="L23" i="6"/>
  <c r="L24" i="6"/>
  <c r="G24" i="6"/>
  <c r="L25" i="6"/>
  <c r="G25" i="6"/>
  <c r="L26" i="6"/>
  <c r="G26" i="6"/>
  <c r="L27" i="6"/>
  <c r="G27" i="6"/>
  <c r="L28" i="6"/>
  <c r="G28" i="6"/>
  <c r="L29" i="6"/>
  <c r="G29" i="6"/>
  <c r="L30" i="6"/>
  <c r="G30" i="6"/>
  <c r="G31" i="6"/>
  <c r="L31" i="6"/>
  <c r="L32" i="6"/>
  <c r="G32" i="6"/>
  <c r="G33" i="6"/>
  <c r="L33" i="6"/>
  <c r="L34" i="6"/>
  <c r="G34" i="6"/>
  <c r="G35" i="6"/>
  <c r="L35" i="6"/>
  <c r="G36" i="6"/>
  <c r="L36" i="6"/>
  <c r="L37" i="6"/>
  <c r="G37" i="6"/>
  <c r="G38" i="6"/>
  <c r="L38" i="6"/>
  <c r="L39" i="6"/>
  <c r="G39" i="6"/>
  <c r="L40" i="6"/>
  <c r="G40" i="6"/>
  <c r="G41" i="6"/>
  <c r="L41" i="6"/>
  <c r="L42" i="6"/>
  <c r="G42" i="6"/>
  <c r="L43" i="6"/>
  <c r="G43" i="6"/>
  <c r="G44" i="6"/>
  <c r="L44" i="6"/>
  <c r="L45" i="6"/>
  <c r="G45" i="6"/>
  <c r="L46" i="6"/>
  <c r="G46" i="6"/>
  <c r="G47" i="6"/>
  <c r="L47" i="6"/>
  <c r="L48" i="6"/>
  <c r="G48" i="6"/>
  <c r="L49" i="6"/>
  <c r="G49" i="6"/>
  <c r="L50" i="6"/>
  <c r="G50" i="6"/>
  <c r="L51" i="6"/>
  <c r="G51" i="6"/>
  <c r="G52" i="6"/>
  <c r="L52" i="6"/>
  <c r="G53" i="6"/>
  <c r="L53" i="6"/>
  <c r="L54" i="6"/>
  <c r="G54" i="6"/>
  <c r="L55" i="6"/>
  <c r="G55" i="6"/>
  <c r="L56" i="6"/>
  <c r="G56" i="6"/>
  <c r="G57" i="6"/>
  <c r="L57" i="6"/>
  <c r="G58" i="6"/>
  <c r="L58" i="6"/>
  <c r="G59" i="6"/>
  <c r="L59" i="6"/>
  <c r="L60" i="6"/>
  <c r="G60" i="6"/>
  <c r="L61" i="6"/>
  <c r="G61" i="6"/>
  <c r="L62" i="6"/>
  <c r="G62" i="6"/>
  <c r="G63" i="6"/>
  <c r="L63" i="6"/>
  <c r="G64" i="6"/>
  <c r="L64" i="6"/>
  <c r="L65" i="6"/>
  <c r="G65" i="6"/>
  <c r="L66" i="6"/>
  <c r="G66" i="6"/>
  <c r="L67" i="6"/>
  <c r="G67" i="6"/>
  <c r="G68" i="6"/>
  <c r="L68" i="6"/>
  <c r="G69" i="6"/>
  <c r="L69" i="6"/>
  <c r="G70" i="6"/>
  <c r="L70" i="6"/>
  <c r="G71" i="6"/>
  <c r="L71" i="6"/>
  <c r="G72" i="6"/>
  <c r="L72" i="6"/>
  <c r="L73" i="6"/>
  <c r="G73" i="6"/>
  <c r="G74" i="6"/>
  <c r="L74" i="6"/>
  <c r="L75" i="6"/>
  <c r="G75" i="6"/>
  <c r="L76" i="6"/>
  <c r="G76" i="6"/>
  <c r="G77" i="6"/>
  <c r="L77" i="6"/>
  <c r="L78" i="6"/>
  <c r="G78" i="6"/>
  <c r="L79" i="6"/>
  <c r="G79" i="6"/>
  <c r="L80" i="6"/>
  <c r="G80" i="6"/>
  <c r="G81" i="6"/>
  <c r="L81" i="6"/>
  <c r="L82" i="6"/>
  <c r="G82" i="6"/>
  <c r="G83" i="6"/>
  <c r="L83" i="6"/>
  <c r="L84" i="6"/>
  <c r="G84" i="6"/>
  <c r="G85" i="6"/>
  <c r="L85" i="6"/>
  <c r="L86" i="6"/>
  <c r="G86" i="6"/>
  <c r="G87" i="6"/>
  <c r="L87" i="6"/>
  <c r="G88" i="6"/>
  <c r="L88" i="6"/>
  <c r="G89" i="6"/>
  <c r="L89" i="6"/>
  <c r="L90" i="6"/>
  <c r="G90" i="6"/>
  <c r="L91" i="6"/>
  <c r="G91" i="6"/>
  <c r="L92" i="6"/>
  <c r="G92" i="6"/>
  <c r="G93" i="6"/>
  <c r="L93" i="6"/>
  <c r="L94" i="6"/>
  <c r="G94" i="6"/>
  <c r="G95" i="6"/>
  <c r="L95" i="6"/>
  <c r="L96" i="6"/>
  <c r="G96" i="6"/>
  <c r="G97" i="6"/>
  <c r="L97" i="6"/>
  <c r="L98" i="6"/>
  <c r="G98" i="6"/>
  <c r="L99" i="6"/>
  <c r="G99" i="6"/>
  <c r="L100" i="6"/>
  <c r="G100" i="6"/>
  <c r="G101" i="6"/>
  <c r="L101" i="6"/>
  <c r="L102" i="6"/>
  <c r="G102" i="6"/>
  <c r="G103" i="6"/>
  <c r="L103" i="6"/>
  <c r="L104" i="6"/>
  <c r="G104" i="6"/>
  <c r="G105" i="6"/>
  <c r="L105" i="6"/>
  <c r="L106" i="6"/>
  <c r="G106" i="6"/>
  <c r="G107" i="6"/>
  <c r="L107" i="6"/>
  <c r="G108" i="6"/>
  <c r="L108" i="6"/>
  <c r="L109" i="6"/>
  <c r="G109" i="6"/>
  <c r="L110" i="6"/>
  <c r="G110" i="6"/>
  <c r="G111" i="6"/>
  <c r="L111" i="6"/>
  <c r="L112" i="6"/>
  <c r="G112" i="6"/>
  <c r="L113" i="6"/>
  <c r="G113" i="6"/>
  <c r="G114" i="6"/>
  <c r="L114" i="6"/>
  <c r="L115" i="6"/>
  <c r="G115" i="6"/>
  <c r="L116" i="6"/>
  <c r="G116" i="6"/>
  <c r="L117" i="6"/>
  <c r="G117" i="6"/>
  <c r="L118" i="6"/>
  <c r="G118" i="6"/>
  <c r="L119" i="6"/>
  <c r="G119" i="6"/>
  <c r="G120" i="6"/>
  <c r="L120" i="6"/>
  <c r="G121" i="6"/>
  <c r="L121" i="6"/>
  <c r="L122" i="6"/>
  <c r="G122" i="6"/>
  <c r="L123" i="6"/>
  <c r="G123" i="6"/>
  <c r="G124" i="6"/>
  <c r="L124" i="6"/>
  <c r="L125" i="6"/>
  <c r="G125" i="6"/>
  <c r="L126" i="6"/>
  <c r="G126" i="6"/>
  <c r="L127" i="6"/>
  <c r="G127" i="6"/>
  <c r="L128" i="6"/>
  <c r="G128" i="6"/>
  <c r="L129" i="6"/>
  <c r="G129" i="6"/>
  <c r="G130" i="6"/>
  <c r="L130" i="6"/>
  <c r="G131" i="6"/>
  <c r="L131" i="6"/>
  <c r="G132" i="6"/>
  <c r="L132" i="6"/>
  <c r="G133" i="6"/>
  <c r="L133" i="6"/>
  <c r="L134" i="6"/>
  <c r="G134" i="6"/>
  <c r="G135" i="6"/>
  <c r="L135" i="6"/>
  <c r="G136" i="6"/>
  <c r="L136" i="6"/>
  <c r="L137" i="6"/>
  <c r="G137" i="6"/>
  <c r="L138" i="6"/>
  <c r="G138" i="6"/>
  <c r="G139" i="6"/>
  <c r="L139" i="6"/>
  <c r="L140" i="6"/>
  <c r="G140" i="6"/>
  <c r="L141" i="6"/>
  <c r="G141" i="6"/>
  <c r="L142" i="6"/>
  <c r="G142" i="6"/>
  <c r="G143" i="6"/>
  <c r="L143" i="6"/>
  <c r="G144" i="6"/>
  <c r="L144" i="6"/>
  <c r="L145" i="6"/>
  <c r="G145" i="6"/>
  <c r="L146" i="6"/>
  <c r="G146" i="6"/>
  <c r="L147" i="6"/>
  <c r="G147" i="6"/>
  <c r="G148" i="6"/>
  <c r="L148" i="6"/>
  <c r="G149" i="6"/>
  <c r="L149" i="6"/>
  <c r="L150" i="6"/>
  <c r="G150" i="6"/>
  <c r="L151" i="6"/>
  <c r="G151" i="6"/>
  <c r="L152" i="6"/>
  <c r="G152" i="6"/>
  <c r="G153" i="6"/>
  <c r="L153" i="6"/>
  <c r="L154" i="6"/>
  <c r="G154" i="6"/>
  <c r="L155" i="6"/>
  <c r="G155" i="6"/>
  <c r="L156" i="6"/>
  <c r="G156" i="6"/>
  <c r="G157" i="6"/>
  <c r="L157" i="6"/>
  <c r="L158" i="6"/>
  <c r="G158" i="6"/>
  <c r="L159" i="6"/>
  <c r="G159" i="6"/>
  <c r="G160" i="6"/>
  <c r="L160" i="6"/>
  <c r="L161" i="6"/>
  <c r="G161" i="6"/>
  <c r="G162" i="6"/>
  <c r="L162" i="6"/>
  <c r="G163" i="6"/>
  <c r="L163" i="6"/>
  <c r="G164" i="6"/>
  <c r="L164" i="6"/>
  <c r="G165" i="6"/>
  <c r="L165" i="6"/>
  <c r="L166" i="6"/>
  <c r="G166" i="6"/>
  <c r="G167" i="6"/>
  <c r="L167" i="6"/>
  <c r="L168" i="6"/>
  <c r="G168" i="6"/>
  <c r="G169" i="6"/>
  <c r="L169" i="6"/>
  <c r="L170" i="6"/>
  <c r="G170" i="6"/>
  <c r="G171" i="6"/>
  <c r="L171" i="6"/>
  <c r="L172" i="6"/>
  <c r="G172" i="6"/>
  <c r="L173" i="6"/>
  <c r="G173" i="6"/>
  <c r="L174" i="6"/>
  <c r="G174" i="6"/>
  <c r="G175" i="6"/>
  <c r="L175" i="6"/>
  <c r="L176" i="6"/>
  <c r="G176" i="6"/>
  <c r="G177" i="6"/>
  <c r="L177" i="6"/>
  <c r="G178" i="6"/>
  <c r="L178" i="6"/>
  <c r="G179" i="6"/>
  <c r="L179" i="6"/>
  <c r="G180" i="6"/>
  <c r="L180" i="6"/>
  <c r="G181" i="6"/>
  <c r="L181" i="6"/>
  <c r="L182" i="6"/>
  <c r="G182" i="6"/>
  <c r="G183" i="6"/>
  <c r="L183" i="6"/>
  <c r="G184" i="6"/>
  <c r="L184" i="6"/>
  <c r="L185" i="6"/>
  <c r="G185" i="6"/>
  <c r="L186" i="6"/>
  <c r="G186" i="6"/>
  <c r="G187" i="6"/>
  <c r="L187" i="6"/>
  <c r="L188" i="6"/>
  <c r="G188" i="6"/>
  <c r="G189" i="6"/>
  <c r="L189" i="6"/>
  <c r="G190" i="6"/>
  <c r="L190" i="6"/>
  <c r="G191" i="6"/>
  <c r="L191" i="6"/>
  <c r="G192" i="6"/>
  <c r="L192" i="6"/>
  <c r="G193" i="6"/>
  <c r="L193" i="6"/>
  <c r="L194" i="6"/>
  <c r="G194" i="6"/>
  <c r="L195" i="6"/>
  <c r="G195" i="6"/>
  <c r="L196" i="6"/>
  <c r="G196" i="6"/>
  <c r="G197" i="6"/>
  <c r="L197" i="6"/>
  <c r="L198" i="6"/>
  <c r="G198" i="6"/>
  <c r="G199" i="6"/>
  <c r="L199" i="6"/>
  <c r="G200" i="6"/>
  <c r="L200" i="6"/>
  <c r="G201" i="6"/>
  <c r="L201" i="6"/>
  <c r="L202" i="6"/>
  <c r="G202" i="6"/>
  <c r="L203" i="6"/>
  <c r="G203" i="6"/>
  <c r="G204" i="6"/>
  <c r="L204" i="6"/>
  <c r="G205" i="6"/>
  <c r="L205" i="6"/>
  <c r="G206" i="6"/>
  <c r="L206" i="6"/>
  <c r="L207" i="6"/>
  <c r="G207" i="6"/>
  <c r="L208" i="6"/>
  <c r="G208" i="6"/>
  <c r="G209" i="6"/>
  <c r="L209" i="6"/>
  <c r="L210" i="6"/>
  <c r="G210" i="6"/>
  <c r="L211" i="6"/>
  <c r="G211" i="6"/>
  <c r="G212" i="6"/>
  <c r="L212" i="6"/>
  <c r="G213" i="6"/>
  <c r="L213" i="6"/>
  <c r="L214" i="6"/>
  <c r="G214" i="6"/>
  <c r="G215" i="6"/>
  <c r="L215" i="6"/>
  <c r="L216" i="6"/>
  <c r="G216" i="6"/>
  <c r="G217" i="6"/>
  <c r="L217" i="6"/>
  <c r="L218" i="6"/>
  <c r="G218" i="6"/>
  <c r="G219" i="6"/>
  <c r="L219" i="6"/>
  <c r="L220" i="6"/>
  <c r="G220" i="6"/>
  <c r="G221" i="6"/>
  <c r="L221" i="6"/>
  <c r="G222" i="6"/>
  <c r="G223" i="6"/>
  <c r="L222" i="6"/>
  <c r="L223" i="6"/>
  <c r="G224" i="6"/>
  <c r="L224" i="6"/>
  <c r="G225" i="6"/>
  <c r="L225" i="6"/>
  <c r="G226" i="6"/>
  <c r="G227" i="6"/>
  <c r="L226" i="6"/>
  <c r="L227" i="6"/>
  <c r="G228" i="6"/>
  <c r="G229" i="6"/>
  <c r="L228" i="6"/>
  <c r="G230" i="6"/>
  <c r="L229" i="6"/>
  <c r="L230" i="6"/>
  <c r="G231" i="6"/>
  <c r="L231" i="6"/>
  <c r="G232" i="6"/>
  <c r="L232" i="6"/>
  <c r="G233" i="6"/>
  <c r="G234" i="6"/>
  <c r="L233" i="6"/>
  <c r="L234" i="6"/>
  <c r="G235" i="6"/>
  <c r="L235" i="6"/>
  <c r="G236" i="6"/>
  <c r="L236" i="6"/>
  <c r="G237" i="6"/>
  <c r="G238" i="6"/>
  <c r="L237" i="6"/>
  <c r="L238" i="6"/>
  <c r="G239" i="6"/>
  <c r="G240" i="6"/>
  <c r="L239" i="6"/>
  <c r="G241" i="6"/>
  <c r="L240" i="6"/>
  <c r="L241" i="6"/>
  <c r="G242" i="6"/>
  <c r="L242" i="6"/>
  <c r="G243" i="6"/>
  <c r="L243" i="6"/>
  <c r="G244" i="6"/>
  <c r="G245" i="6"/>
  <c r="L244" i="6"/>
  <c r="L245" i="6"/>
  <c r="G246" i="6"/>
  <c r="G247" i="6"/>
  <c r="L246" i="6"/>
  <c r="L247" i="6"/>
  <c r="G248" i="6"/>
  <c r="L248" i="6"/>
  <c r="G249" i="6"/>
  <c r="G250" i="6"/>
  <c r="L249" i="6"/>
  <c r="L250" i="6"/>
  <c r="G251" i="6"/>
  <c r="L251" i="6"/>
  <c r="G252" i="6"/>
  <c r="L252" i="6"/>
  <c r="G253" i="6"/>
  <c r="G254" i="6"/>
  <c r="L253" i="6"/>
  <c r="L254" i="6"/>
  <c r="G255" i="6"/>
  <c r="L255" i="6"/>
  <c r="G256" i="6"/>
  <c r="L256" i="6"/>
  <c r="G257" i="6"/>
  <c r="L257" i="6"/>
  <c r="G258" i="6"/>
  <c r="G259" i="6"/>
  <c r="L258" i="6"/>
  <c r="L259" i="6"/>
  <c r="G260" i="6"/>
  <c r="G261" i="6"/>
  <c r="L260" i="6"/>
  <c r="L261" i="6"/>
  <c r="G262" i="6"/>
  <c r="L262" i="6"/>
  <c r="G263" i="6"/>
  <c r="L263" i="6"/>
  <c r="G264" i="6"/>
  <c r="L264" i="6"/>
  <c r="G265" i="6"/>
  <c r="G266" i="6"/>
  <c r="L265" i="6"/>
  <c r="G267" i="6"/>
  <c r="L266" i="6"/>
  <c r="G268" i="6"/>
  <c r="L267" i="6"/>
  <c r="G269" i="6"/>
  <c r="L268" i="6"/>
  <c r="G270" i="6"/>
  <c r="L269" i="6"/>
  <c r="L270" i="6"/>
  <c r="G271" i="6"/>
  <c r="L271" i="6"/>
  <c r="G272" i="6"/>
  <c r="G273" i="6"/>
  <c r="L272" i="6"/>
  <c r="L273" i="6"/>
  <c r="G274" i="6"/>
  <c r="L274" i="6"/>
  <c r="G275" i="6"/>
  <c r="L275" i="6"/>
  <c r="G276" i="6"/>
  <c r="L276" i="6"/>
  <c r="G277" i="6"/>
  <c r="L277" i="6"/>
  <c r="G278" i="6"/>
  <c r="L278" i="6"/>
  <c r="G279" i="6"/>
  <c r="L279" i="6"/>
  <c r="G280" i="6"/>
  <c r="G281" i="6"/>
  <c r="L280" i="6"/>
  <c r="L281" i="6"/>
  <c r="G282" i="6"/>
  <c r="L282" i="6"/>
  <c r="G283" i="6"/>
  <c r="G284" i="6"/>
  <c r="L283" i="6"/>
  <c r="G285" i="6"/>
  <c r="L284" i="6"/>
  <c r="G286" i="6"/>
  <c r="L285" i="6"/>
  <c r="L286" i="6"/>
  <c r="G287" i="6"/>
  <c r="G288" i="6"/>
  <c r="L287" i="6"/>
  <c r="G289" i="6"/>
  <c r="L288" i="6"/>
  <c r="L289" i="6"/>
  <c r="G290" i="6"/>
  <c r="G291" i="6"/>
  <c r="L290" i="6"/>
  <c r="L291" i="6"/>
  <c r="G292" i="6"/>
  <c r="G293" i="6"/>
  <c r="L292" i="6"/>
  <c r="G294" i="6"/>
  <c r="L293" i="6"/>
  <c r="L294" i="6"/>
  <c r="G295" i="6"/>
  <c r="L295" i="6"/>
  <c r="G296" i="6"/>
  <c r="L296" i="6"/>
  <c r="G297" i="6"/>
  <c r="L297" i="6"/>
  <c r="G298" i="6"/>
  <c r="L298" i="6"/>
  <c r="G299" i="6"/>
  <c r="L299" i="6"/>
  <c r="G300" i="6"/>
  <c r="G301" i="6"/>
  <c r="L300" i="6"/>
  <c r="G302" i="6"/>
  <c r="L301" i="6"/>
  <c r="L302" i="6"/>
  <c r="G303" i="6"/>
  <c r="G304" i="6"/>
  <c r="L303" i="6"/>
  <c r="L304" i="6"/>
  <c r="G305" i="6"/>
  <c r="G306" i="6"/>
  <c r="L305" i="6"/>
  <c r="G307" i="6"/>
  <c r="L306" i="6"/>
  <c r="L307" i="6"/>
  <c r="G308" i="6"/>
  <c r="G309" i="6"/>
  <c r="L308" i="6"/>
  <c r="L309" i="6"/>
  <c r="G310" i="6"/>
  <c r="L310" i="6"/>
  <c r="G311" i="6"/>
  <c r="L311" i="6"/>
  <c r="G312" i="6"/>
  <c r="G313" i="6"/>
  <c r="L312" i="6"/>
  <c r="L313" i="6"/>
  <c r="G314" i="6"/>
  <c r="L314" i="6"/>
  <c r="G315" i="6"/>
  <c r="L315" i="6"/>
  <c r="G316" i="6"/>
  <c r="G317" i="6"/>
  <c r="L316" i="6"/>
  <c r="L317" i="6"/>
  <c r="G318" i="6"/>
  <c r="L318" i="6"/>
  <c r="G319" i="6"/>
  <c r="L319" i="6"/>
  <c r="G320" i="6"/>
  <c r="L320" i="6"/>
  <c r="G321" i="6"/>
  <c r="G322" i="6"/>
  <c r="L321" i="6"/>
  <c r="G323" i="6"/>
  <c r="L322" i="6"/>
  <c r="L323" i="6"/>
  <c r="G324" i="6"/>
  <c r="G325" i="6"/>
  <c r="L324" i="6"/>
  <c r="L325" i="6"/>
  <c r="G326" i="6"/>
  <c r="G327" i="6"/>
  <c r="L326" i="6"/>
  <c r="L327" i="6"/>
  <c r="G328" i="6"/>
  <c r="L328" i="6"/>
  <c r="G329" i="6"/>
  <c r="G330" i="6"/>
  <c r="L329" i="6"/>
  <c r="G331" i="6"/>
  <c r="L330" i="6"/>
  <c r="L331" i="6"/>
  <c r="G332" i="6"/>
  <c r="G333" i="6"/>
  <c r="L332" i="6"/>
  <c r="L333" i="6"/>
  <c r="G334" i="6"/>
  <c r="G335" i="6"/>
  <c r="L334" i="6"/>
  <c r="G336" i="6"/>
  <c r="L335" i="6"/>
  <c r="G337" i="6"/>
  <c r="L336" i="6"/>
  <c r="L337" i="6"/>
  <c r="G338" i="6"/>
  <c r="G339" i="6"/>
  <c r="L338" i="6"/>
  <c r="L339" i="6"/>
  <c r="G340" i="6"/>
  <c r="L340" i="6"/>
  <c r="G341" i="6"/>
  <c r="L341" i="6"/>
  <c r="G342" i="6"/>
  <c r="G343" i="6"/>
  <c r="L342" i="6"/>
  <c r="L343" i="6"/>
  <c r="G344" i="6"/>
  <c r="G345" i="6"/>
  <c r="L344" i="6"/>
  <c r="L345" i="6"/>
  <c r="G346" i="6"/>
  <c r="G347" i="6"/>
  <c r="L346" i="6"/>
  <c r="L347" i="6"/>
  <c r="G348" i="6"/>
  <c r="L348" i="6"/>
  <c r="G349" i="6"/>
  <c r="L349" i="6"/>
  <c r="G350" i="6"/>
  <c r="L350" i="6"/>
  <c r="G351" i="6"/>
  <c r="G352" i="6"/>
  <c r="L351" i="6"/>
  <c r="G353" i="6"/>
  <c r="L352" i="6"/>
  <c r="L353" i="6"/>
  <c r="G354" i="6"/>
  <c r="L354" i="6"/>
  <c r="G355" i="6"/>
  <c r="G356" i="6"/>
  <c r="L355" i="6"/>
  <c r="G357" i="6"/>
  <c r="L356" i="6"/>
  <c r="L357" i="6"/>
  <c r="G358" i="6"/>
  <c r="L358" i="6"/>
  <c r="G359" i="6"/>
  <c r="G360" i="6"/>
  <c r="L359" i="6"/>
  <c r="G361" i="6"/>
  <c r="L360" i="6"/>
  <c r="L361" i="6"/>
  <c r="G362" i="6"/>
  <c r="G363" i="6"/>
  <c r="L362" i="6"/>
  <c r="L363" i="6"/>
  <c r="G364" i="6"/>
  <c r="G365" i="6"/>
  <c r="L364" i="6"/>
  <c r="L365" i="6"/>
  <c r="G366" i="6"/>
  <c r="L366" i="6"/>
  <c r="G367" i="6"/>
  <c r="L367" i="6"/>
  <c r="G368" i="6"/>
  <c r="G369" i="6"/>
  <c r="L368" i="6"/>
  <c r="N236" i="6"/>
  <c r="M302" i="6"/>
  <c r="M152" i="6"/>
  <c r="N360" i="6"/>
  <c r="M163" i="6"/>
  <c r="N32" i="6"/>
  <c r="N116" i="6"/>
  <c r="M15" i="6"/>
  <c r="M214" i="6"/>
  <c r="M129" i="6"/>
  <c r="M43" i="6"/>
  <c r="N278" i="6"/>
  <c r="N263" i="6"/>
  <c r="M209" i="6"/>
  <c r="N23" i="6"/>
  <c r="M330" i="6"/>
  <c r="M138" i="6"/>
  <c r="N94" i="6"/>
  <c r="M122" i="6"/>
  <c r="N78" i="6"/>
  <c r="N347" i="6"/>
  <c r="N35" i="6"/>
  <c r="M187" i="6"/>
  <c r="M241" i="6"/>
  <c r="M337" i="6"/>
  <c r="M17" i="6"/>
  <c r="M246" i="6"/>
  <c r="N208" i="6"/>
  <c r="N295" i="6"/>
  <c r="N7" i="6"/>
  <c r="N328" i="6"/>
  <c r="M353" i="6"/>
  <c r="M297" i="6"/>
  <c r="N286" i="6"/>
  <c r="N199" i="6"/>
  <c r="N317" i="6"/>
  <c r="M308" i="6"/>
  <c r="M42" i="6"/>
  <c r="N42" i="6"/>
  <c r="M19" i="6"/>
  <c r="N216" i="6"/>
  <c r="M18" i="6"/>
  <c r="M131" i="6"/>
  <c r="M91" i="6"/>
  <c r="N326" i="6"/>
  <c r="M332" i="6"/>
  <c r="M238" i="6"/>
  <c r="N254" i="6"/>
  <c r="N66" i="6"/>
  <c r="N15" i="6"/>
  <c r="N194" i="6"/>
  <c r="M286" i="6"/>
  <c r="N58" i="6"/>
  <c r="M128" i="6"/>
  <c r="M88" i="6"/>
  <c r="N290" i="6"/>
  <c r="N132" i="6"/>
  <c r="N5" i="6"/>
  <c r="M333" i="6"/>
  <c r="M303" i="6"/>
  <c r="M34" i="6"/>
  <c r="M147" i="6"/>
  <c r="N277" i="6"/>
  <c r="N222" i="6"/>
  <c r="M26" i="6"/>
  <c r="M151" i="6"/>
  <c r="N327" i="6"/>
  <c r="M104" i="6"/>
  <c r="M73" i="6"/>
  <c r="M173" i="6"/>
  <c r="N56" i="6"/>
  <c r="N299" i="6"/>
  <c r="N48" i="6"/>
  <c r="N238" i="6"/>
  <c r="N76" i="6"/>
  <c r="N190" i="6"/>
  <c r="N28" i="6"/>
  <c r="N218" i="6"/>
  <c r="N19" i="6"/>
  <c r="M197" i="6"/>
  <c r="N103" i="6"/>
  <c r="M288" i="6"/>
  <c r="M36" i="6"/>
  <c r="N202" i="6"/>
  <c r="N319" i="6"/>
  <c r="N341" i="6"/>
  <c r="N91" i="6"/>
  <c r="M53" i="6"/>
  <c r="M210" i="6"/>
  <c r="M127" i="6"/>
  <c r="N344" i="6"/>
  <c r="N221" i="6"/>
  <c r="M343" i="6"/>
  <c r="M180" i="6"/>
  <c r="N37" i="6"/>
  <c r="M262" i="6"/>
  <c r="N224" i="6"/>
  <c r="N26" i="6"/>
  <c r="M85" i="6"/>
  <c r="N223" i="6"/>
  <c r="M285" i="6"/>
  <c r="M78" i="6"/>
  <c r="N34" i="6"/>
  <c r="M62" i="6"/>
  <c r="M368" i="6"/>
  <c r="N308" i="6"/>
  <c r="M310" i="6"/>
  <c r="M165" i="6"/>
  <c r="M212" i="6"/>
  <c r="M287" i="6"/>
  <c r="M290" i="6"/>
  <c r="M231" i="6"/>
  <c r="N305" i="6"/>
  <c r="N82" i="6"/>
  <c r="N366" i="6"/>
  <c r="N49" i="6"/>
  <c r="N38" i="6"/>
  <c r="N212" i="6"/>
  <c r="M339" i="6"/>
  <c r="M296" i="6"/>
  <c r="M263" i="6"/>
  <c r="M13" i="6"/>
  <c r="N313" i="6"/>
  <c r="M282" i="6"/>
  <c r="N182" i="6"/>
  <c r="M321" i="6"/>
  <c r="N33" i="6"/>
  <c r="M76" i="6"/>
  <c r="M5" i="6"/>
  <c r="N272" i="6"/>
  <c r="N72" i="6"/>
  <c r="N195" i="6"/>
  <c r="N175" i="6"/>
  <c r="N142" i="6"/>
  <c r="N367" i="6"/>
  <c r="N270" i="6"/>
  <c r="N134" i="6"/>
  <c r="N108" i="6"/>
  <c r="N100" i="6"/>
  <c r="M325" i="6"/>
  <c r="N129" i="6"/>
  <c r="N237" i="6"/>
  <c r="M295" i="6"/>
  <c r="M239" i="6"/>
  <c r="N302" i="6"/>
  <c r="M57" i="6"/>
  <c r="N311" i="6"/>
  <c r="M66" i="6"/>
  <c r="M146" i="6"/>
  <c r="M259" i="6"/>
  <c r="M219" i="6"/>
  <c r="N183" i="6"/>
  <c r="N348" i="6"/>
  <c r="M217" i="6"/>
  <c r="N54" i="6"/>
  <c r="N130" i="6"/>
  <c r="N358" i="6"/>
  <c r="N64" i="6"/>
  <c r="N337" i="6"/>
  <c r="M23" i="6"/>
  <c r="M102" i="6"/>
  <c r="M222" i="6"/>
  <c r="M38" i="6"/>
  <c r="N211" i="6"/>
  <c r="N124" i="6"/>
  <c r="N368" i="6"/>
  <c r="N117" i="6"/>
  <c r="N77" i="6"/>
  <c r="N346" i="6"/>
  <c r="N90" i="6"/>
  <c r="M99" i="6"/>
  <c r="N334" i="6"/>
  <c r="N52" i="6"/>
  <c r="M357" i="6"/>
  <c r="M150" i="6"/>
  <c r="M24" i="6"/>
  <c r="M258" i="6"/>
  <c r="N214" i="6"/>
  <c r="N95" i="6"/>
  <c r="M108" i="6"/>
  <c r="M327" i="6"/>
  <c r="M256" i="6"/>
  <c r="M74" i="6"/>
  <c r="N8" i="6"/>
  <c r="N235" i="6"/>
  <c r="M324" i="6"/>
  <c r="M161" i="6"/>
  <c r="N25" i="6"/>
  <c r="N137" i="6"/>
  <c r="N9" i="6"/>
  <c r="N121" i="6"/>
  <c r="N167" i="6"/>
  <c r="N99" i="6"/>
  <c r="M65" i="6"/>
  <c r="M240" i="6"/>
  <c r="M223" i="6"/>
  <c r="M159" i="6"/>
  <c r="N13" i="6"/>
  <c r="N329" i="6"/>
  <c r="N314" i="6"/>
  <c r="M320" i="6"/>
  <c r="N69" i="6"/>
  <c r="M248" i="6"/>
  <c r="N365" i="6"/>
  <c r="M191" i="6"/>
  <c r="M101" i="6"/>
  <c r="N181" i="6"/>
  <c r="M33" i="6"/>
  <c r="N22" i="6"/>
  <c r="M361" i="6"/>
  <c r="M335" i="6"/>
  <c r="M351" i="6"/>
  <c r="M354" i="6"/>
  <c r="M314" i="6"/>
  <c r="M226" i="6"/>
  <c r="N146" i="6"/>
  <c r="N343" i="6"/>
  <c r="M298" i="6"/>
  <c r="N71" i="6"/>
  <c r="M208" i="6"/>
  <c r="M61" i="6"/>
  <c r="M68" i="6"/>
  <c r="N335" i="6"/>
  <c r="N144" i="6"/>
  <c r="M39" i="6"/>
  <c r="M269" i="6"/>
  <c r="N230" i="6"/>
  <c r="M55" i="6"/>
  <c r="N331" i="6"/>
  <c r="M278" i="6"/>
  <c r="M201" i="6"/>
  <c r="N114" i="6"/>
  <c r="M143" i="6"/>
  <c r="M271" i="6"/>
  <c r="M279" i="6"/>
  <c r="M216" i="6"/>
  <c r="M119" i="6"/>
  <c r="M340" i="6"/>
  <c r="N156" i="6"/>
  <c r="N242" i="6"/>
  <c r="M186" i="6"/>
  <c r="M30" i="6"/>
  <c r="N169" i="6"/>
  <c r="M69" i="6"/>
  <c r="N24" i="6"/>
  <c r="M363" i="6"/>
  <c r="M242" i="6"/>
  <c r="M183" i="6"/>
  <c r="N206" i="6"/>
  <c r="N350" i="6"/>
  <c r="M154" i="6"/>
  <c r="M114" i="6"/>
  <c r="N70" i="6"/>
  <c r="N21" i="6"/>
  <c r="M21" i="6"/>
  <c r="N280" i="6"/>
  <c r="N157" i="6"/>
  <c r="M277" i="6"/>
  <c r="M77" i="6"/>
  <c r="M341" i="6"/>
  <c r="M198" i="6"/>
  <c r="N160" i="6"/>
  <c r="M41" i="6"/>
  <c r="N14" i="6"/>
  <c r="N46" i="6"/>
  <c r="M184" i="6"/>
  <c r="M14" i="6"/>
  <c r="M112" i="6"/>
  <c r="M58" i="6"/>
  <c r="M328" i="6"/>
  <c r="N283" i="6"/>
  <c r="M331" i="6"/>
  <c r="M123" i="6"/>
  <c r="M315" i="6"/>
  <c r="M171" i="6"/>
  <c r="N63" i="6"/>
  <c r="N60" i="6"/>
  <c r="M365" i="6"/>
  <c r="M221" i="6"/>
  <c r="N109" i="6"/>
  <c r="M97" i="6"/>
  <c r="M32" i="6"/>
  <c r="N279" i="6"/>
  <c r="M193" i="6"/>
  <c r="M25" i="6"/>
  <c r="N192" i="6"/>
  <c r="M362" i="6"/>
  <c r="N125" i="6"/>
  <c r="M90" i="6"/>
  <c r="N138" i="6"/>
  <c r="N200" i="6"/>
  <c r="N11" i="6"/>
  <c r="N59" i="6"/>
  <c r="M56" i="6"/>
  <c r="N315" i="6"/>
  <c r="N93" i="6"/>
  <c r="N68" i="6"/>
  <c r="M309" i="6"/>
  <c r="M261" i="6"/>
  <c r="M334" i="6"/>
  <c r="N338" i="6"/>
  <c r="N233" i="6"/>
  <c r="N178" i="6"/>
  <c r="N291" i="6"/>
  <c r="N197" i="6"/>
  <c r="N168" i="6"/>
  <c r="N126" i="6"/>
  <c r="N252" i="6"/>
  <c r="N161" i="6"/>
  <c r="M47" i="6"/>
  <c r="N163" i="6"/>
  <c r="N176" i="6"/>
  <c r="N332" i="6"/>
  <c r="N292" i="6"/>
  <c r="N321" i="6"/>
  <c r="N297" i="6"/>
  <c r="M247" i="6"/>
  <c r="M348" i="6"/>
  <c r="N39" i="6"/>
  <c r="M181" i="6"/>
  <c r="M117" i="6"/>
  <c r="M166" i="6"/>
  <c r="N298" i="6"/>
  <c r="N312" i="6"/>
  <c r="M317" i="6"/>
  <c r="N147" i="6"/>
  <c r="M148" i="6"/>
  <c r="M267" i="6"/>
  <c r="N45" i="6"/>
  <c r="N177" i="6"/>
  <c r="N354" i="6"/>
  <c r="M350" i="6"/>
  <c r="N184" i="6"/>
  <c r="M235" i="6"/>
  <c r="M22" i="6"/>
  <c r="M94" i="6"/>
  <c r="M54" i="6"/>
  <c r="M336" i="6"/>
  <c r="N303" i="6"/>
  <c r="M322" i="6"/>
  <c r="M194" i="6"/>
  <c r="N150" i="6"/>
  <c r="N355" i="6"/>
  <c r="N43" i="6"/>
  <c r="M252" i="6"/>
  <c r="M153" i="6"/>
  <c r="M10" i="6"/>
  <c r="M48" i="6"/>
  <c r="N171" i="6"/>
  <c r="N364" i="6"/>
  <c r="M60" i="6"/>
  <c r="M329" i="6"/>
  <c r="N73" i="6"/>
  <c r="L369" i="6"/>
  <c r="N266" i="6"/>
  <c r="N244" i="6"/>
  <c r="M224" i="6"/>
  <c r="M63" i="6"/>
  <c r="M199" i="6"/>
  <c r="M140" i="6"/>
  <c r="N352" i="6"/>
  <c r="N165" i="6"/>
  <c r="M190" i="6"/>
  <c r="M49" i="6"/>
  <c r="N102" i="6"/>
  <c r="N243" i="6"/>
  <c r="N203" i="6"/>
  <c r="N281" i="6"/>
  <c r="M196" i="6"/>
  <c r="N251" i="6"/>
  <c r="N186" i="6"/>
  <c r="N276" i="6"/>
  <c r="N67" i="6"/>
  <c r="M345" i="6"/>
  <c r="M20" i="6"/>
  <c r="N40" i="6"/>
  <c r="N141" i="6"/>
  <c r="N133" i="6"/>
  <c r="N198" i="6"/>
  <c r="N55" i="6"/>
  <c r="N65" i="6"/>
  <c r="N173" i="6"/>
  <c r="M200" i="6"/>
  <c r="M136" i="6"/>
  <c r="N118" i="6"/>
  <c r="M133" i="6"/>
  <c r="N351" i="6"/>
  <c r="M125" i="6"/>
  <c r="N260" i="6"/>
  <c r="N318" i="6"/>
  <c r="M93" i="6"/>
  <c r="M289" i="6"/>
  <c r="N287" i="6"/>
  <c r="N310" i="6"/>
  <c r="N213" i="6"/>
  <c r="N357" i="6"/>
  <c r="N273" i="6"/>
  <c r="N247" i="6"/>
  <c r="N87" i="6"/>
  <c r="M116" i="6"/>
  <c r="N136" i="6"/>
  <c r="M162" i="6"/>
  <c r="M360" i="6"/>
  <c r="N196" i="6"/>
  <c r="M45" i="6"/>
  <c r="N29" i="6"/>
  <c r="N123" i="6"/>
  <c r="M11" i="6"/>
  <c r="N249" i="6"/>
  <c r="M260" i="6"/>
  <c r="M245" i="6"/>
  <c r="N53" i="6"/>
  <c r="M344" i="6"/>
  <c r="M293" i="6"/>
  <c r="N282" i="6"/>
  <c r="M126" i="6"/>
  <c r="N205" i="6"/>
  <c r="N122" i="6"/>
  <c r="M323" i="6"/>
  <c r="M31" i="6"/>
  <c r="N41" i="6"/>
  <c r="M369" i="6"/>
  <c r="N113" i="6"/>
  <c r="N289" i="6"/>
  <c r="M273" i="6"/>
  <c r="M134" i="6"/>
  <c r="N96" i="6"/>
  <c r="N316" i="6"/>
  <c r="M318" i="6"/>
  <c r="N339" i="6"/>
  <c r="M81" i="6"/>
  <c r="M243" i="6"/>
  <c r="N255" i="6"/>
  <c r="M4" i="6"/>
  <c r="N359" i="6"/>
  <c r="N219" i="6"/>
  <c r="M257" i="6"/>
  <c r="M59" i="6"/>
  <c r="M313" i="6"/>
  <c r="N57" i="6"/>
  <c r="N349" i="6"/>
  <c r="N20" i="6"/>
  <c r="M346" i="6"/>
  <c r="M316" i="6"/>
  <c r="M40" i="6"/>
  <c r="M202" i="6"/>
  <c r="N158" i="6"/>
  <c r="M294" i="6"/>
  <c r="M72" i="6"/>
  <c r="N47" i="6"/>
  <c r="N204" i="6"/>
  <c r="N164" i="6"/>
  <c r="N162" i="6"/>
  <c r="N16" i="6"/>
  <c r="N320" i="6"/>
  <c r="M276" i="6"/>
  <c r="N330" i="6"/>
  <c r="M244" i="6"/>
  <c r="M132" i="6"/>
  <c r="M367" i="6"/>
  <c r="M137" i="6"/>
  <c r="M92" i="6"/>
  <c r="N88" i="6"/>
  <c r="N189" i="6"/>
  <c r="M254" i="6"/>
  <c r="M167" i="6"/>
  <c r="N166" i="6"/>
  <c r="N307" i="6"/>
  <c r="N267" i="6"/>
  <c r="N353" i="6"/>
  <c r="N253" i="6"/>
  <c r="M299" i="6"/>
  <c r="M355" i="6"/>
  <c r="N304" i="6"/>
  <c r="N250" i="6"/>
  <c r="M218" i="6"/>
  <c r="N154" i="6"/>
  <c r="N81" i="6"/>
  <c r="N148" i="6"/>
  <c r="N185" i="6"/>
  <c r="M82" i="6"/>
  <c r="M195" i="6"/>
  <c r="M155" i="6"/>
  <c r="M364" i="6"/>
  <c r="N92" i="6"/>
  <c r="N128" i="6"/>
  <c r="M352" i="6"/>
  <c r="M266" i="6"/>
  <c r="N301" i="6"/>
  <c r="M359" i="6"/>
  <c r="M319" i="6"/>
  <c r="N159" i="6"/>
  <c r="N30" i="6"/>
  <c r="M291" i="6"/>
  <c r="N257" i="6"/>
  <c r="M51" i="6"/>
  <c r="M305" i="6"/>
  <c r="M207" i="6"/>
  <c r="M135" i="6"/>
  <c r="N361" i="6"/>
  <c r="M70" i="6"/>
  <c r="M29" i="6"/>
  <c r="M44" i="6"/>
  <c r="N239" i="6"/>
  <c r="N363" i="6"/>
  <c r="M347" i="6"/>
  <c r="M307" i="6"/>
  <c r="M103" i="6"/>
  <c r="N226" i="6"/>
  <c r="M149" i="6"/>
  <c r="M52" i="6"/>
  <c r="N193" i="6"/>
  <c r="N191" i="6"/>
  <c r="N107" i="6"/>
  <c r="N300" i="6"/>
  <c r="M366" i="6"/>
  <c r="M255" i="6"/>
  <c r="M272" i="6"/>
  <c r="M227" i="6"/>
  <c r="N207" i="6"/>
  <c r="N180" i="6"/>
  <c r="M121" i="6"/>
  <c r="M9" i="6"/>
  <c r="M232" i="6"/>
  <c r="M107" i="6"/>
  <c r="N342" i="6"/>
  <c r="M189" i="6"/>
  <c r="M301" i="6"/>
  <c r="M87" i="6"/>
  <c r="M349" i="6"/>
  <c r="M142" i="6"/>
  <c r="N104" i="6"/>
  <c r="N172" i="6"/>
  <c r="N229" i="6"/>
  <c r="N145" i="6"/>
  <c r="N309" i="6"/>
  <c r="N269" i="6"/>
  <c r="M174" i="6"/>
  <c r="N306" i="6"/>
  <c r="M306" i="6"/>
  <c r="N110" i="6"/>
  <c r="M225" i="6"/>
  <c r="M130" i="6"/>
  <c r="M283" i="6"/>
  <c r="N234" i="6"/>
  <c r="N188" i="6"/>
  <c r="M234" i="6"/>
  <c r="N12" i="6"/>
  <c r="M311" i="6"/>
  <c r="M358" i="6"/>
  <c r="M175" i="6"/>
  <c r="N112" i="6"/>
  <c r="N268" i="6"/>
  <c r="N228" i="6"/>
  <c r="M215" i="6"/>
  <c r="N217" i="6"/>
  <c r="N97" i="6"/>
  <c r="N105" i="6"/>
  <c r="M281" i="6"/>
  <c r="M124" i="6"/>
  <c r="M326" i="6"/>
  <c r="M111" i="6"/>
  <c r="M120" i="6"/>
  <c r="M16" i="6"/>
  <c r="N17" i="6"/>
  <c r="M168" i="6"/>
  <c r="M177" i="6"/>
  <c r="M113" i="6"/>
  <c r="N336" i="6"/>
  <c r="N256" i="6"/>
  <c r="N170" i="6"/>
  <c r="M141" i="6"/>
  <c r="M338" i="6"/>
  <c r="N294" i="6"/>
  <c r="N135" i="6"/>
  <c r="N10" i="6"/>
  <c r="N74" i="6"/>
  <c r="N174" i="6"/>
  <c r="N61" i="6"/>
  <c r="M110" i="6"/>
  <c r="M95" i="6"/>
  <c r="M84" i="6"/>
  <c r="M236" i="6"/>
  <c r="N271" i="6"/>
  <c r="N120" i="6"/>
  <c r="M270" i="6"/>
  <c r="M211" i="6"/>
  <c r="N245" i="6"/>
  <c r="N231" i="6"/>
  <c r="N324" i="6"/>
  <c r="M249" i="6"/>
  <c r="M185" i="6"/>
  <c r="N84" i="6"/>
  <c r="M230" i="6"/>
  <c r="N155" i="6"/>
  <c r="M96" i="6"/>
  <c r="N201" i="6"/>
  <c r="N220" i="6"/>
  <c r="N232" i="6"/>
  <c r="N98" i="6"/>
  <c r="M157" i="6"/>
  <c r="N83" i="6"/>
  <c r="N323" i="6"/>
  <c r="M250" i="6"/>
  <c r="M145" i="6"/>
  <c r="M300" i="6"/>
  <c r="N258" i="6"/>
  <c r="M118" i="6"/>
  <c r="N259" i="6"/>
  <c r="M192" i="6"/>
  <c r="N18" i="6"/>
  <c r="M304" i="6"/>
  <c r="M172" i="6"/>
  <c r="N44" i="6"/>
  <c r="M237" i="6"/>
  <c r="N127" i="6"/>
  <c r="N115" i="6"/>
  <c r="M156" i="6"/>
  <c r="M37" i="6"/>
  <c r="N152" i="6"/>
  <c r="N345" i="6"/>
  <c r="M205" i="6"/>
  <c r="M170" i="6"/>
  <c r="N31" i="6"/>
  <c r="N227" i="6"/>
  <c r="M251" i="6"/>
  <c r="M115" i="6"/>
  <c r="N261" i="6"/>
  <c r="M139" i="6"/>
  <c r="M35" i="6"/>
  <c r="N75" i="6"/>
  <c r="N119" i="6"/>
  <c r="N179" i="6"/>
  <c r="N274" i="6"/>
  <c r="M206" i="6"/>
  <c r="N265" i="6"/>
  <c r="M158" i="6"/>
  <c r="N89" i="6"/>
  <c r="M106" i="6"/>
  <c r="M164" i="6"/>
  <c r="N275" i="6"/>
  <c r="M274" i="6"/>
  <c r="N288" i="6"/>
  <c r="N296" i="6"/>
  <c r="M228" i="6"/>
  <c r="N149" i="6"/>
  <c r="N143" i="6"/>
  <c r="M80" i="6"/>
  <c r="N240" i="6"/>
  <c r="M292" i="6"/>
  <c r="N215" i="6"/>
  <c r="N225" i="6"/>
  <c r="M213" i="6"/>
  <c r="M6" i="6"/>
  <c r="N80" i="6"/>
  <c r="N153" i="6"/>
  <c r="M182" i="6"/>
  <c r="N340" i="6"/>
  <c r="M100" i="6"/>
  <c r="N151" i="6"/>
  <c r="M312" i="6"/>
  <c r="M275" i="6"/>
  <c r="N325" i="6"/>
  <c r="M75" i="6"/>
  <c r="N27" i="6"/>
  <c r="M229" i="6"/>
  <c r="N101" i="6"/>
  <c r="M67" i="6"/>
  <c r="N86" i="6"/>
  <c r="N293" i="6"/>
  <c r="M50" i="6"/>
  <c r="M79" i="6"/>
  <c r="M144" i="6"/>
  <c r="M83" i="6"/>
  <c r="N51" i="6"/>
  <c r="M98" i="6"/>
  <c r="N246" i="6"/>
  <c r="N139" i="6"/>
  <c r="N284" i="6"/>
  <c r="M204" i="6"/>
  <c r="N50" i="6"/>
  <c r="M179" i="6"/>
  <c r="M169" i="6"/>
  <c r="M188" i="6"/>
  <c r="M27" i="6"/>
  <c r="M220" i="6"/>
  <c r="N209" i="6"/>
  <c r="N62" i="6"/>
  <c r="M8" i="6"/>
  <c r="N356" i="6"/>
  <c r="M89" i="6"/>
  <c r="M284" i="6"/>
  <c r="M160" i="6"/>
  <c r="M176" i="6"/>
  <c r="M86" i="6"/>
  <c r="M342" i="6"/>
  <c r="M109" i="6"/>
  <c r="N241" i="6"/>
  <c r="N322" i="6"/>
  <c r="M7" i="6"/>
  <c r="N6" i="6"/>
  <c r="M64" i="6"/>
  <c r="N106" i="6"/>
  <c r="N79" i="6"/>
  <c r="N285" i="6"/>
  <c r="N85" i="6"/>
  <c r="N262" i="6"/>
  <c r="N36" i="6"/>
  <c r="M105" i="6"/>
  <c r="M178" i="6"/>
  <c r="M203" i="6"/>
  <c r="M253" i="6"/>
  <c r="N248" i="6"/>
  <c r="N362" i="6"/>
  <c r="N140" i="6"/>
  <c r="M12" i="6"/>
  <c r="N264" i="6"/>
  <c r="N4" i="6"/>
  <c r="M28" i="6"/>
  <c r="M264" i="6"/>
  <c r="N131" i="6"/>
  <c r="N111" i="6"/>
  <c r="N333" i="6"/>
  <c r="M265" i="6"/>
  <c r="N210" i="6"/>
  <c r="N369" i="6"/>
  <c r="M268" i="6"/>
  <c r="N187" i="6"/>
  <c r="M46" i="6"/>
  <c r="M71" i="6"/>
  <c r="M280" i="6"/>
  <c r="M233" i="6"/>
  <c r="O371" i="6"/>
  <c r="O370" i="6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306" i="10"/>
  <c r="G307" i="10"/>
  <c r="G308" i="10"/>
  <c r="G309" i="10"/>
  <c r="G310" i="10"/>
  <c r="G311" i="10"/>
  <c r="G312" i="10"/>
  <c r="G313" i="10"/>
  <c r="G314" i="10"/>
  <c r="G315" i="10"/>
  <c r="G316" i="10"/>
  <c r="G317" i="10"/>
  <c r="G318" i="10"/>
  <c r="G319" i="10"/>
  <c r="G320" i="10"/>
  <c r="G321" i="10"/>
  <c r="G322" i="10"/>
  <c r="G323" i="10"/>
  <c r="G324" i="10"/>
  <c r="G325" i="10"/>
  <c r="G326" i="10"/>
  <c r="G327" i="10"/>
  <c r="G328" i="10"/>
  <c r="G329" i="10"/>
  <c r="G330" i="10"/>
  <c r="G331" i="10"/>
  <c r="G332" i="10"/>
  <c r="G333" i="10"/>
  <c r="G334" i="10"/>
  <c r="G335" i="10"/>
  <c r="G336" i="10"/>
  <c r="G337" i="10"/>
  <c r="G338" i="10"/>
  <c r="G339" i="10"/>
  <c r="G340" i="10"/>
  <c r="G341" i="10"/>
  <c r="G342" i="10"/>
  <c r="G343" i="10"/>
  <c r="G344" i="10"/>
  <c r="G345" i="10"/>
  <c r="G346" i="10"/>
  <c r="G347" i="10"/>
  <c r="G348" i="10"/>
  <c r="G349" i="10"/>
  <c r="G350" i="10"/>
  <c r="G351" i="10"/>
  <c r="G352" i="10"/>
  <c r="G353" i="10"/>
  <c r="G354" i="10"/>
  <c r="G355" i="10"/>
  <c r="G356" i="10"/>
  <c r="G357" i="10"/>
  <c r="G358" i="10"/>
  <c r="G359" i="10"/>
  <c r="G360" i="10"/>
  <c r="G361" i="10"/>
  <c r="G362" i="10"/>
  <c r="G363" i="10"/>
  <c r="G364" i="10"/>
  <c r="G365" i="10"/>
  <c r="G366" i="10"/>
  <c r="G367" i="10"/>
  <c r="G368" i="10"/>
  <c r="O371" i="5"/>
  <c r="O370" i="5"/>
  <c r="J5" i="10"/>
  <c r="O10" i="10"/>
  <c r="O369" i="10"/>
  <c r="O370" i="10"/>
  <c r="N293" i="7" l="1"/>
  <c r="N363" i="7"/>
  <c r="N279" i="7"/>
  <c r="N251" i="7"/>
  <c r="N195" i="7"/>
  <c r="N167" i="7"/>
  <c r="N139" i="7"/>
  <c r="N111" i="7"/>
  <c r="N83" i="7"/>
  <c r="N55" i="7"/>
  <c r="N27" i="7"/>
  <c r="N335" i="7"/>
  <c r="N174" i="7"/>
  <c r="N69" i="7"/>
  <c r="N13" i="7"/>
  <c r="N342" i="7"/>
  <c r="N286" i="7"/>
  <c r="N258" i="7"/>
  <c r="N230" i="7"/>
  <c r="N202" i="7"/>
  <c r="N118" i="7"/>
  <c r="N90" i="7"/>
  <c r="N62" i="7"/>
  <c r="N34" i="7"/>
  <c r="N349" i="7"/>
  <c r="N314" i="7"/>
  <c r="N265" i="7"/>
  <c r="N321" i="7"/>
  <c r="N209" i="7"/>
  <c r="N181" i="7"/>
  <c r="N153" i="7"/>
  <c r="N97" i="7"/>
  <c r="N41" i="7"/>
  <c r="K3" i="7"/>
  <c r="K6" i="7"/>
  <c r="K5" i="7"/>
  <c r="K4" i="7"/>
  <c r="N370" i="7" l="1"/>
  <c r="N367" i="7"/>
  <c r="K7" i="7" l="1"/>
  <c r="K8" i="7"/>
  <c r="K9" i="7" l="1"/>
  <c r="K10" i="7" l="1"/>
  <c r="K11" i="7" l="1"/>
  <c r="K12" i="7" l="1"/>
  <c r="K13" i="7" l="1"/>
  <c r="K14" i="7" l="1"/>
  <c r="K15" i="7" l="1"/>
  <c r="K16" i="7" l="1"/>
  <c r="K17" i="7" l="1"/>
  <c r="K18" i="7" l="1"/>
  <c r="K19" i="7" l="1"/>
  <c r="K20" i="7" l="1"/>
  <c r="K21" i="7" l="1"/>
  <c r="K22" i="7" l="1"/>
  <c r="K23" i="7" l="1"/>
  <c r="K24" i="7" l="1"/>
  <c r="K25" i="7" l="1"/>
  <c r="K26" i="7" l="1"/>
  <c r="K27" i="7" l="1"/>
  <c r="K28" i="7" l="1"/>
  <c r="K29" i="7" l="1"/>
  <c r="K30" i="7" l="1"/>
  <c r="K31" i="7" l="1"/>
  <c r="K32" i="7" l="1"/>
  <c r="K33" i="7" l="1"/>
  <c r="K34" i="7" l="1"/>
  <c r="K35" i="7" l="1"/>
  <c r="K36" i="7" l="1"/>
  <c r="K37" i="7" l="1"/>
  <c r="K38" i="7" l="1"/>
  <c r="K39" i="7" l="1"/>
  <c r="K40" i="7" l="1"/>
  <c r="K41" i="7" l="1"/>
  <c r="K42" i="7" l="1"/>
  <c r="K43" i="7" l="1"/>
  <c r="K44" i="7" l="1"/>
  <c r="K45" i="7" l="1"/>
  <c r="K46" i="7" l="1"/>
  <c r="K47" i="7" l="1"/>
  <c r="K48" i="7" l="1"/>
  <c r="K49" i="7" l="1"/>
  <c r="K50" i="7" l="1"/>
  <c r="K51" i="7" l="1"/>
  <c r="K52" i="7" l="1"/>
  <c r="K53" i="7" l="1"/>
  <c r="K54" i="7" l="1"/>
  <c r="K55" i="7" l="1"/>
  <c r="K56" i="7" l="1"/>
  <c r="K57" i="7" l="1"/>
  <c r="K58" i="7" l="1"/>
  <c r="K59" i="7" l="1"/>
  <c r="K60" i="7" l="1"/>
  <c r="K61" i="7" l="1"/>
  <c r="K62" i="7" l="1"/>
  <c r="K63" i="7" l="1"/>
  <c r="K64" i="7" l="1"/>
  <c r="K65" i="7" l="1"/>
  <c r="K66" i="7" l="1"/>
  <c r="K67" i="7" l="1"/>
  <c r="K68" i="7" l="1"/>
  <c r="K69" i="7" l="1"/>
  <c r="K70" i="7" l="1"/>
  <c r="K71" i="7" l="1"/>
  <c r="K72" i="7" l="1"/>
  <c r="K73" i="7" l="1"/>
  <c r="K74" i="7" l="1"/>
  <c r="K75" i="7" l="1"/>
  <c r="K76" i="7" l="1"/>
  <c r="K77" i="7" l="1"/>
  <c r="K78" i="7" l="1"/>
  <c r="K79" i="7" l="1"/>
  <c r="K80" i="7" l="1"/>
  <c r="K81" i="7" l="1"/>
  <c r="K82" i="7" l="1"/>
  <c r="K83" i="7" l="1"/>
  <c r="K84" i="7" l="1"/>
  <c r="K85" i="7" l="1"/>
  <c r="K86" i="7" l="1"/>
  <c r="K87" i="7" l="1"/>
  <c r="K88" i="7" l="1"/>
  <c r="K89" i="7" l="1"/>
  <c r="K90" i="7" l="1"/>
  <c r="K91" i="7" l="1"/>
  <c r="K92" i="7" l="1"/>
  <c r="K93" i="7" l="1"/>
  <c r="K94" i="7" l="1"/>
  <c r="K95" i="7" l="1"/>
  <c r="K96" i="7" l="1"/>
  <c r="K97" i="7" l="1"/>
  <c r="K98" i="7" l="1"/>
  <c r="K99" i="7" l="1"/>
  <c r="K100" i="7" l="1"/>
  <c r="K101" i="7" l="1"/>
  <c r="K102" i="7" l="1"/>
  <c r="K103" i="7" l="1"/>
  <c r="K104" i="7" l="1"/>
  <c r="K105" i="7" l="1"/>
  <c r="K106" i="7" l="1"/>
  <c r="K107" i="7" l="1"/>
  <c r="K108" i="7" l="1"/>
  <c r="K109" i="7" l="1"/>
  <c r="K110" i="7" l="1"/>
  <c r="K111" i="7" l="1"/>
  <c r="K112" i="7" l="1"/>
  <c r="K113" i="7" l="1"/>
  <c r="K114" i="7" l="1"/>
  <c r="K115" i="7" l="1"/>
  <c r="K116" i="7" l="1"/>
  <c r="K117" i="7" l="1"/>
  <c r="K118" i="7" l="1"/>
  <c r="K119" i="7" l="1"/>
  <c r="K120" i="7" l="1"/>
  <c r="K121" i="7" l="1"/>
  <c r="K122" i="7" l="1"/>
  <c r="K123" i="7" l="1"/>
  <c r="K124" i="7" l="1"/>
  <c r="K125" i="7" l="1"/>
  <c r="K126" i="7" l="1"/>
  <c r="K127" i="7" l="1"/>
  <c r="K128" i="7" l="1"/>
  <c r="K129" i="7" l="1"/>
  <c r="K130" i="7" l="1"/>
  <c r="K131" i="7" l="1"/>
  <c r="K132" i="7" l="1"/>
  <c r="K133" i="7" l="1"/>
  <c r="K134" i="7" l="1"/>
  <c r="K135" i="7" l="1"/>
  <c r="K136" i="7" l="1"/>
  <c r="K137" i="7" l="1"/>
  <c r="K138" i="7" l="1"/>
  <c r="K139" i="7" l="1"/>
  <c r="K140" i="7" l="1"/>
  <c r="K141" i="7" l="1"/>
  <c r="K142" i="7" l="1"/>
  <c r="K143" i="7" l="1"/>
  <c r="K144" i="7" l="1"/>
  <c r="K145" i="7" l="1"/>
  <c r="K146" i="7" l="1"/>
  <c r="K147" i="7" l="1"/>
  <c r="K148" i="7" l="1"/>
  <c r="K149" i="7" l="1"/>
  <c r="K150" i="7" l="1"/>
  <c r="K151" i="7" l="1"/>
  <c r="K152" i="7" l="1"/>
  <c r="K153" i="7" l="1"/>
  <c r="K154" i="7" l="1"/>
  <c r="K155" i="7" l="1"/>
  <c r="K156" i="7" l="1"/>
  <c r="K157" i="7" l="1"/>
  <c r="K158" i="7" l="1"/>
  <c r="K159" i="7" l="1"/>
  <c r="K160" i="7" l="1"/>
  <c r="K161" i="7" l="1"/>
  <c r="K162" i="7" l="1"/>
  <c r="K163" i="7" l="1"/>
  <c r="K164" i="7" l="1"/>
  <c r="K165" i="7" l="1"/>
  <c r="K166" i="7" l="1"/>
  <c r="K167" i="7" l="1"/>
  <c r="K168" i="7" l="1"/>
  <c r="K169" i="7" l="1"/>
  <c r="K170" i="7" l="1"/>
  <c r="K171" i="7" l="1"/>
  <c r="K172" i="7" l="1"/>
  <c r="K173" i="7" l="1"/>
  <c r="K174" i="7" l="1"/>
  <c r="K175" i="7" l="1"/>
  <c r="K176" i="7" l="1"/>
  <c r="K177" i="7" l="1"/>
  <c r="K178" i="7" l="1"/>
  <c r="K179" i="7" l="1"/>
  <c r="K180" i="7" l="1"/>
  <c r="K181" i="7" l="1"/>
  <c r="K182" i="7" l="1"/>
  <c r="K183" i="7" l="1"/>
  <c r="K184" i="7" l="1"/>
  <c r="K185" i="7" l="1"/>
  <c r="K186" i="7" l="1"/>
  <c r="K187" i="7" l="1"/>
  <c r="K188" i="7" l="1"/>
  <c r="K189" i="7" l="1"/>
  <c r="K190" i="7" l="1"/>
  <c r="K191" i="7" l="1"/>
  <c r="K192" i="7" l="1"/>
  <c r="K193" i="7" l="1"/>
  <c r="K194" i="7" l="1"/>
  <c r="K195" i="7" l="1"/>
  <c r="K196" i="7" l="1"/>
  <c r="K197" i="7" l="1"/>
  <c r="K198" i="7" l="1"/>
  <c r="K199" i="7" l="1"/>
  <c r="K200" i="7" l="1"/>
  <c r="K201" i="7" l="1"/>
  <c r="K202" i="7" l="1"/>
  <c r="K203" i="7" l="1"/>
  <c r="K204" i="7" l="1"/>
  <c r="K205" i="7" l="1"/>
  <c r="K206" i="7" l="1"/>
  <c r="K207" i="7" l="1"/>
  <c r="K208" i="7" l="1"/>
  <c r="K209" i="7" l="1"/>
  <c r="K210" i="7" l="1"/>
  <c r="K211" i="7" l="1"/>
  <c r="K212" i="7" l="1"/>
  <c r="K213" i="7" l="1"/>
  <c r="K214" i="7" l="1"/>
  <c r="K215" i="7" l="1"/>
  <c r="K216" i="7" l="1"/>
  <c r="K217" i="7" l="1"/>
  <c r="K218" i="7" l="1"/>
  <c r="K219" i="7" l="1"/>
  <c r="K220" i="7" l="1"/>
  <c r="K221" i="7" l="1"/>
  <c r="K222" i="7" l="1"/>
  <c r="K223" i="7" l="1"/>
  <c r="K224" i="7" l="1"/>
  <c r="K225" i="7" l="1"/>
  <c r="K226" i="7" l="1"/>
  <c r="K227" i="7" l="1"/>
  <c r="K228" i="7" l="1"/>
  <c r="K229" i="7" l="1"/>
  <c r="K230" i="7" l="1"/>
  <c r="K231" i="7" l="1"/>
  <c r="K232" i="7" l="1"/>
  <c r="K233" i="7" l="1"/>
  <c r="K234" i="7" l="1"/>
  <c r="K235" i="7" l="1"/>
  <c r="K236" i="7" l="1"/>
  <c r="K237" i="7" l="1"/>
  <c r="K238" i="7" l="1"/>
  <c r="K239" i="7" l="1"/>
  <c r="K240" i="7" l="1"/>
  <c r="K241" i="7" l="1"/>
  <c r="K242" i="7" l="1"/>
  <c r="K243" i="7" l="1"/>
  <c r="K244" i="7" l="1"/>
  <c r="K245" i="7" l="1"/>
  <c r="K246" i="7" l="1"/>
  <c r="K247" i="7" l="1"/>
  <c r="K248" i="7" l="1"/>
  <c r="K249" i="7" l="1"/>
  <c r="K250" i="7" l="1"/>
  <c r="K251" i="7" l="1"/>
  <c r="K252" i="7" l="1"/>
  <c r="K253" i="7" l="1"/>
  <c r="K254" i="7" l="1"/>
  <c r="K255" i="7" l="1"/>
  <c r="K256" i="7" l="1"/>
  <c r="K257" i="7" l="1"/>
  <c r="K258" i="7" l="1"/>
  <c r="K259" i="7" l="1"/>
  <c r="K260" i="7" l="1"/>
  <c r="K261" i="7" l="1"/>
  <c r="K262" i="7" l="1"/>
  <c r="K263" i="7" l="1"/>
  <c r="K264" i="7" l="1"/>
  <c r="K265" i="7" l="1"/>
  <c r="K266" i="7" l="1"/>
  <c r="K267" i="7" l="1"/>
  <c r="K268" i="7" l="1"/>
  <c r="K269" i="7" l="1"/>
  <c r="K270" i="7" l="1"/>
  <c r="K271" i="7" l="1"/>
  <c r="K272" i="7" l="1"/>
  <c r="K273" i="7" l="1"/>
  <c r="K274" i="7" l="1"/>
  <c r="K275" i="7" l="1"/>
  <c r="K276" i="7" l="1"/>
  <c r="K277" i="7" l="1"/>
  <c r="K278" i="7" l="1"/>
  <c r="K279" i="7" l="1"/>
  <c r="K280" i="7" l="1"/>
  <c r="K281" i="7" l="1"/>
  <c r="K282" i="7" l="1"/>
  <c r="K283" i="7" l="1"/>
  <c r="K284" i="7" l="1"/>
  <c r="K285" i="7" l="1"/>
  <c r="K286" i="7" l="1"/>
  <c r="K287" i="7" l="1"/>
  <c r="K288" i="7" l="1"/>
  <c r="K289" i="7" l="1"/>
  <c r="K290" i="7" l="1"/>
  <c r="K291" i="7" l="1"/>
  <c r="K292" i="7" l="1"/>
  <c r="K293" i="7" l="1"/>
  <c r="K294" i="7" l="1"/>
  <c r="K295" i="7" l="1"/>
  <c r="K296" i="7" l="1"/>
  <c r="K297" i="7" l="1"/>
  <c r="K298" i="7" l="1"/>
  <c r="K299" i="7" l="1"/>
  <c r="K300" i="7" l="1"/>
  <c r="K301" i="7" l="1"/>
  <c r="K302" i="7" l="1"/>
  <c r="K303" i="7" l="1"/>
  <c r="K304" i="7" l="1"/>
  <c r="K305" i="7" l="1"/>
  <c r="K306" i="7" l="1"/>
  <c r="K307" i="7" l="1"/>
  <c r="K308" i="7" l="1"/>
  <c r="K309" i="7" l="1"/>
  <c r="K310" i="7" l="1"/>
  <c r="K311" i="7" l="1"/>
  <c r="K312" i="7" l="1"/>
  <c r="K313" i="7" l="1"/>
  <c r="K314" i="7" l="1"/>
  <c r="K315" i="7" l="1"/>
  <c r="K316" i="7" l="1"/>
  <c r="K317" i="7" l="1"/>
  <c r="K318" i="7" l="1"/>
  <c r="K319" i="7" l="1"/>
  <c r="K320" i="7" l="1"/>
  <c r="K321" i="7" l="1"/>
  <c r="K322" i="7" l="1"/>
  <c r="K323" i="7" l="1"/>
  <c r="K324" i="7" l="1"/>
  <c r="K325" i="7" l="1"/>
  <c r="K326" i="7" l="1"/>
  <c r="K327" i="7" l="1"/>
  <c r="K328" i="7" l="1"/>
  <c r="K329" i="7" l="1"/>
  <c r="K330" i="7" l="1"/>
  <c r="K331" i="7" l="1"/>
  <c r="K332" i="7" l="1"/>
  <c r="K333" i="7" l="1"/>
  <c r="K334" i="7" l="1"/>
  <c r="K335" i="7" l="1"/>
  <c r="K336" i="7" l="1"/>
  <c r="K337" i="7" l="1"/>
  <c r="K338" i="7" l="1"/>
  <c r="K339" i="7" l="1"/>
  <c r="K340" i="7" l="1"/>
  <c r="K341" i="7" l="1"/>
  <c r="K342" i="7" l="1"/>
  <c r="K343" i="7" l="1"/>
  <c r="K344" i="7" l="1"/>
  <c r="K345" i="7" l="1"/>
  <c r="K346" i="7" l="1"/>
  <c r="K347" i="7" l="1"/>
  <c r="K348" i="7" l="1"/>
  <c r="K349" i="7" l="1"/>
  <c r="K350" i="7" l="1"/>
  <c r="K351" i="7" l="1"/>
  <c r="K352" i="7" l="1"/>
  <c r="K353" i="7" l="1"/>
  <c r="K354" i="7" l="1"/>
  <c r="K355" i="7" l="1"/>
  <c r="K356" i="7" l="1"/>
  <c r="K357" i="7" l="1"/>
  <c r="K358" i="7" l="1"/>
  <c r="K359" i="7" l="1"/>
  <c r="K360" i="7" l="1"/>
  <c r="K361" i="7" l="1"/>
  <c r="K362" i="7" l="1"/>
  <c r="K363" i="7" l="1"/>
  <c r="K364" i="7" l="1"/>
  <c r="K365" i="7" l="1"/>
  <c r="M2" i="7" l="1"/>
  <c r="L2" i="7"/>
  <c r="L102" i="7"/>
  <c r="L106" i="7"/>
  <c r="L110" i="7"/>
  <c r="L114" i="7"/>
  <c r="L118" i="7"/>
  <c r="L122" i="7"/>
  <c r="L126" i="7"/>
  <c r="L130" i="7"/>
  <c r="L134" i="7"/>
  <c r="L138" i="7"/>
  <c r="L142" i="7"/>
  <c r="L146" i="7"/>
  <c r="L150" i="7"/>
  <c r="L154" i="7"/>
  <c r="L158" i="7"/>
  <c r="L162" i="7"/>
  <c r="L166" i="7"/>
  <c r="L170" i="7"/>
  <c r="L174" i="7"/>
  <c r="L104" i="7"/>
  <c r="L109" i="7"/>
  <c r="L115" i="7"/>
  <c r="L120" i="7"/>
  <c r="L125" i="7"/>
  <c r="L131" i="7"/>
  <c r="L136" i="7"/>
  <c r="L141" i="7"/>
  <c r="L147" i="7"/>
  <c r="L152" i="7"/>
  <c r="L157" i="7"/>
  <c r="L163" i="7"/>
  <c r="L168" i="7"/>
  <c r="L173" i="7"/>
  <c r="L178" i="7"/>
  <c r="L182" i="7"/>
  <c r="L186" i="7"/>
  <c r="L190" i="7"/>
  <c r="L194" i="7"/>
  <c r="L198" i="7"/>
  <c r="L202" i="7"/>
  <c r="L206" i="7"/>
  <c r="L210" i="7"/>
  <c r="L214" i="7"/>
  <c r="L218" i="7"/>
  <c r="L222" i="7"/>
  <c r="L226" i="7"/>
  <c r="L230" i="7"/>
  <c r="L234" i="7"/>
  <c r="L238" i="7"/>
  <c r="L242" i="7"/>
  <c r="L246" i="7"/>
  <c r="L100" i="7"/>
  <c r="L105" i="7"/>
  <c r="L111" i="7"/>
  <c r="L116" i="7"/>
  <c r="L121" i="7"/>
  <c r="L127" i="7"/>
  <c r="L132" i="7"/>
  <c r="L137" i="7"/>
  <c r="L143" i="7"/>
  <c r="L148" i="7"/>
  <c r="L153" i="7"/>
  <c r="L159" i="7"/>
  <c r="L164" i="7"/>
  <c r="L169" i="7"/>
  <c r="L175" i="7"/>
  <c r="L179" i="7"/>
  <c r="L183" i="7"/>
  <c r="L187" i="7"/>
  <c r="L191" i="7"/>
  <c r="L195" i="7"/>
  <c r="L199" i="7"/>
  <c r="L203" i="7"/>
  <c r="L207" i="7"/>
  <c r="L211" i="7"/>
  <c r="L215" i="7"/>
  <c r="L219" i="7"/>
  <c r="L223" i="7"/>
  <c r="L227" i="7"/>
  <c r="L231" i="7"/>
  <c r="L235" i="7"/>
  <c r="L239" i="7"/>
  <c r="L243" i="7"/>
  <c r="L247" i="7"/>
  <c r="L101" i="7"/>
  <c r="L107" i="7"/>
  <c r="L112" i="7"/>
  <c r="L117" i="7"/>
  <c r="L123" i="7"/>
  <c r="L128" i="7"/>
  <c r="L133" i="7"/>
  <c r="L139" i="7"/>
  <c r="L144" i="7"/>
  <c r="L149" i="7"/>
  <c r="L155" i="7"/>
  <c r="L160" i="7"/>
  <c r="L165" i="7"/>
  <c r="L171" i="7"/>
  <c r="L176" i="7"/>
  <c r="L180" i="7"/>
  <c r="L184" i="7"/>
  <c r="L188" i="7"/>
  <c r="L192" i="7"/>
  <c r="L196" i="7"/>
  <c r="L200" i="7"/>
  <c r="L204" i="7"/>
  <c r="L208" i="7"/>
  <c r="L212" i="7"/>
  <c r="L216" i="7"/>
  <c r="L220" i="7"/>
  <c r="L224" i="7"/>
  <c r="L228" i="7"/>
  <c r="L232" i="7"/>
  <c r="L236" i="7"/>
  <c r="L240" i="7"/>
  <c r="L244" i="7"/>
  <c r="L103" i="7"/>
  <c r="L108" i="7"/>
  <c r="L113" i="7"/>
  <c r="L119" i="7"/>
  <c r="L124" i="7"/>
  <c r="L129" i="7"/>
  <c r="L135" i="7"/>
  <c r="L140" i="7"/>
  <c r="L145" i="7"/>
  <c r="L151" i="7"/>
  <c r="L156" i="7"/>
  <c r="L161" i="7"/>
  <c r="L167" i="7"/>
  <c r="L172" i="7"/>
  <c r="L177" i="7"/>
  <c r="L181" i="7"/>
  <c r="L185" i="7"/>
  <c r="L189" i="7"/>
  <c r="L193" i="7"/>
  <c r="L197" i="7"/>
  <c r="L201" i="7"/>
  <c r="L205" i="7"/>
  <c r="L209" i="7"/>
  <c r="L213" i="7"/>
  <c r="L217" i="7"/>
  <c r="L221" i="7"/>
  <c r="L225" i="7"/>
  <c r="L229" i="7"/>
  <c r="L233" i="7"/>
  <c r="L237" i="7"/>
  <c r="L241" i="7"/>
  <c r="L245" i="7"/>
  <c r="M21" i="7"/>
  <c r="M15" i="7"/>
  <c r="M8" i="7"/>
  <c r="M264" i="7"/>
  <c r="M257" i="7"/>
  <c r="M36" i="7"/>
  <c r="M157" i="7"/>
  <c r="M151" i="7"/>
  <c r="M144" i="7"/>
  <c r="M137" i="7"/>
  <c r="M270" i="7"/>
  <c r="M287" i="7"/>
  <c r="M237" i="7"/>
  <c r="M231" i="7"/>
  <c r="M224" i="7"/>
  <c r="M217" i="7"/>
  <c r="M53" i="7"/>
  <c r="M47" i="7"/>
  <c r="M40" i="7"/>
  <c r="M33" i="7"/>
  <c r="M67" i="7"/>
  <c r="M100" i="7"/>
  <c r="M135" i="7"/>
  <c r="M121" i="7"/>
  <c r="M212" i="7"/>
  <c r="M262" i="7"/>
  <c r="M289" i="7"/>
  <c r="M314" i="7"/>
  <c r="L310" i="7"/>
  <c r="L295" i="7"/>
  <c r="L296" i="7"/>
  <c r="L97" i="7"/>
  <c r="M31" i="7"/>
  <c r="M17" i="7"/>
  <c r="M20" i="7"/>
  <c r="M150" i="7"/>
  <c r="M202" i="7"/>
  <c r="M251" i="7"/>
  <c r="L62" i="7"/>
  <c r="M324" i="7"/>
  <c r="M307" i="7"/>
  <c r="M285" i="7"/>
  <c r="M189" i="7"/>
  <c r="M176" i="7"/>
  <c r="M302" i="7"/>
  <c r="M38" i="7"/>
  <c r="M90" i="7"/>
  <c r="M139" i="7"/>
  <c r="L6" i="7"/>
  <c r="M82" i="7"/>
  <c r="M46" i="7"/>
  <c r="L312" i="7"/>
  <c r="M69" i="7"/>
  <c r="M56" i="7"/>
  <c r="M99" i="7"/>
  <c r="M335" i="7"/>
  <c r="M352" i="7"/>
  <c r="M27" i="7"/>
  <c r="M206" i="7"/>
  <c r="L334" i="7"/>
  <c r="M85" i="7"/>
  <c r="M79" i="7"/>
  <c r="M72" i="7"/>
  <c r="M65" i="7"/>
  <c r="M149" i="7"/>
  <c r="M143" i="7"/>
  <c r="M136" i="7"/>
  <c r="M207" i="7"/>
  <c r="M131" i="7"/>
  <c r="M29" i="7"/>
  <c r="M87" i="7"/>
  <c r="M208" i="7"/>
  <c r="M19" i="7"/>
  <c r="M180" i="7"/>
  <c r="M39" i="7"/>
  <c r="M96" i="7"/>
  <c r="M153" i="7"/>
  <c r="M117" i="7"/>
  <c r="M175" i="7"/>
  <c r="M232" i="7"/>
  <c r="M195" i="7"/>
  <c r="M141" i="7"/>
  <c r="M256" i="7"/>
  <c r="M311" i="7"/>
  <c r="M58" i="7"/>
  <c r="M235" i="7"/>
  <c r="K366" i="7"/>
  <c r="M284" i="7"/>
  <c r="L33" i="7"/>
  <c r="M159" i="7"/>
  <c r="M35" i="7"/>
  <c r="M22" i="7"/>
  <c r="M297" i="7"/>
  <c r="M124" i="7"/>
  <c r="M44" i="7"/>
  <c r="L48" i="7"/>
  <c r="L297" i="7"/>
  <c r="M48" i="7"/>
  <c r="M68" i="7"/>
  <c r="M280" i="7"/>
  <c r="M11" i="7"/>
  <c r="L70" i="7"/>
  <c r="L55" i="7"/>
  <c r="L248" i="7"/>
  <c r="M197" i="7"/>
  <c r="M49" i="7"/>
  <c r="M260" i="7"/>
  <c r="M106" i="7"/>
  <c r="M274" i="7"/>
  <c r="L270" i="7"/>
  <c r="L255" i="7"/>
  <c r="L64" i="7"/>
  <c r="M331" i="7"/>
  <c r="M229" i="7"/>
  <c r="M216" i="7"/>
  <c r="M342" i="7"/>
  <c r="M86" i="7"/>
  <c r="M138" i="7"/>
  <c r="M187" i="7"/>
  <c r="L30" i="7"/>
  <c r="M210" i="7"/>
  <c r="L335" i="7"/>
  <c r="L272" i="7"/>
  <c r="L73" i="7"/>
  <c r="M211" i="7"/>
  <c r="M321" i="7"/>
  <c r="L23" i="7"/>
  <c r="M222" i="7"/>
  <c r="L42" i="7"/>
  <c r="L51" i="7"/>
  <c r="L29" i="7"/>
  <c r="L53" i="7"/>
  <c r="L323" i="7"/>
  <c r="L99" i="7"/>
  <c r="M3" i="7"/>
  <c r="L352" i="7"/>
  <c r="L4" i="7"/>
  <c r="M275" i="7"/>
  <c r="L332" i="7"/>
  <c r="M241" i="7"/>
  <c r="L278" i="7"/>
  <c r="L26" i="7"/>
  <c r="L331" i="7"/>
  <c r="M77" i="7"/>
  <c r="M203" i="7"/>
  <c r="L353" i="7"/>
  <c r="L84" i="7"/>
  <c r="M133" i="7"/>
  <c r="M295" i="7"/>
  <c r="M282" i="7"/>
  <c r="M130" i="7"/>
  <c r="L305" i="7"/>
  <c r="L306" i="7"/>
  <c r="L69" i="7"/>
  <c r="L52" i="7"/>
  <c r="M255" i="7"/>
  <c r="M230" i="7"/>
  <c r="L22" i="7"/>
  <c r="L288" i="7"/>
  <c r="M332" i="7"/>
  <c r="M146" i="7"/>
  <c r="L19" i="7"/>
  <c r="L59" i="7"/>
  <c r="M253" i="7"/>
  <c r="M343" i="7"/>
  <c r="M306" i="7"/>
  <c r="L263" i="7"/>
  <c r="L321" i="7"/>
  <c r="L258" i="7"/>
  <c r="L284" i="7"/>
  <c r="M62" i="7"/>
  <c r="L251" i="7"/>
  <c r="L44" i="7"/>
  <c r="L315" i="7"/>
  <c r="L35" i="7"/>
  <c r="M366" i="7"/>
  <c r="M75" i="7"/>
  <c r="L95" i="7"/>
  <c r="L65" i="7"/>
  <c r="L74" i="7"/>
  <c r="L324" i="7"/>
  <c r="L299" i="7"/>
  <c r="M276" i="7"/>
  <c r="M120" i="7"/>
  <c r="L86" i="7"/>
  <c r="L337" i="7"/>
  <c r="L340" i="7"/>
  <c r="M192" i="7"/>
  <c r="L32" i="7"/>
  <c r="L90" i="7"/>
  <c r="L43" i="7"/>
  <c r="M102" i="7"/>
  <c r="L273" i="7"/>
  <c r="L45" i="7"/>
  <c r="L316" i="7"/>
  <c r="M213" i="7"/>
  <c r="M23" i="7"/>
  <c r="M52" i="7"/>
  <c r="M89" i="7"/>
  <c r="M168" i="7"/>
  <c r="M128" i="7"/>
  <c r="M328" i="7"/>
  <c r="L359" i="7"/>
  <c r="M145" i="7"/>
  <c r="M74" i="7"/>
  <c r="L3" i="7"/>
  <c r="M183" i="7"/>
  <c r="M305" i="7"/>
  <c r="M347" i="7"/>
  <c r="L49" i="7"/>
  <c r="M84" i="7"/>
  <c r="L78" i="7"/>
  <c r="M50" i="7"/>
  <c r="M163" i="7"/>
  <c r="M200" i="7"/>
  <c r="M259" i="7"/>
  <c r="M93" i="7"/>
  <c r="M215" i="7"/>
  <c r="M9" i="7"/>
  <c r="M147" i="7"/>
  <c r="M45" i="7"/>
  <c r="M103" i="7"/>
  <c r="M160" i="7"/>
  <c r="M51" i="7"/>
  <c r="M181" i="7"/>
  <c r="M239" i="7"/>
  <c r="M97" i="7"/>
  <c r="M294" i="7"/>
  <c r="M7" i="7"/>
  <c r="M249" i="7"/>
  <c r="M6" i="7"/>
  <c r="M186" i="7"/>
  <c r="M78" i="7"/>
  <c r="M301" i="7"/>
  <c r="L40" i="7"/>
  <c r="L289" i="7"/>
  <c r="M24" i="7"/>
  <c r="M278" i="7"/>
  <c r="M272" i="7"/>
  <c r="M361" i="7"/>
  <c r="M364" i="7"/>
  <c r="L47" i="7"/>
  <c r="L304" i="7"/>
  <c r="M61" i="7"/>
  <c r="M41" i="7"/>
  <c r="M244" i="7"/>
  <c r="M344" i="7"/>
  <c r="M266" i="7"/>
  <c r="L262" i="7"/>
  <c r="L311" i="7"/>
  <c r="M12" i="7"/>
  <c r="M63" i="7"/>
  <c r="M177" i="7"/>
  <c r="M54" i="7"/>
  <c r="M234" i="7"/>
  <c r="M338" i="7"/>
  <c r="M126" i="7"/>
  <c r="L319" i="7"/>
  <c r="L256" i="7"/>
  <c r="L57" i="7"/>
  <c r="M95" i="7"/>
  <c r="M81" i="7"/>
  <c r="M132" i="7"/>
  <c r="M214" i="7"/>
  <c r="M265" i="7"/>
  <c r="M290" i="7"/>
  <c r="L94" i="7"/>
  <c r="L15" i="7"/>
  <c r="M174" i="7"/>
  <c r="L336" i="7"/>
  <c r="M125" i="7"/>
  <c r="M271" i="7"/>
  <c r="M219" i="7"/>
  <c r="L351" i="7"/>
  <c r="L281" i="7"/>
  <c r="L298" i="7"/>
  <c r="M204" i="7"/>
  <c r="L13" i="7"/>
  <c r="M357" i="7"/>
  <c r="L61" i="7"/>
  <c r="M292" i="7"/>
  <c r="M250" i="7"/>
  <c r="L257" i="7"/>
  <c r="L347" i="7"/>
  <c r="L308" i="7"/>
  <c r="M114" i="7"/>
  <c r="M70" i="7"/>
  <c r="L327" i="7"/>
  <c r="L346" i="7"/>
  <c r="L275" i="7"/>
  <c r="M240" i="7"/>
  <c r="L294" i="7"/>
  <c r="L34" i="7"/>
  <c r="L333" i="7"/>
  <c r="M247" i="7"/>
  <c r="M198" i="7"/>
  <c r="M323" i="7"/>
  <c r="L96" i="7"/>
  <c r="M14" i="7"/>
  <c r="M28" i="7"/>
  <c r="M356" i="7"/>
  <c r="L36" i="7"/>
  <c r="L268" i="7"/>
  <c r="M105" i="7"/>
  <c r="M122" i="7"/>
  <c r="L358" i="7"/>
  <c r="L17" i="7"/>
  <c r="L58" i="7"/>
  <c r="L283" i="7"/>
  <c r="L339" i="7"/>
  <c r="L60" i="7"/>
  <c r="M64" i="7"/>
  <c r="M246" i="7"/>
  <c r="L38" i="7"/>
  <c r="M258" i="7"/>
  <c r="M98" i="7"/>
  <c r="L322" i="7"/>
  <c r="L37" i="7"/>
  <c r="L93" i="7"/>
  <c r="M190" i="7"/>
  <c r="L67" i="7"/>
  <c r="L355" i="7"/>
  <c r="M261" i="7"/>
  <c r="M359" i="7"/>
  <c r="M346" i="7"/>
  <c r="L279" i="7"/>
  <c r="L329" i="7"/>
  <c r="L266" i="7"/>
  <c r="L307" i="7"/>
  <c r="M158" i="7"/>
  <c r="L309" i="7"/>
  <c r="M116" i="7"/>
  <c r="M254" i="7"/>
  <c r="L18" i="7"/>
  <c r="L276" i="7"/>
  <c r="M148" i="7"/>
  <c r="M94" i="7"/>
  <c r="L282" i="7"/>
  <c r="M238" i="7"/>
  <c r="M281" i="7"/>
  <c r="M268" i="7"/>
  <c r="L28" i="7"/>
  <c r="M236" i="7"/>
  <c r="M129" i="7"/>
  <c r="M326" i="7"/>
  <c r="M221" i="7"/>
  <c r="M16" i="7"/>
  <c r="M73" i="7"/>
  <c r="M334" i="7"/>
  <c r="M109" i="7"/>
  <c r="M167" i="7"/>
  <c r="M25" i="7"/>
  <c r="M179" i="7"/>
  <c r="M245" i="7"/>
  <c r="M104" i="7"/>
  <c r="M161" i="7"/>
  <c r="M358" i="7"/>
  <c r="M263" i="7"/>
  <c r="M243" i="7"/>
  <c r="M134" i="7"/>
  <c r="M353" i="7"/>
  <c r="M341" i="7"/>
  <c r="L39" i="7"/>
  <c r="L360" i="7"/>
  <c r="M37" i="7"/>
  <c r="M152" i="7"/>
  <c r="M228" i="7"/>
  <c r="M336" i="7"/>
  <c r="M123" i="7"/>
  <c r="L254" i="7"/>
  <c r="L303" i="7"/>
  <c r="M55" i="7"/>
  <c r="M169" i="7"/>
  <c r="M327" i="7"/>
  <c r="M218" i="7"/>
  <c r="M330" i="7"/>
  <c r="L326" i="7"/>
  <c r="M325" i="7"/>
  <c r="M308" i="7"/>
  <c r="M191" i="7"/>
  <c r="M310" i="7"/>
  <c r="M182" i="7"/>
  <c r="M313" i="7"/>
  <c r="L14" i="7"/>
  <c r="M365" i="7"/>
  <c r="M92" i="7"/>
  <c r="L320" i="7"/>
  <c r="L249" i="7"/>
  <c r="M223" i="7"/>
  <c r="M209" i="7"/>
  <c r="M279" i="7"/>
  <c r="M304" i="7"/>
  <c r="M329" i="7"/>
  <c r="M354" i="7"/>
  <c r="L286" i="7"/>
  <c r="L79" i="7"/>
  <c r="L16" i="7"/>
  <c r="M140" i="7"/>
  <c r="M199" i="7"/>
  <c r="M118" i="7"/>
  <c r="M300" i="7"/>
  <c r="L88" i="7"/>
  <c r="L361" i="7"/>
  <c r="L362" i="7"/>
  <c r="L252" i="7"/>
  <c r="L356" i="7"/>
  <c r="M76" i="7"/>
  <c r="M194" i="7"/>
  <c r="L364" i="7"/>
  <c r="M362" i="7"/>
  <c r="M188" i="7"/>
  <c r="L325" i="7"/>
  <c r="L292" i="7"/>
  <c r="L259" i="7"/>
  <c r="M273" i="7"/>
  <c r="L89" i="7"/>
  <c r="L348" i="7"/>
  <c r="L317" i="7"/>
  <c r="M196" i="7"/>
  <c r="L72" i="7"/>
  <c r="L354" i="7"/>
  <c r="L363" i="7"/>
  <c r="M57" i="7"/>
  <c r="M42" i="7"/>
  <c r="L342" i="7"/>
  <c r="L280" i="7"/>
  <c r="M309" i="7"/>
  <c r="L91" i="7"/>
  <c r="L293" i="7"/>
  <c r="M293" i="7"/>
  <c r="L21" i="7"/>
  <c r="M318" i="7"/>
  <c r="M345" i="7"/>
  <c r="L71" i="7"/>
  <c r="L313" i="7"/>
  <c r="L250" i="7"/>
  <c r="L92" i="7"/>
  <c r="L5" i="7"/>
  <c r="M66" i="7"/>
  <c r="M113" i="7"/>
  <c r="M154" i="7"/>
  <c r="L366" i="7"/>
  <c r="L328" i="7"/>
  <c r="M355" i="7"/>
  <c r="M242" i="7"/>
  <c r="M110" i="7"/>
  <c r="L267" i="7"/>
  <c r="L291" i="7"/>
  <c r="M283" i="7"/>
  <c r="M252" i="7"/>
  <c r="M112" i="7"/>
  <c r="M296" i="7"/>
  <c r="L46" i="7"/>
  <c r="L8" i="7"/>
  <c r="M142" i="7"/>
  <c r="L330" i="7"/>
  <c r="L83" i="7"/>
  <c r="L285" i="7"/>
  <c r="M18" i="7"/>
  <c r="M312" i="7"/>
  <c r="L287" i="7"/>
  <c r="L82" i="7"/>
  <c r="L85" i="7"/>
  <c r="M320" i="7"/>
  <c r="L265" i="7"/>
  <c r="L27" i="7"/>
  <c r="M127" i="7"/>
  <c r="L7" i="7"/>
  <c r="L98" i="7"/>
  <c r="M156" i="7"/>
  <c r="M315" i="7"/>
  <c r="M164" i="7"/>
  <c r="M201" i="7"/>
  <c r="M32" i="7"/>
  <c r="M286" i="7"/>
  <c r="M225" i="7"/>
  <c r="M4" i="7"/>
  <c r="L54" i="7"/>
  <c r="M267" i="7"/>
  <c r="M319" i="7"/>
  <c r="M322" i="7"/>
  <c r="L41" i="7"/>
  <c r="M166" i="7"/>
  <c r="M162" i="7"/>
  <c r="M184" i="7"/>
  <c r="M155" i="7"/>
  <c r="L63" i="7"/>
  <c r="M101" i="7"/>
  <c r="M193" i="7"/>
  <c r="M80" i="7"/>
  <c r="M173" i="7"/>
  <c r="M111" i="7"/>
  <c r="M13" i="7"/>
  <c r="M107" i="7"/>
  <c r="M165" i="7"/>
  <c r="L318" i="7"/>
  <c r="M83" i="7"/>
  <c r="L56" i="7"/>
  <c r="M288" i="7"/>
  <c r="M348" i="7"/>
  <c r="M59" i="7"/>
  <c r="L80" i="7"/>
  <c r="L302" i="7"/>
  <c r="M269" i="7"/>
  <c r="M233" i="7"/>
  <c r="M339" i="7"/>
  <c r="M30" i="7"/>
  <c r="M108" i="7"/>
  <c r="L31" i="7"/>
  <c r="M317" i="7"/>
  <c r="M298" i="7"/>
  <c r="L261" i="7"/>
  <c r="M43" i="7"/>
  <c r="L301" i="7"/>
  <c r="M333" i="7"/>
  <c r="M172" i="7"/>
  <c r="M299" i="7"/>
  <c r="L81" i="7"/>
  <c r="M226" i="7"/>
  <c r="L290" i="7"/>
  <c r="M88" i="7"/>
  <c r="M277" i="7"/>
  <c r="L264" i="7"/>
  <c r="L357" i="7"/>
  <c r="L24" i="7"/>
  <c r="M119" i="7"/>
  <c r="L277" i="7"/>
  <c r="L300" i="7"/>
  <c r="M349" i="7"/>
  <c r="L76" i="7"/>
  <c r="M220" i="7"/>
  <c r="L75" i="7"/>
  <c r="L87" i="7"/>
  <c r="L253" i="7"/>
  <c r="L11" i="7"/>
  <c r="L344" i="7"/>
  <c r="L269" i="7"/>
  <c r="L338" i="7"/>
  <c r="L365" i="7"/>
  <c r="L349" i="7"/>
  <c r="M351" i="7"/>
  <c r="L350" i="7"/>
  <c r="M248" i="7"/>
  <c r="M291" i="7"/>
  <c r="M363" i="7"/>
  <c r="L274" i="7"/>
  <c r="M34" i="7"/>
  <c r="M360" i="7"/>
  <c r="M227" i="7"/>
  <c r="L50" i="7"/>
  <c r="M205" i="7"/>
  <c r="M60" i="7"/>
  <c r="L12" i="7"/>
  <c r="L25" i="7"/>
  <c r="L77" i="7"/>
  <c r="M185" i="7"/>
  <c r="L10" i="7"/>
  <c r="M71" i="7"/>
  <c r="M5" i="7"/>
  <c r="M115" i="7"/>
  <c r="L9" i="7"/>
  <c r="M10" i="7"/>
  <c r="L271" i="7"/>
  <c r="M26" i="7"/>
  <c r="L68" i="7"/>
  <c r="L341" i="7"/>
  <c r="L20" i="7"/>
  <c r="L345" i="7"/>
  <c r="M178" i="7"/>
  <c r="M337" i="7"/>
  <c r="L260" i="7"/>
  <c r="M303" i="7"/>
  <c r="L314" i="7"/>
  <c r="M350" i="7"/>
  <c r="L66" i="7"/>
  <c r="M340" i="7"/>
  <c r="M170" i="7"/>
  <c r="M316" i="7"/>
  <c r="M91" i="7"/>
  <c r="M171" i="7"/>
  <c r="L343" i="7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<sst xmlns="http://schemas.openxmlformats.org/spreadsheetml/2006/main" count="167" uniqueCount="50">
  <si>
    <t>DayotW</t>
  </si>
  <si>
    <t>Date</t>
  </si>
  <si>
    <t>Daily Amount/
Running Total</t>
  </si>
  <si>
    <t>Total - Incl. 
'Top-ups'</t>
  </si>
  <si>
    <t>Daily Target
(Estimated)</t>
  </si>
  <si>
    <t>Daily Saving</t>
  </si>
  <si>
    <t>Daily Excess
(Total-Target)</t>
  </si>
  <si>
    <t>Total Extras</t>
  </si>
  <si>
    <t>To hit 
'Target'</t>
  </si>
  <si>
    <t>%'age of 
Target</t>
  </si>
  <si>
    <t>-</t>
  </si>
  <si>
    <t>Interest:</t>
  </si>
  <si>
    <t>Day #</t>
  </si>
  <si>
    <t>Daily Excess
(Total-Target)
(G - H)</t>
  </si>
  <si>
    <t>To Hit
'Target'</t>
  </si>
  <si>
    <t xml:space="preserve">£1500 
Tx to Joint Savings </t>
  </si>
  <si>
    <t>Week #</t>
  </si>
  <si>
    <t>DayotWeek</t>
  </si>
  <si>
    <t>Total - incl. 
'Top-ups'</t>
  </si>
  <si>
    <t>Daily Excess
(Total - Target)</t>
  </si>
  <si>
    <t>To hit
'Target'</t>
  </si>
  <si>
    <t>Weekly
Saving</t>
  </si>
  <si>
    <t>Total extras</t>
  </si>
  <si>
    <t>Weekly Average</t>
  </si>
  <si>
    <t>Wednesday</t>
  </si>
  <si>
    <t xml:space="preserve">£1500 Tx
to Joint savings </t>
  </si>
  <si>
    <t xml:space="preserve">Daily 
Saving </t>
  </si>
  <si>
    <t>Thursday</t>
  </si>
  <si>
    <t>Friday</t>
  </si>
  <si>
    <t>Saturday</t>
  </si>
  <si>
    <t>Sunday</t>
  </si>
  <si>
    <t>??? Tx to 
Joint Savings</t>
  </si>
  <si>
    <t xml:space="preserve">Thursday </t>
  </si>
  <si>
    <t>01/01/????</t>
  </si>
  <si>
    <t>Account Name</t>
  </si>
  <si>
    <t>01/07/2023 ?</t>
  </si>
  <si>
    <t>Loyalty Saver - 
(Reward Saver 
from ??/Feb/25)</t>
  </si>
  <si>
    <t xml:space="preserve">Flex Instant Saver </t>
  </si>
  <si>
    <t>(Joint) 3.00</t>
  </si>
  <si>
    <t>(Joint ?) 2.75</t>
  </si>
  <si>
    <t>Year</t>
  </si>
  <si>
    <t>Month</t>
  </si>
  <si>
    <t>Amount</t>
  </si>
  <si>
    <t>Total</t>
  </si>
  <si>
    <t xml:space="preserve">February </t>
  </si>
  <si>
    <t>March</t>
  </si>
  <si>
    <t>June</t>
  </si>
  <si>
    <t xml:space="preserve">September </t>
  </si>
  <si>
    <t>Running Total</t>
  </si>
  <si>
    <t>Daily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</si>
</sst>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£&quot;#,##0.00;\-&quot;£&quot;#,##0.00"/>
    <numFmt numFmtId="165" formatCode="&quot;£&quot;#,##0.00;[Red]\-&quot;£&quot;#,##0.00"/>
    <numFmt numFmtId="166" formatCode="[$-F800]dddd\,\ mmmm\ dd\,\ yyyy"/>
    <numFmt numFmtId="167" formatCode="[$£-809]#,##0.00;[Red]\-[$£-809]#,##0.00"/>
    <numFmt numFmtId="168" formatCode="[$£-809]#,##0.00"/>
    <numFmt numFmtId="169" formatCode="dd/mm/yyyy;@"/>
    <numFmt numFmtId="170" formatCode="[$£-809]#,##0.00;\-[$£-809]#,##0.00"/>
  </numFmts>
  <fonts count="10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Yu Gothic"/>
      <family val="2"/>
      <charset val="128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CFFDA"/>
        <bgColor indexed="64"/>
      </patternFill>
    </fill>
  </fills>
  <borders count="170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/>
      <diagonal/>
    </border>
    <border>
      <left style="medium">
        <color rgb="FF505050"/>
      </left>
      <right style="thin">
        <color rgb="FF505050"/>
      </right>
      <top/>
      <bottom style="thin">
        <color rgb="FF505050"/>
      </bottom>
      <diagonal/>
    </border>
    <border>
      <left style="medium">
        <color rgb="FF505050"/>
      </left>
      <right/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/>
      <top/>
      <bottom style="thin">
        <color rgb="FF505050"/>
      </bottom>
      <diagonal/>
    </border>
    <border>
      <left style="medium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medium">
        <color rgb="FF505050"/>
      </top>
      <bottom style="medium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 style="thin">
        <color rgb="FF505050"/>
      </left>
      <right/>
      <top style="medium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medium">
        <color rgb="FF505050"/>
      </left>
      <right/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medium">
        <color rgb="FF50505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50505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/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/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/>
      <top style="medium">
        <color rgb="FF505050"/>
      </top>
      <bottom style="thin">
        <color rgb="FF505050"/>
      </bottom>
      <diagonal/>
    </border>
    <border>
      <left/>
      <right/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medium">
        <color rgb="FF505050"/>
      </right>
      <top/>
      <bottom/>
      <diagonal/>
    </border>
    <border>
      <left/>
      <right style="thin">
        <color rgb="FF505050"/>
      </right>
      <top/>
      <bottom/>
      <diagonal/>
    </border>
    <border>
      <left style="thin">
        <color rgb="FF505050"/>
      </left>
      <right/>
      <top/>
      <bottom/>
      <diagonal/>
    </border>
    <border>
      <left style="medium">
        <color rgb="FF505050"/>
      </left>
      <right style="medium">
        <color rgb="FF505050"/>
      </right>
      <top style="thin">
        <color rgb="FF505050"/>
      </top>
      <bottom/>
      <diagonal/>
    </border>
    <border>
      <left style="medium">
        <color rgb="FF505050"/>
      </left>
      <right style="medium">
        <color rgb="FF505050"/>
      </right>
      <top/>
      <bottom style="thin">
        <color rgb="FF505050"/>
      </bottom>
      <diagonal/>
    </border>
    <border>
      <left style="medium">
        <color rgb="FF505050"/>
      </left>
      <right style="medium">
        <color rgb="FF505050"/>
      </right>
      <top/>
      <bottom style="medium">
        <color rgb="FF505050"/>
      </bottom>
      <diagonal/>
    </border>
    <border>
      <left/>
      <right/>
      <top style="medium">
        <color rgb="FF505050"/>
      </top>
      <bottom/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rgb="FF505050"/>
      </right>
      <top style="medium">
        <color rgb="FF505050"/>
      </top>
      <bottom/>
      <diagonal/>
    </border>
    <border>
      <left/>
      <right/>
      <top/>
      <bottom style="thin">
        <color rgb="FF505050"/>
      </bottom>
      <diagonal/>
    </border>
    <border>
      <left/>
      <right/>
      <top style="thin">
        <color rgb="FF505050"/>
      </top>
      <bottom/>
      <diagonal/>
    </border>
    <border>
      <left/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/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 style="medium">
        <color rgb="FF505050"/>
      </left>
      <right/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/>
      <top style="thin">
        <color rgb="FF505050"/>
      </top>
      <bottom style="medium">
        <color rgb="FF505050"/>
      </bottom>
      <diagonal/>
    </border>
    <border>
      <left style="medium">
        <color rgb="FF505050"/>
      </left>
      <right style="medium">
        <color rgb="FF505050"/>
      </right>
      <top style="thin">
        <color rgb="FF505050"/>
      </top>
      <bottom style="double">
        <color rgb="FF505050"/>
      </bottom>
      <diagonal/>
    </border>
    <border>
      <left/>
      <right/>
      <top style="thin">
        <color rgb="FF505050"/>
      </top>
      <bottom style="double">
        <color rgb="FF505050"/>
      </bottom>
      <diagonal/>
    </border>
    <border>
      <left style="medium">
        <color rgb="FF505050"/>
      </left>
      <right/>
      <top style="thin">
        <color rgb="FF505050"/>
      </top>
      <bottom style="double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double">
        <color rgb="FF505050"/>
      </bottom>
      <diagonal/>
    </border>
    <border>
      <left style="medium">
        <color rgb="FF505050"/>
      </left>
      <right/>
      <top/>
      <bottom style="double">
        <color rgb="FF505050"/>
      </bottom>
      <diagonal/>
    </border>
    <border>
      <left style="medium">
        <color rgb="FF505050"/>
      </left>
      <right style="medium">
        <color rgb="FF505050"/>
      </right>
      <top/>
      <bottom style="double">
        <color rgb="FF505050"/>
      </bottom>
      <diagonal/>
    </border>
    <border>
      <left style="medium">
        <color rgb="FF505050"/>
      </left>
      <right style="medium">
        <color rgb="FF505050"/>
      </right>
      <top style="thin">
        <color rgb="FF505050"/>
      </top>
      <bottom style="thin">
        <color indexed="64"/>
      </bottom>
      <diagonal/>
    </border>
    <border>
      <left style="medium">
        <color rgb="FF505050"/>
      </left>
      <right style="medium">
        <color rgb="FF505050"/>
      </right>
      <top style="thin">
        <color indexed="64"/>
      </top>
      <bottom style="thin">
        <color indexed="64"/>
      </bottom>
      <diagonal/>
    </border>
    <border>
      <left/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/>
      <right style="medium">
        <color rgb="FF505050"/>
      </right>
      <top style="thin">
        <color rgb="FF505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/>
      <right style="medium">
        <color rgb="FF505050"/>
      </right>
      <top style="thin">
        <color rgb="FF505050"/>
      </top>
      <bottom style="double">
        <color rgb="FF505050"/>
      </bottom>
      <diagonal/>
    </border>
    <border>
      <left/>
      <right style="medium">
        <color rgb="FF505050"/>
      </right>
      <top/>
      <bottom style="thin">
        <color rgb="FF505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505050"/>
      </right>
      <top style="medium">
        <color indexed="64"/>
      </top>
      <bottom style="thin">
        <color rgb="FF505050"/>
      </bottom>
      <diagonal/>
    </border>
    <border>
      <left/>
      <right/>
      <top style="medium">
        <color indexed="64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505050"/>
      </right>
      <top style="medium">
        <color indexed="64"/>
      </top>
      <bottom style="medium">
        <color indexed="64"/>
      </bottom>
      <diagonal/>
    </border>
    <border>
      <left/>
      <right style="thin">
        <color rgb="FF50505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505050"/>
      </left>
      <right/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 style="double">
        <color rgb="FF505050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double">
        <color rgb="FF505050"/>
      </bottom>
      <diagonal/>
    </border>
    <border>
      <left style="medium">
        <color indexed="64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medium">
        <color indexed="64"/>
      </right>
      <top/>
      <bottom style="thin">
        <color rgb="FF505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medium">
        <color indexed="64"/>
      </right>
      <top style="thin">
        <color rgb="FF50505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rgb="FF505050"/>
      </top>
      <bottom style="medium">
        <color indexed="64"/>
      </bottom>
      <diagonal/>
    </border>
    <border>
      <left/>
      <right/>
      <top style="medium">
        <color rgb="FF50505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505050"/>
      </right>
      <top/>
      <bottom/>
      <diagonal/>
    </border>
    <border>
      <left style="medium">
        <color indexed="64"/>
      </left>
      <right style="medium">
        <color rgb="FF505050"/>
      </right>
      <top/>
      <bottom style="medium">
        <color rgb="FF505050"/>
      </bottom>
      <diagonal/>
    </border>
    <border>
      <left style="medium">
        <color indexed="64"/>
      </left>
      <right style="medium">
        <color rgb="FF505050"/>
      </right>
      <top style="medium">
        <color rgb="FF505050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505050"/>
      </bottom>
      <diagonal/>
    </border>
    <border>
      <left/>
      <right style="medium">
        <color indexed="64"/>
      </right>
      <top/>
      <bottom style="medium">
        <color rgb="FF505050"/>
      </bottom>
      <diagonal/>
    </border>
    <border>
      <left style="medium">
        <color rgb="FF505050"/>
      </left>
      <right/>
      <top/>
      <bottom style="medium">
        <color rgb="FF50505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50505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double">
        <color rgb="FF505050"/>
      </bottom>
      <diagonal/>
    </border>
    <border>
      <left style="thin">
        <color rgb="FF505050"/>
      </left>
      <right style="medium">
        <color rgb="FF505050"/>
      </right>
      <top/>
      <bottom style="thin">
        <color rgb="FF505050"/>
      </bottom>
      <diagonal/>
    </border>
    <border>
      <left/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505050"/>
      </bottom>
      <diagonal/>
    </border>
    <border>
      <left/>
      <right style="thin">
        <color rgb="FF505050"/>
      </right>
      <top style="thin">
        <color rgb="FF505050"/>
      </top>
      <bottom style="double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505050"/>
      </left>
      <right/>
      <top style="thin">
        <color indexed="64"/>
      </top>
      <bottom style="thin">
        <color indexed="64"/>
      </bottom>
      <diagonal/>
    </border>
    <border>
      <left style="medium">
        <color rgb="FF505050"/>
      </left>
      <right/>
      <top style="thin">
        <color indexed="64"/>
      </top>
      <bottom/>
      <diagonal/>
    </border>
    <border>
      <left style="medium">
        <color rgb="FF50505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505050"/>
      </left>
      <right/>
      <top style="medium">
        <color rgb="FF505050"/>
      </top>
      <bottom style="thin">
        <color indexed="64"/>
      </bottom>
      <diagonal/>
    </border>
    <border>
      <left style="medium">
        <color rgb="FF505050"/>
      </left>
      <right/>
      <top style="thin">
        <color indexed="64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/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 style="thin">
        <color indexed="64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05050"/>
      </left>
      <right style="thin">
        <color indexed="64"/>
      </right>
      <top style="thin">
        <color indexed="64"/>
      </top>
      <bottom/>
      <diagonal/>
    </border>
    <border>
      <left style="medium">
        <color rgb="FF505050"/>
      </left>
      <right style="thin">
        <color indexed="64"/>
      </right>
      <top/>
      <bottom style="thin">
        <color indexed="64"/>
      </bottom>
      <diagonal/>
    </border>
    <border>
      <left style="medium">
        <color rgb="FF505050"/>
      </left>
      <right style="thin">
        <color indexed="64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rgb="FF50505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indexed="64"/>
      </bottom>
      <diagonal/>
    </border>
    <border>
      <left style="medium">
        <color rgb="FF50505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rgb="FF50505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505050"/>
      </left>
      <right/>
      <top style="medium">
        <color indexed="64"/>
      </top>
      <bottom style="thin">
        <color rgb="FF505050"/>
      </bottom>
      <diagonal/>
    </border>
    <border>
      <left/>
      <right style="medium">
        <color indexed="64"/>
      </right>
      <top style="medium">
        <color rgb="FF505050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34">
    <xf numFmtId="0" fontId="0" fillId="0" borderId="0" xfId="0"/>
    <xf numFmtId="167" fontId="0" fillId="0" borderId="0" xfId="0" applyNumberFormat="1"/>
    <xf numFmtId="16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166" fontId="0" fillId="0" borderId="0" xfId="0" applyNumberFormat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  <xf numFmtId="168" fontId="1" fillId="0" borderId="6" xfId="0" applyNumberFormat="1" applyFont="1" applyBorder="1" applyAlignment="1">
      <alignment horizontal="center" vertical="center" wrapText="1"/>
    </xf>
    <xf numFmtId="166" fontId="1" fillId="2" borderId="11" xfId="0" applyNumberFormat="1" applyFont="1" applyFill="1" applyBorder="1" applyAlignment="1">
      <alignment horizontal="center" vertical="center"/>
    </xf>
    <xf numFmtId="168" fontId="1" fillId="2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7" fontId="1" fillId="2" borderId="11" xfId="0" applyNumberFormat="1" applyFont="1" applyFill="1" applyBorder="1" applyAlignment="1">
      <alignment horizontal="center" vertical="center" wrapText="1"/>
    </xf>
    <xf numFmtId="167" fontId="1" fillId="0" borderId="6" xfId="0" applyNumberFormat="1" applyFont="1" applyBorder="1" applyAlignment="1">
      <alignment horizontal="center" vertical="center" wrapText="1"/>
    </xf>
    <xf numFmtId="166" fontId="0" fillId="0" borderId="14" xfId="0" applyNumberForma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5" fontId="0" fillId="0" borderId="5" xfId="0" applyNumberFormat="1" applyBorder="1"/>
    <xf numFmtId="165" fontId="0" fillId="0" borderId="7" xfId="0" applyNumberFormat="1" applyBorder="1"/>
    <xf numFmtId="165" fontId="0" fillId="0" borderId="3" xfId="0" applyNumberFormat="1" applyBorder="1"/>
    <xf numFmtId="165" fontId="0" fillId="0" borderId="10" xfId="0" applyNumberFormat="1" applyBorder="1"/>
    <xf numFmtId="165" fontId="0" fillId="0" borderId="8" xfId="0" applyNumberFormat="1" applyBorder="1"/>
    <xf numFmtId="165" fontId="0" fillId="0" borderId="16" xfId="0" applyNumberFormat="1" applyBorder="1"/>
    <xf numFmtId="165" fontId="0" fillId="0" borderId="1" xfId="0" applyNumberFormat="1" applyBorder="1"/>
    <xf numFmtId="165" fontId="0" fillId="0" borderId="1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0" fillId="0" borderId="19" xfId="0" applyNumberFormat="1" applyBorder="1" applyAlignment="1">
      <alignment horizontal="right"/>
    </xf>
    <xf numFmtId="165" fontId="0" fillId="0" borderId="2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2" fontId="0" fillId="0" borderId="0" xfId="0" applyNumberFormat="1" applyAlignment="1">
      <alignment horizontal="right" vertical="center"/>
    </xf>
    <xf numFmtId="10" fontId="0" fillId="0" borderId="0" xfId="0" applyNumberFormat="1" applyAlignment="1">
      <alignment horizontal="center" vertical="center"/>
    </xf>
    <xf numFmtId="10" fontId="0" fillId="0" borderId="24" xfId="0" applyNumberFormat="1" applyBorder="1" applyAlignment="1">
      <alignment horizontal="center" vertical="center"/>
    </xf>
    <xf numFmtId="10" fontId="0" fillId="0" borderId="21" xfId="0" applyNumberFormat="1" applyBorder="1" applyAlignment="1">
      <alignment horizontal="center" vertical="center"/>
    </xf>
    <xf numFmtId="10" fontId="0" fillId="0" borderId="22" xfId="0" applyNumberForma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6" fontId="1" fillId="2" borderId="6" xfId="0" applyNumberFormat="1" applyFont="1" applyFill="1" applyBorder="1" applyAlignment="1">
      <alignment horizontal="center" vertical="center"/>
    </xf>
    <xf numFmtId="168" fontId="1" fillId="2" borderId="6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10" fontId="1" fillId="2" borderId="25" xfId="0" applyNumberFormat="1" applyFont="1" applyFill="1" applyBorder="1" applyAlignment="1">
      <alignment horizontal="center" vertical="center" wrapText="1"/>
    </xf>
    <xf numFmtId="165" fontId="0" fillId="0" borderId="22" xfId="0" applyNumberFormat="1" applyBorder="1" applyAlignment="1">
      <alignment horizontal="right"/>
    </xf>
    <xf numFmtId="165" fontId="0" fillId="0" borderId="27" xfId="0" applyNumberFormat="1" applyBorder="1" applyAlignment="1">
      <alignment horizontal="right"/>
    </xf>
    <xf numFmtId="168" fontId="1" fillId="2" borderId="23" xfId="0" applyNumberFormat="1" applyFont="1" applyFill="1" applyBorder="1" applyAlignment="1">
      <alignment horizontal="center" vertical="center" wrapText="1"/>
    </xf>
    <xf numFmtId="168" fontId="1" fillId="2" borderId="28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/>
    </xf>
    <xf numFmtId="165" fontId="0" fillId="0" borderId="10" xfId="0" applyNumberFormat="1" applyBorder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10" fontId="0" fillId="0" borderId="0" xfId="0" applyNumberFormat="1"/>
    <xf numFmtId="165" fontId="0" fillId="0" borderId="30" xfId="0" applyNumberFormat="1" applyBorder="1"/>
    <xf numFmtId="165" fontId="0" fillId="0" borderId="30" xfId="0" applyNumberFormat="1" applyBorder="1" applyAlignment="1">
      <alignment horizontal="right"/>
    </xf>
    <xf numFmtId="165" fontId="0" fillId="0" borderId="31" xfId="0" applyNumberFormat="1" applyBorder="1" applyAlignment="1">
      <alignment horizontal="right"/>
    </xf>
    <xf numFmtId="165" fontId="0" fillId="0" borderId="21" xfId="0" applyNumberFormat="1" applyBorder="1" applyAlignment="1">
      <alignment horizontal="right"/>
    </xf>
    <xf numFmtId="165" fontId="0" fillId="0" borderId="32" xfId="0" applyNumberFormat="1" applyBorder="1" applyAlignment="1">
      <alignment horizontal="right"/>
    </xf>
    <xf numFmtId="0" fontId="1" fillId="0" borderId="16" xfId="0" applyFont="1" applyBorder="1" applyAlignment="1">
      <alignment horizontal="center" vertical="center"/>
    </xf>
    <xf numFmtId="166" fontId="1" fillId="0" borderId="33" xfId="0" applyNumberFormat="1" applyFont="1" applyBorder="1" applyAlignment="1">
      <alignment horizontal="center" vertical="center"/>
    </xf>
    <xf numFmtId="167" fontId="1" fillId="0" borderId="34" xfId="0" applyNumberFormat="1" applyFont="1" applyBorder="1" applyAlignment="1">
      <alignment horizontal="center" vertical="center" wrapText="1"/>
    </xf>
    <xf numFmtId="167" fontId="1" fillId="0" borderId="35" xfId="0" applyNumberFormat="1" applyFont="1" applyBorder="1" applyAlignment="1">
      <alignment horizontal="center" vertical="center"/>
    </xf>
    <xf numFmtId="168" fontId="1" fillId="0" borderId="16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0" fontId="0" fillId="0" borderId="36" xfId="0" applyNumberFormat="1" applyBorder="1" applyAlignment="1">
      <alignment horizontal="center" vertical="center"/>
    </xf>
    <xf numFmtId="10" fontId="0" fillId="0" borderId="37" xfId="1" applyNumberFormat="1" applyFont="1" applyBorder="1" applyAlignment="1">
      <alignment horizontal="right" vertical="center"/>
    </xf>
    <xf numFmtId="2" fontId="0" fillId="0" borderId="23" xfId="0" applyNumberFormat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 wrapText="1"/>
    </xf>
    <xf numFmtId="167" fontId="0" fillId="0" borderId="7" xfId="0" applyNumberFormat="1" applyBorder="1"/>
    <xf numFmtId="0" fontId="0" fillId="0" borderId="0" xfId="0" applyAlignment="1">
      <alignment horizontal="center" vertical="center"/>
    </xf>
    <xf numFmtId="167" fontId="1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2" borderId="39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2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167" fontId="1" fillId="0" borderId="4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166" fontId="0" fillId="0" borderId="52" xfId="0" applyNumberFormat="1" applyBorder="1" applyAlignment="1">
      <alignment horizontal="center" vertical="center"/>
    </xf>
    <xf numFmtId="165" fontId="0" fillId="0" borderId="53" xfId="0" applyNumberFormat="1" applyBorder="1"/>
    <xf numFmtId="165" fontId="0" fillId="0" borderId="52" xfId="0" applyNumberFormat="1" applyBorder="1"/>
    <xf numFmtId="165" fontId="0" fillId="0" borderId="54" xfId="0" applyNumberFormat="1" applyBorder="1"/>
    <xf numFmtId="10" fontId="0" fillId="0" borderId="55" xfId="1" applyNumberFormat="1" applyFont="1" applyBorder="1" applyAlignment="1">
      <alignment horizontal="right" vertical="center"/>
    </xf>
    <xf numFmtId="10" fontId="0" fillId="0" borderId="56" xfId="1" applyNumberFormat="1" applyFont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/>
    </xf>
    <xf numFmtId="0" fontId="0" fillId="0" borderId="0" xfId="0" quotePrefix="1" applyAlignment="1">
      <alignment horizontal="right" vertical="center"/>
    </xf>
    <xf numFmtId="166" fontId="0" fillId="0" borderId="6" xfId="0" applyNumberFormat="1" applyBorder="1" applyAlignment="1">
      <alignment horizontal="center" vertical="center"/>
    </xf>
    <xf numFmtId="167" fontId="2" fillId="0" borderId="59" xfId="0" applyNumberFormat="1" applyFont="1" applyBorder="1" applyAlignment="1">
      <alignment horizontal="right" vertical="center"/>
    </xf>
    <xf numFmtId="166" fontId="0" fillId="0" borderId="28" xfId="0" applyNumberFormat="1" applyBorder="1" applyAlignment="1">
      <alignment horizontal="center" vertical="center"/>
    </xf>
    <xf numFmtId="165" fontId="0" fillId="0" borderId="13" xfId="0" applyNumberFormat="1" applyBorder="1"/>
    <xf numFmtId="165" fontId="0" fillId="0" borderId="13" xfId="0" applyNumberFormat="1" applyBorder="1" applyAlignment="1">
      <alignment horizontal="right" vertical="center"/>
    </xf>
    <xf numFmtId="165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 vertical="center"/>
    </xf>
    <xf numFmtId="165" fontId="0" fillId="0" borderId="36" xfId="0" applyNumberFormat="1" applyBorder="1" applyAlignment="1">
      <alignment horizontal="right"/>
    </xf>
    <xf numFmtId="165" fontId="0" fillId="0" borderId="45" xfId="0" applyNumberFormat="1" applyBorder="1" applyAlignment="1">
      <alignment horizontal="right"/>
    </xf>
    <xf numFmtId="167" fontId="0" fillId="0" borderId="2" xfId="0" applyNumberFormat="1" applyBorder="1"/>
    <xf numFmtId="167" fontId="2" fillId="0" borderId="60" xfId="0" applyNumberFormat="1" applyFont="1" applyBorder="1" applyAlignment="1">
      <alignment vertical="center"/>
    </xf>
    <xf numFmtId="167" fontId="2" fillId="0" borderId="60" xfId="0" applyNumberFormat="1" applyFont="1" applyBorder="1" applyAlignment="1">
      <alignment horizontal="right" vertical="center"/>
    </xf>
    <xf numFmtId="168" fontId="0" fillId="0" borderId="60" xfId="0" applyNumberFormat="1" applyBorder="1" applyAlignment="1">
      <alignment horizontal="right"/>
    </xf>
    <xf numFmtId="0" fontId="0" fillId="0" borderId="60" xfId="0" applyBorder="1" applyAlignment="1">
      <alignment horizontal="right"/>
    </xf>
    <xf numFmtId="10" fontId="0" fillId="0" borderId="61" xfId="0" applyNumberFormat="1" applyBorder="1" applyAlignment="1">
      <alignment horizontal="center" vertical="center"/>
    </xf>
    <xf numFmtId="168" fontId="0" fillId="0" borderId="0" xfId="0" applyNumberFormat="1"/>
    <xf numFmtId="168" fontId="0" fillId="0" borderId="7" xfId="0" applyNumberFormat="1" applyBorder="1"/>
    <xf numFmtId="168" fontId="0" fillId="0" borderId="18" xfId="0" applyNumberFormat="1" applyBorder="1" applyAlignment="1">
      <alignment vertical="center"/>
    </xf>
    <xf numFmtId="167" fontId="2" fillId="4" borderId="58" xfId="0" applyNumberFormat="1" applyFont="1" applyFill="1" applyBorder="1" applyAlignment="1">
      <alignment vertical="center"/>
    </xf>
    <xf numFmtId="165" fontId="1" fillId="2" borderId="11" xfId="0" applyNumberFormat="1" applyFont="1" applyFill="1" applyBorder="1" applyAlignment="1">
      <alignment horizontal="center" vertical="center" wrapText="1"/>
    </xf>
    <xf numFmtId="10" fontId="4" fillId="0" borderId="57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166" fontId="0" fillId="0" borderId="48" xfId="0" applyNumberFormat="1" applyBorder="1" applyAlignment="1">
      <alignment horizontal="center" vertical="center"/>
    </xf>
    <xf numFmtId="168" fontId="0" fillId="0" borderId="54" xfId="0" applyNumberFormat="1" applyBorder="1"/>
    <xf numFmtId="167" fontId="0" fillId="0" borderId="41" xfId="0" applyNumberFormat="1" applyBorder="1"/>
    <xf numFmtId="166" fontId="0" fillId="0" borderId="49" xfId="0" applyNumberForma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65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" fillId="0" borderId="67" xfId="0" applyFont="1" applyBorder="1" applyAlignment="1">
      <alignment horizontal="right" vertical="center"/>
    </xf>
    <xf numFmtId="0" fontId="2" fillId="0" borderId="68" xfId="0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166" fontId="1" fillId="0" borderId="16" xfId="0" applyNumberFormat="1" applyFont="1" applyBorder="1" applyAlignment="1">
      <alignment horizontal="center" vertical="center"/>
    </xf>
    <xf numFmtId="168" fontId="0" fillId="0" borderId="0" xfId="0" applyNumberFormat="1" applyAlignment="1">
      <alignment horizontal="right" vertical="center"/>
    </xf>
    <xf numFmtId="10" fontId="2" fillId="2" borderId="11" xfId="0" applyNumberFormat="1" applyFont="1" applyFill="1" applyBorder="1" applyAlignment="1">
      <alignment horizontal="center" vertical="center" wrapText="1"/>
    </xf>
    <xf numFmtId="10" fontId="2" fillId="2" borderId="69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166" fontId="1" fillId="0" borderId="24" xfId="0" applyNumberFormat="1" applyFont="1" applyBorder="1" applyAlignment="1">
      <alignment horizontal="center" vertical="center"/>
    </xf>
    <xf numFmtId="0" fontId="2" fillId="0" borderId="70" xfId="0" applyFont="1" applyBorder="1" applyAlignment="1">
      <alignment horizontal="right" vertical="center"/>
    </xf>
    <xf numFmtId="10" fontId="0" fillId="0" borderId="72" xfId="0" applyNumberFormat="1" applyBorder="1" applyAlignment="1">
      <alignment vertical="center"/>
    </xf>
    <xf numFmtId="168" fontId="0" fillId="0" borderId="73" xfId="0" applyNumberFormat="1" applyBorder="1" applyAlignment="1">
      <alignment horizontal="right" vertical="center"/>
    </xf>
    <xf numFmtId="167" fontId="1" fillId="0" borderId="74" xfId="0" applyNumberFormat="1" applyFont="1" applyBorder="1" applyAlignment="1">
      <alignment horizontal="center" vertical="center" wrapText="1"/>
    </xf>
    <xf numFmtId="165" fontId="1" fillId="0" borderId="75" xfId="0" applyNumberFormat="1" applyFont="1" applyBorder="1" applyAlignment="1">
      <alignment horizontal="center" vertical="center" wrapText="1"/>
    </xf>
    <xf numFmtId="168" fontId="1" fillId="0" borderId="75" xfId="0" applyNumberFormat="1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10" fontId="0" fillId="0" borderId="76" xfId="0" applyNumberFormat="1" applyBorder="1" applyAlignment="1">
      <alignment vertical="center"/>
    </xf>
    <xf numFmtId="168" fontId="0" fillId="0" borderId="77" xfId="0" applyNumberFormat="1" applyBorder="1" applyAlignment="1">
      <alignment horizontal="right" vertical="center"/>
    </xf>
    <xf numFmtId="166" fontId="0" fillId="0" borderId="78" xfId="0" applyNumberFormat="1" applyBorder="1" applyAlignment="1">
      <alignment horizontal="center" vertical="center"/>
    </xf>
    <xf numFmtId="168" fontId="0" fillId="0" borderId="89" xfId="0" applyNumberFormat="1" applyBorder="1" applyAlignment="1">
      <alignment horizontal="right" vertical="center"/>
    </xf>
    <xf numFmtId="10" fontId="0" fillId="0" borderId="90" xfId="0" applyNumberFormat="1" applyBorder="1" applyAlignment="1">
      <alignment horizontal="center" vertical="center"/>
    </xf>
    <xf numFmtId="0" fontId="1" fillId="0" borderId="59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right" vertical="center"/>
    </xf>
    <xf numFmtId="10" fontId="0" fillId="0" borderId="63" xfId="0" applyNumberFormat="1" applyBorder="1" applyAlignment="1">
      <alignment vertical="center"/>
    </xf>
    <xf numFmtId="168" fontId="0" fillId="0" borderId="97" xfId="0" applyNumberFormat="1" applyBorder="1" applyAlignment="1">
      <alignment horizontal="right" vertical="center"/>
    </xf>
    <xf numFmtId="168" fontId="0" fillId="0" borderId="96" xfId="0" applyNumberFormat="1" applyBorder="1" applyAlignment="1">
      <alignment horizontal="right" vertical="center"/>
    </xf>
    <xf numFmtId="167" fontId="2" fillId="4" borderId="58" xfId="0" applyNumberFormat="1" applyFont="1" applyFill="1" applyBorder="1" applyAlignment="1">
      <alignment horizontal="right" vertical="center"/>
    </xf>
    <xf numFmtId="10" fontId="0" fillId="0" borderId="33" xfId="1" applyNumberFormat="1" applyFont="1" applyBorder="1" applyAlignment="1">
      <alignment horizontal="right" vertical="center"/>
    </xf>
    <xf numFmtId="168" fontId="0" fillId="0" borderId="101" xfId="0" applyNumberFormat="1" applyBorder="1" applyAlignment="1">
      <alignment horizontal="right" vertical="center"/>
    </xf>
    <xf numFmtId="167" fontId="2" fillId="0" borderId="58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168" fontId="1" fillId="0" borderId="60" xfId="0" applyNumberFormat="1" applyFont="1" applyBorder="1" applyAlignment="1">
      <alignment horizontal="center" vertical="center"/>
    </xf>
    <xf numFmtId="168" fontId="1" fillId="0" borderId="61" xfId="0" applyNumberFormat="1" applyFont="1" applyBorder="1" applyAlignment="1">
      <alignment horizontal="center" vertical="center"/>
    </xf>
    <xf numFmtId="168" fontId="2" fillId="0" borderId="0" xfId="0" applyNumberFormat="1" applyFont="1" applyAlignment="1">
      <alignment horizontal="right" vertical="center"/>
    </xf>
    <xf numFmtId="168" fontId="0" fillId="0" borderId="111" xfId="0" applyNumberFormat="1" applyBorder="1" applyAlignment="1">
      <alignment horizontal="right" vertical="center"/>
    </xf>
    <xf numFmtId="166" fontId="0" fillId="0" borderId="114" xfId="0" applyNumberFormat="1" applyBorder="1" applyAlignment="1">
      <alignment horizontal="center" vertical="center"/>
    </xf>
    <xf numFmtId="166" fontId="0" fillId="0" borderId="19" xfId="0" applyNumberFormat="1" applyBorder="1" applyAlignment="1">
      <alignment horizontal="center" vertical="center"/>
    </xf>
    <xf numFmtId="166" fontId="0" fillId="0" borderId="115" xfId="0" applyNumberFormat="1" applyBorder="1" applyAlignment="1">
      <alignment horizontal="center" vertical="center"/>
    </xf>
    <xf numFmtId="166" fontId="0" fillId="0" borderId="71" xfId="0" applyNumberFormat="1" applyBorder="1" applyAlignment="1">
      <alignment horizontal="center" vertical="center"/>
    </xf>
    <xf numFmtId="166" fontId="0" fillId="0" borderId="27" xfId="0" applyNumberFormat="1" applyBorder="1" applyAlignment="1">
      <alignment horizontal="center" vertical="center"/>
    </xf>
    <xf numFmtId="166" fontId="0" fillId="0" borderId="51" xfId="0" applyNumberFormat="1" applyBorder="1" applyAlignment="1">
      <alignment horizontal="center" vertical="center"/>
    </xf>
    <xf numFmtId="166" fontId="0" fillId="0" borderId="44" xfId="0" applyNumberFormat="1" applyBorder="1" applyAlignment="1">
      <alignment horizontal="center" vertical="center"/>
    </xf>
    <xf numFmtId="166" fontId="0" fillId="0" borderId="45" xfId="0" applyNumberFormat="1" applyBorder="1" applyAlignment="1">
      <alignment horizontal="center" vertical="center"/>
    </xf>
    <xf numFmtId="0" fontId="2" fillId="6" borderId="117" xfId="0" applyFont="1" applyFill="1" applyBorder="1" applyAlignment="1">
      <alignment horizontal="center" vertical="center"/>
    </xf>
    <xf numFmtId="10" fontId="2" fillId="0" borderId="24" xfId="0" applyNumberFormat="1" applyFont="1" applyBorder="1" applyAlignment="1">
      <alignment horizontal="center" vertical="center"/>
    </xf>
    <xf numFmtId="2" fontId="0" fillId="0" borderId="0" xfId="0" applyNumberFormat="1"/>
    <xf numFmtId="10" fontId="7" fillId="0" borderId="0" xfId="0" applyNumberFormat="1" applyFont="1"/>
    <xf numFmtId="10" fontId="7" fillId="0" borderId="0" xfId="0" applyNumberFormat="1" applyFont="1" applyAlignment="1">
      <alignment horizontal="right" vertical="center"/>
    </xf>
    <xf numFmtId="2" fontId="8" fillId="0" borderId="0" xfId="0" applyNumberFormat="1" applyFont="1"/>
    <xf numFmtId="0" fontId="2" fillId="0" borderId="39" xfId="0" applyFont="1" applyBorder="1" applyAlignment="1">
      <alignment horizontal="center" vertical="center"/>
    </xf>
    <xf numFmtId="170" fontId="0" fillId="0" borderId="0" xfId="0" applyNumberFormat="1"/>
    <xf numFmtId="168" fontId="0" fillId="0" borderId="0" xfId="0" applyNumberFormat="1" applyAlignment="1">
      <alignment vertical="center"/>
    </xf>
    <xf numFmtId="168" fontId="1" fillId="0" borderId="43" xfId="0" applyNumberFormat="1" applyFont="1" applyBorder="1" applyAlignment="1">
      <alignment horizontal="center" vertical="center"/>
    </xf>
    <xf numFmtId="168" fontId="1" fillId="0" borderId="12" xfId="0" applyNumberFormat="1" applyFont="1" applyBorder="1" applyAlignment="1">
      <alignment horizontal="center" vertical="center"/>
    </xf>
    <xf numFmtId="168" fontId="0" fillId="0" borderId="79" xfId="0" applyNumberFormat="1" applyBorder="1" applyAlignment="1">
      <alignment vertical="center"/>
    </xf>
    <xf numFmtId="168" fontId="0" fillId="0" borderId="80" xfId="0" applyNumberFormat="1" applyBorder="1" applyAlignment="1">
      <alignment vertical="center"/>
    </xf>
    <xf numFmtId="168" fontId="0" fillId="0" borderId="81" xfId="0" applyNumberFormat="1" applyBorder="1" applyAlignment="1">
      <alignment vertical="center"/>
    </xf>
    <xf numFmtId="168" fontId="0" fillId="0" borderId="82" xfId="0" applyNumberFormat="1" applyBorder="1" applyAlignment="1">
      <alignment vertical="center"/>
    </xf>
    <xf numFmtId="168" fontId="0" fillId="0" borderId="83" xfId="0" applyNumberFormat="1" applyBorder="1" applyAlignment="1">
      <alignment vertical="center"/>
    </xf>
    <xf numFmtId="168" fontId="0" fillId="0" borderId="84" xfId="0" applyNumberFormat="1" applyBorder="1" applyAlignment="1">
      <alignment vertical="center"/>
    </xf>
    <xf numFmtId="168" fontId="0" fillId="0" borderId="85" xfId="0" applyNumberFormat="1" applyBorder="1" applyAlignment="1">
      <alignment vertical="center"/>
    </xf>
    <xf numFmtId="168" fontId="0" fillId="0" borderId="86" xfId="0" applyNumberFormat="1" applyBorder="1" applyAlignment="1">
      <alignment vertical="center"/>
    </xf>
    <xf numFmtId="168" fontId="0" fillId="0" borderId="91" xfId="0" applyNumberFormat="1" applyBorder="1" applyAlignment="1">
      <alignment vertical="center"/>
    </xf>
    <xf numFmtId="168" fontId="0" fillId="0" borderId="92" xfId="0" applyNumberFormat="1" applyBorder="1" applyAlignment="1">
      <alignment vertical="center"/>
    </xf>
    <xf numFmtId="0" fontId="2" fillId="0" borderId="21" xfId="0" applyFont="1" applyBorder="1" applyAlignment="1">
      <alignment horizontal="right" vertical="center"/>
    </xf>
    <xf numFmtId="0" fontId="2" fillId="6" borderId="32" xfId="0" applyFont="1" applyFill="1" applyBorder="1" applyAlignment="1">
      <alignment horizontal="center" vertical="center"/>
    </xf>
    <xf numFmtId="0" fontId="2" fillId="0" borderId="124" xfId="0" applyFont="1" applyBorder="1" applyAlignment="1">
      <alignment horizontal="right" vertical="center"/>
    </xf>
    <xf numFmtId="0" fontId="2" fillId="0" borderId="47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6" borderId="125" xfId="0" applyFont="1" applyFill="1" applyBorder="1" applyAlignment="1">
      <alignment horizontal="center" vertical="center"/>
    </xf>
    <xf numFmtId="0" fontId="2" fillId="0" borderId="126" xfId="0" applyFont="1" applyBorder="1" applyAlignment="1">
      <alignment horizontal="center" vertical="center"/>
    </xf>
    <xf numFmtId="0" fontId="2" fillId="6" borderId="12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66" fontId="2" fillId="2" borderId="39" xfId="0" applyNumberFormat="1" applyFont="1" applyFill="1" applyBorder="1" applyAlignment="1">
      <alignment horizontal="center" vertical="center"/>
    </xf>
    <xf numFmtId="170" fontId="2" fillId="2" borderId="11" xfId="0" applyNumberFormat="1" applyFont="1" applyFill="1" applyBorder="1" applyAlignment="1">
      <alignment horizontal="center" vertical="center" wrapText="1"/>
    </xf>
    <xf numFmtId="168" fontId="2" fillId="2" borderId="11" xfId="0" applyNumberFormat="1" applyFont="1" applyFill="1" applyBorder="1" applyAlignment="1">
      <alignment horizontal="center" vertical="center" wrapText="1"/>
    </xf>
    <xf numFmtId="167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6" fontId="2" fillId="2" borderId="11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8" fontId="1" fillId="0" borderId="74" xfId="0" applyNumberFormat="1" applyFont="1" applyBorder="1" applyAlignment="1">
      <alignment horizontal="center" vertical="center" wrapText="1"/>
    </xf>
    <xf numFmtId="168" fontId="1" fillId="0" borderId="59" xfId="0" applyNumberFormat="1" applyFont="1" applyBorder="1" applyAlignment="1">
      <alignment horizontal="center" vertical="center" wrapText="1"/>
    </xf>
    <xf numFmtId="168" fontId="0" fillId="0" borderId="29" xfId="0" applyNumberFormat="1" applyBorder="1" applyAlignment="1">
      <alignment vertical="center"/>
    </xf>
    <xf numFmtId="168" fontId="0" fillId="0" borderId="40" xfId="0" applyNumberFormat="1" applyBorder="1" applyAlignment="1">
      <alignment vertical="center"/>
    </xf>
    <xf numFmtId="168" fontId="0" fillId="0" borderId="87" xfId="0" applyNumberFormat="1" applyBorder="1" applyAlignment="1">
      <alignment horizontal="right" vertical="center"/>
    </xf>
    <xf numFmtId="168" fontId="0" fillId="0" borderId="76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41" xfId="0" applyNumberFormat="1" applyBorder="1" applyAlignment="1">
      <alignment vertical="center"/>
    </xf>
    <xf numFmtId="168" fontId="0" fillId="0" borderId="88" xfId="0" applyNumberFormat="1" applyBorder="1" applyAlignment="1">
      <alignment horizontal="right" vertical="center"/>
    </xf>
    <xf numFmtId="168" fontId="0" fillId="0" borderId="72" xfId="0" applyNumberFormat="1" applyBorder="1" applyAlignment="1">
      <alignment vertical="center"/>
    </xf>
    <xf numFmtId="168" fontId="6" fillId="0" borderId="72" xfId="0" applyNumberFormat="1" applyFont="1" applyBorder="1" applyAlignment="1">
      <alignment vertical="center"/>
    </xf>
    <xf numFmtId="168" fontId="6" fillId="5" borderId="72" xfId="0" applyNumberFormat="1" applyFont="1" applyFill="1" applyBorder="1" applyAlignment="1">
      <alignment vertical="center"/>
    </xf>
    <xf numFmtId="168" fontId="0" fillId="0" borderId="53" xfId="0" applyNumberFormat="1" applyBorder="1" applyAlignment="1">
      <alignment vertical="center"/>
    </xf>
    <xf numFmtId="168" fontId="0" fillId="0" borderId="122" xfId="0" applyNumberForma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68" fontId="0" fillId="0" borderId="123" xfId="0" applyNumberFormat="1" applyBorder="1" applyAlignment="1">
      <alignment vertical="center"/>
    </xf>
    <xf numFmtId="168" fontId="0" fillId="0" borderId="93" xfId="0" applyNumberFormat="1" applyBorder="1" applyAlignment="1">
      <alignment horizontal="right" vertical="center"/>
    </xf>
    <xf numFmtId="168" fontId="0" fillId="7" borderId="58" xfId="0" applyNumberFormat="1" applyFill="1" applyBorder="1" applyAlignment="1">
      <alignment horizontal="right" vertical="center"/>
    </xf>
    <xf numFmtId="168" fontId="0" fillId="0" borderId="88" xfId="0" applyNumberFormat="1" applyBorder="1" applyAlignment="1">
      <alignment vertical="center"/>
    </xf>
    <xf numFmtId="168" fontId="0" fillId="0" borderId="63" xfId="0" applyNumberFormat="1" applyBorder="1" applyAlignment="1">
      <alignment vertical="center"/>
    </xf>
    <xf numFmtId="168" fontId="0" fillId="0" borderId="105" xfId="0" applyNumberFormat="1" applyBorder="1" applyAlignment="1">
      <alignment horizontal="right" vertical="center"/>
    </xf>
    <xf numFmtId="168" fontId="0" fillId="0" borderId="1" xfId="0" applyNumberFormat="1" applyBorder="1" applyAlignment="1">
      <alignment vertical="center"/>
    </xf>
    <xf numFmtId="168" fontId="0" fillId="0" borderId="106" xfId="0" applyNumberFormat="1" applyBorder="1" applyAlignment="1">
      <alignment vertical="center"/>
    </xf>
    <xf numFmtId="168" fontId="0" fillId="0" borderId="107" xfId="0" applyNumberFormat="1" applyBorder="1" applyAlignment="1">
      <alignment horizontal="right" vertical="center"/>
    </xf>
    <xf numFmtId="168" fontId="0" fillId="0" borderId="19" xfId="0" applyNumberFormat="1" applyBorder="1" applyAlignment="1">
      <alignment horizontal="right" vertical="center"/>
    </xf>
    <xf numFmtId="168" fontId="0" fillId="0" borderId="120" xfId="0" applyNumberFormat="1" applyBorder="1" applyAlignment="1">
      <alignment vertical="center"/>
    </xf>
    <xf numFmtId="168" fontId="0" fillId="0" borderId="121" xfId="0" applyNumberFormat="1" applyBorder="1" applyAlignment="1">
      <alignment horizontal="right" vertical="center"/>
    </xf>
    <xf numFmtId="168" fontId="0" fillId="0" borderId="42" xfId="0" applyNumberFormat="1" applyBorder="1" applyAlignment="1">
      <alignment vertical="center"/>
    </xf>
    <xf numFmtId="168" fontId="0" fillId="0" borderId="64" xfId="0" applyNumberFormat="1" applyBorder="1" applyAlignment="1">
      <alignment vertical="center"/>
    </xf>
    <xf numFmtId="168" fontId="2" fillId="4" borderId="58" xfId="0" applyNumberFormat="1" applyFont="1" applyFill="1" applyBorder="1" applyAlignment="1">
      <alignment horizontal="right" vertical="center"/>
    </xf>
    <xf numFmtId="168" fontId="2" fillId="0" borderId="59" xfId="0" applyNumberFormat="1" applyFont="1" applyBorder="1" applyAlignment="1">
      <alignment horizontal="right" vertical="center"/>
    </xf>
    <xf numFmtId="39" fontId="2" fillId="0" borderId="0" xfId="0" applyNumberFormat="1" applyFont="1" applyAlignment="1">
      <alignment horizontal="right" vertical="center"/>
    </xf>
    <xf numFmtId="39" fontId="2" fillId="2" borderId="69" xfId="0" applyNumberFormat="1" applyFont="1" applyFill="1" applyBorder="1" applyAlignment="1">
      <alignment horizontal="center" vertical="center" wrapText="1"/>
    </xf>
    <xf numFmtId="39" fontId="2" fillId="0" borderId="89" xfId="0" applyNumberFormat="1" applyFont="1" applyBorder="1" applyAlignment="1">
      <alignment horizontal="center" vertical="center"/>
    </xf>
    <xf numFmtId="39" fontId="2" fillId="0" borderId="89" xfId="0" applyNumberFormat="1" applyFont="1" applyBorder="1" applyAlignment="1">
      <alignment horizontal="right" vertical="center"/>
    </xf>
    <xf numFmtId="39" fontId="2" fillId="0" borderId="101" xfId="0" applyNumberFormat="1" applyFont="1" applyBorder="1" applyAlignment="1">
      <alignment horizontal="right" vertical="center"/>
    </xf>
    <xf numFmtId="165" fontId="0" fillId="0" borderId="128" xfId="0" applyNumberFormat="1" applyBorder="1" applyAlignment="1">
      <alignment horizontal="right"/>
    </xf>
    <xf numFmtId="165" fontId="0" fillId="0" borderId="129" xfId="0" applyNumberFormat="1" applyBorder="1" applyAlignment="1">
      <alignment horizontal="right"/>
    </xf>
    <xf numFmtId="165" fontId="0" fillId="0" borderId="115" xfId="0" applyNumberFormat="1" applyBorder="1" applyAlignment="1">
      <alignment horizontal="right"/>
    </xf>
    <xf numFmtId="165" fontId="0" fillId="0" borderId="29" xfId="0" applyNumberFormat="1" applyBorder="1"/>
    <xf numFmtId="165" fontId="0" fillId="0" borderId="40" xfId="0" applyNumberFormat="1" applyBorder="1"/>
    <xf numFmtId="165" fontId="0" fillId="0" borderId="41" xfId="0" applyNumberFormat="1" applyBorder="1"/>
    <xf numFmtId="165" fontId="0" fillId="0" borderId="122" xfId="0" applyNumberFormat="1" applyBorder="1"/>
    <xf numFmtId="165" fontId="0" fillId="0" borderId="123" xfId="0" applyNumberFormat="1" applyBorder="1"/>
    <xf numFmtId="165" fontId="0" fillId="0" borderId="42" xfId="0" applyNumberFormat="1" applyBorder="1"/>
    <xf numFmtId="165" fontId="0" fillId="0" borderId="64" xfId="0" applyNumberFormat="1" applyBorder="1"/>
    <xf numFmtId="168" fontId="2" fillId="0" borderId="18" xfId="0" applyNumberFormat="1" applyFont="1" applyBorder="1" applyAlignment="1">
      <alignment vertical="center"/>
    </xf>
    <xf numFmtId="168" fontId="0" fillId="0" borderId="130" xfId="0" applyNumberFormat="1" applyBorder="1" applyAlignment="1">
      <alignment horizontal="right" vertical="center"/>
    </xf>
    <xf numFmtId="0" fontId="2" fillId="0" borderId="71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2" fontId="8" fillId="0" borderId="0" xfId="0" applyNumberFormat="1" applyFont="1" applyAlignment="1">
      <alignment horizontal="right" vertical="center"/>
    </xf>
    <xf numFmtId="167" fontId="0" fillId="0" borderId="0" xfId="0" applyNumberFormat="1" applyAlignment="1">
      <alignment vertical="center"/>
    </xf>
    <xf numFmtId="168" fontId="2" fillId="0" borderId="96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6" fontId="0" fillId="0" borderId="6" xfId="0" applyNumberFormat="1" applyBorder="1" applyAlignment="1">
      <alignment horizontal="center" vertical="center" wrapText="1"/>
    </xf>
    <xf numFmtId="167" fontId="2" fillId="4" borderId="58" xfId="0" applyNumberFormat="1" applyFont="1" applyFill="1" applyBorder="1" applyAlignment="1">
      <alignment horizontal="right" vertical="center" wrapText="1"/>
    </xf>
    <xf numFmtId="167" fontId="2" fillId="0" borderId="59" xfId="0" applyNumberFormat="1" applyFont="1" applyBorder="1" applyAlignment="1">
      <alignment horizontal="right" vertical="center" wrapText="1"/>
    </xf>
    <xf numFmtId="168" fontId="0" fillId="0" borderId="18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10" fontId="0" fillId="0" borderId="137" xfId="0" applyNumberFormat="1" applyBorder="1" applyAlignment="1">
      <alignment vertical="center"/>
    </xf>
    <xf numFmtId="10" fontId="0" fillId="0" borderId="138" xfId="0" applyNumberFormat="1" applyBorder="1" applyAlignment="1">
      <alignment vertical="center"/>
    </xf>
    <xf numFmtId="10" fontId="0" fillId="0" borderId="143" xfId="0" applyNumberFormat="1" applyBorder="1" applyAlignment="1">
      <alignment vertical="center"/>
    </xf>
    <xf numFmtId="164" fontId="0" fillId="0" borderId="132" xfId="0" applyNumberFormat="1" applyBorder="1" applyAlignment="1">
      <alignment vertical="center"/>
    </xf>
    <xf numFmtId="164" fontId="0" fillId="0" borderId="131" xfId="0" applyNumberFormat="1" applyBorder="1" applyAlignment="1">
      <alignment vertical="center"/>
    </xf>
    <xf numFmtId="164" fontId="0" fillId="0" borderId="72" xfId="0" applyNumberFormat="1" applyBorder="1" applyAlignment="1">
      <alignment vertical="center"/>
    </xf>
    <xf numFmtId="164" fontId="0" fillId="0" borderId="88" xfId="0" applyNumberFormat="1" applyBorder="1" applyAlignment="1">
      <alignment vertical="center"/>
    </xf>
    <xf numFmtId="164" fontId="0" fillId="0" borderId="76" xfId="0" applyNumberFormat="1" applyBorder="1" applyAlignment="1">
      <alignment vertical="center"/>
    </xf>
    <xf numFmtId="164" fontId="0" fillId="0" borderId="87" xfId="0" applyNumberFormat="1" applyBorder="1" applyAlignment="1">
      <alignment vertical="center"/>
    </xf>
    <xf numFmtId="164" fontId="0" fillId="0" borderId="88" xfId="0" applyNumberFormat="1" applyBorder="1" applyAlignment="1">
      <alignment horizontal="right" vertical="center"/>
    </xf>
    <xf numFmtId="164" fontId="0" fillId="0" borderId="140" xfId="0" applyNumberFormat="1" applyBorder="1" applyAlignment="1">
      <alignment horizontal="right" vertical="center"/>
    </xf>
    <xf numFmtId="164" fontId="0" fillId="0" borderId="141" xfId="0" applyNumberFormat="1" applyBorder="1" applyAlignment="1">
      <alignment horizontal="right" vertical="center"/>
    </xf>
    <xf numFmtId="164" fontId="0" fillId="0" borderId="142" xfId="0" applyNumberFormat="1" applyBorder="1" applyAlignment="1">
      <alignment horizontal="right" vertical="center"/>
    </xf>
    <xf numFmtId="164" fontId="0" fillId="0" borderId="134" xfId="0" applyNumberFormat="1" applyBorder="1" applyAlignment="1">
      <alignment vertical="center"/>
    </xf>
    <xf numFmtId="164" fontId="0" fillId="0" borderId="135" xfId="0" applyNumberFormat="1" applyBorder="1" applyAlignment="1">
      <alignment vertical="center"/>
    </xf>
    <xf numFmtId="164" fontId="0" fillId="0" borderId="136" xfId="0" applyNumberFormat="1" applyBorder="1" applyAlignment="1">
      <alignment vertical="center"/>
    </xf>
    <xf numFmtId="164" fontId="0" fillId="0" borderId="139" xfId="0" applyNumberFormat="1" applyBorder="1" applyAlignment="1">
      <alignment vertical="center"/>
    </xf>
    <xf numFmtId="164" fontId="0" fillId="0" borderId="145" xfId="0" applyNumberFormat="1" applyBorder="1" applyAlignment="1">
      <alignment horizontal="right" vertical="center"/>
    </xf>
    <xf numFmtId="164" fontId="0" fillId="7" borderId="6" xfId="0" applyNumberFormat="1" applyFill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164" fontId="0" fillId="0" borderId="146" xfId="0" applyNumberFormat="1" applyBorder="1" applyAlignment="1">
      <alignment horizontal="right" vertical="center"/>
    </xf>
    <xf numFmtId="10" fontId="0" fillId="0" borderId="0" xfId="0" applyNumberFormat="1" applyAlignment="1">
      <alignment horizontal="right" vertical="center"/>
    </xf>
    <xf numFmtId="164" fontId="0" fillId="0" borderId="116" xfId="0" applyNumberFormat="1" applyBorder="1" applyAlignment="1">
      <alignment vertical="center"/>
    </xf>
    <xf numFmtId="164" fontId="0" fillId="0" borderId="117" xfId="0" applyNumberFormat="1" applyBorder="1" applyAlignment="1">
      <alignment vertical="center"/>
    </xf>
    <xf numFmtId="2" fontId="0" fillId="0" borderId="147" xfId="0" applyNumberFormat="1" applyBorder="1"/>
    <xf numFmtId="2" fontId="0" fillId="0" borderId="148" xfId="0" applyNumberFormat="1" applyBorder="1"/>
    <xf numFmtId="14" fontId="2" fillId="0" borderId="2" xfId="0" applyNumberFormat="1" applyFont="1" applyBorder="1" applyAlignment="1">
      <alignment horizontal="center" vertical="center"/>
    </xf>
    <xf numFmtId="14" fontId="2" fillId="0" borderId="60" xfId="0" applyNumberFormat="1" applyFont="1" applyBorder="1" applyAlignment="1">
      <alignment horizontal="center" vertical="center"/>
    </xf>
    <xf numFmtId="169" fontId="2" fillId="0" borderId="60" xfId="0" applyNumberFormat="1" applyFont="1" applyBorder="1" applyAlignment="1">
      <alignment horizontal="center" vertical="center"/>
    </xf>
    <xf numFmtId="14" fontId="2" fillId="0" borderId="61" xfId="0" applyNumberFormat="1" applyFont="1" applyBorder="1" applyAlignment="1">
      <alignment horizontal="center" vertical="center"/>
    </xf>
    <xf numFmtId="164" fontId="0" fillId="0" borderId="150" xfId="0" applyNumberFormat="1" applyBorder="1" applyAlignment="1">
      <alignment horizontal="right" vertical="center"/>
    </xf>
    <xf numFmtId="164" fontId="0" fillId="0" borderId="151" xfId="0" applyNumberFormat="1" applyBorder="1" applyAlignment="1">
      <alignment horizontal="right" vertical="center"/>
    </xf>
    <xf numFmtId="164" fontId="0" fillId="7" borderId="149" xfId="0" applyNumberFormat="1" applyFill="1" applyBorder="1" applyAlignment="1">
      <alignment horizontal="right" vertical="center"/>
    </xf>
    <xf numFmtId="164" fontId="0" fillId="0" borderId="152" xfId="0" applyNumberFormat="1" applyBorder="1" applyAlignment="1">
      <alignment horizontal="right" vertical="center"/>
    </xf>
    <xf numFmtId="164" fontId="0" fillId="0" borderId="153" xfId="0" applyNumberFormat="1" applyBorder="1" applyAlignment="1">
      <alignment horizontal="right" vertical="center"/>
    </xf>
    <xf numFmtId="170" fontId="1" fillId="0" borderId="4" xfId="0" applyNumberFormat="1" applyFont="1" applyBorder="1" applyAlignment="1">
      <alignment horizontal="center" vertical="center" wrapText="1"/>
    </xf>
    <xf numFmtId="168" fontId="1" fillId="0" borderId="147" xfId="0" applyNumberFormat="1" applyFont="1" applyBorder="1" applyAlignment="1">
      <alignment horizontal="center" vertical="center" wrapText="1"/>
    </xf>
    <xf numFmtId="167" fontId="1" fillId="0" borderId="147" xfId="0" applyNumberFormat="1" applyFont="1" applyBorder="1" applyAlignment="1">
      <alignment horizontal="center" vertical="center" wrapText="1"/>
    </xf>
    <xf numFmtId="0" fontId="0" fillId="0" borderId="147" xfId="0" applyBorder="1"/>
    <xf numFmtId="0" fontId="1" fillId="0" borderId="147" xfId="0" applyFont="1" applyBorder="1" applyAlignment="1">
      <alignment horizontal="center" vertical="center" wrapText="1"/>
    </xf>
    <xf numFmtId="2" fontId="0" fillId="0" borderId="147" xfId="0" applyNumberFormat="1" applyBorder="1" applyAlignment="1">
      <alignment horizontal="center" vertical="center"/>
    </xf>
    <xf numFmtId="168" fontId="0" fillId="0" borderId="148" xfId="0" applyNumberFormat="1" applyBorder="1" applyAlignment="1">
      <alignment horizontal="right" vertical="center"/>
    </xf>
    <xf numFmtId="167" fontId="0" fillId="0" borderId="79" xfId="0" applyNumberFormat="1" applyBorder="1"/>
    <xf numFmtId="167" fontId="0" fillId="0" borderId="154" xfId="0" applyNumberFormat="1" applyBorder="1"/>
    <xf numFmtId="164" fontId="0" fillId="0" borderId="155" xfId="0" applyNumberFormat="1" applyBorder="1" applyAlignment="1">
      <alignment horizontal="right" vertical="center"/>
    </xf>
    <xf numFmtId="168" fontId="0" fillId="0" borderId="156" xfId="0" applyNumberFormat="1" applyBorder="1" applyAlignment="1">
      <alignment horizontal="right" vertical="center"/>
    </xf>
    <xf numFmtId="167" fontId="0" fillId="0" borderId="81" xfId="0" applyNumberFormat="1" applyBorder="1"/>
    <xf numFmtId="167" fontId="0" fillId="0" borderId="157" xfId="0" applyNumberFormat="1" applyBorder="1"/>
    <xf numFmtId="167" fontId="0" fillId="0" borderId="158" xfId="0" applyNumberFormat="1" applyBorder="1"/>
    <xf numFmtId="164" fontId="0" fillId="0" borderId="159" xfId="0" applyNumberFormat="1" applyBorder="1" applyAlignment="1">
      <alignment horizontal="right" vertical="center"/>
    </xf>
    <xf numFmtId="168" fontId="0" fillId="0" borderId="160" xfId="0" applyNumberFormat="1" applyBorder="1" applyAlignment="1">
      <alignment horizontal="right" vertical="center"/>
    </xf>
    <xf numFmtId="164" fontId="0" fillId="0" borderId="161" xfId="0" applyNumberFormat="1" applyBorder="1" applyAlignment="1">
      <alignment horizontal="right" vertical="center"/>
    </xf>
    <xf numFmtId="164" fontId="0" fillId="0" borderId="162" xfId="0" applyNumberFormat="1" applyBorder="1" applyAlignment="1">
      <alignment horizontal="right" vertical="center"/>
    </xf>
    <xf numFmtId="164" fontId="0" fillId="0" borderId="163" xfId="0" applyNumberFormat="1" applyBorder="1" applyAlignment="1">
      <alignment horizontal="right" vertical="center"/>
    </xf>
    <xf numFmtId="0" fontId="2" fillId="0" borderId="71" xfId="0" applyFont="1" applyBorder="1" applyAlignment="1">
      <alignment horizontal="right" vertical="center"/>
    </xf>
    <xf numFmtId="0" fontId="2" fillId="0" borderId="51" xfId="0" applyFont="1" applyBorder="1" applyAlignment="1">
      <alignment horizontal="right" vertical="center"/>
    </xf>
    <xf numFmtId="168" fontId="0" fillId="0" borderId="164" xfId="0" applyNumberFormat="1" applyBorder="1" applyAlignment="1">
      <alignment vertical="center"/>
    </xf>
    <xf numFmtId="168" fontId="0" fillId="0" borderId="19" xfId="0" applyNumberFormat="1" applyBorder="1" applyAlignment="1">
      <alignment vertical="center"/>
    </xf>
    <xf numFmtId="168" fontId="0" fillId="0" borderId="129" xfId="0" applyNumberFormat="1" applyBorder="1" applyAlignment="1">
      <alignment vertical="center"/>
    </xf>
    <xf numFmtId="166" fontId="0" fillId="0" borderId="156" xfId="0" applyNumberForma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166" fontId="0" fillId="0" borderId="73" xfId="0" applyNumberFormat="1" applyBorder="1" applyAlignment="1">
      <alignment horizontal="center" vertical="center"/>
    </xf>
    <xf numFmtId="0" fontId="2" fillId="0" borderId="163" xfId="0" applyFont="1" applyBorder="1" applyAlignment="1">
      <alignment horizontal="center" vertical="center"/>
    </xf>
    <xf numFmtId="166" fontId="0" fillId="0" borderId="160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6" fontId="1" fillId="0" borderId="165" xfId="0" applyNumberFormat="1" applyFont="1" applyBorder="1" applyAlignment="1">
      <alignment horizontal="center" vertical="center"/>
    </xf>
    <xf numFmtId="0" fontId="2" fillId="6" borderId="161" xfId="0" applyFont="1" applyFill="1" applyBorder="1" applyAlignment="1">
      <alignment horizontal="center" vertical="center"/>
    </xf>
    <xf numFmtId="0" fontId="2" fillId="6" borderId="162" xfId="0" applyFont="1" applyFill="1" applyBorder="1" applyAlignment="1">
      <alignment horizontal="center" vertical="center"/>
    </xf>
    <xf numFmtId="167" fontId="9" fillId="0" borderId="133" xfId="0" quotePrefix="1" applyNumberFormat="1" applyFont="1" applyBorder="1" applyAlignment="1">
      <alignment wrapText="1"/>
    </xf>
    <xf numFmtId="164" fontId="0" fillId="0" borderId="166" xfId="0" applyNumberFormat="1" applyBorder="1" applyAlignment="1">
      <alignment vertical="center"/>
    </xf>
    <xf numFmtId="164" fontId="0" fillId="0" borderId="105" xfId="0" applyNumberFormat="1" applyBorder="1" applyAlignment="1">
      <alignment vertical="center"/>
    </xf>
    <xf numFmtId="164" fontId="0" fillId="0" borderId="105" xfId="0" applyNumberFormat="1" applyBorder="1" applyAlignment="1">
      <alignment horizontal="right" vertical="center"/>
    </xf>
    <xf numFmtId="164" fontId="0" fillId="0" borderId="167" xfId="0" applyNumberFormat="1" applyBorder="1" applyAlignment="1">
      <alignment vertical="center"/>
    </xf>
    <xf numFmtId="168" fontId="0" fillId="0" borderId="168" xfId="0" applyNumberFormat="1" applyBorder="1" applyAlignment="1">
      <alignment vertical="center"/>
    </xf>
    <xf numFmtId="168" fontId="0" fillId="0" borderId="10" xfId="0" applyNumberFormat="1" applyBorder="1" applyAlignment="1">
      <alignment vertical="center"/>
    </xf>
    <xf numFmtId="168" fontId="0" fillId="0" borderId="144" xfId="0" applyNumberFormat="1" applyBorder="1" applyAlignment="1">
      <alignment horizontal="right" vertical="center"/>
    </xf>
    <xf numFmtId="164" fontId="0" fillId="0" borderId="72" xfId="0" applyNumberFormat="1" applyBorder="1" applyAlignment="1">
      <alignment horizontal="right" vertical="center"/>
    </xf>
    <xf numFmtId="10" fontId="0" fillId="0" borderId="132" xfId="0" applyNumberFormat="1" applyBorder="1" applyAlignment="1">
      <alignment vertical="center"/>
    </xf>
    <xf numFmtId="164" fontId="0" fillId="7" borderId="162" xfId="0" applyNumberFormat="1" applyFill="1" applyBorder="1" applyAlignment="1">
      <alignment horizontal="right" vertical="center"/>
    </xf>
    <xf numFmtId="10" fontId="0" fillId="0" borderId="136" xfId="0" applyNumberFormat="1" applyBorder="1" applyAlignment="1">
      <alignment vertical="center"/>
    </xf>
    <xf numFmtId="2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167" fontId="2" fillId="0" borderId="58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/>
    </xf>
    <xf numFmtId="0" fontId="2" fillId="0" borderId="169" xfId="0" applyFont="1" applyBorder="1" applyAlignment="1">
      <alignment horizontal="right" vertical="center"/>
    </xf>
    <xf numFmtId="0" fontId="0" fillId="0" borderId="104" xfId="0" applyBorder="1" applyAlignment="1">
      <alignment horizontal="center" vertical="center" wrapText="1"/>
    </xf>
    <xf numFmtId="0" fontId="0" fillId="0" borderId="102" xfId="0" applyBorder="1" applyAlignment="1">
      <alignment horizontal="center" vertical="center" wrapText="1"/>
    </xf>
    <xf numFmtId="0" fontId="2" fillId="0" borderId="110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167" fontId="2" fillId="0" borderId="6" xfId="0" applyNumberFormat="1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39" xfId="0" applyFont="1" applyBorder="1" applyAlignment="1">
      <alignment horizontal="right" vertical="center"/>
    </xf>
    <xf numFmtId="0" fontId="2" fillId="0" borderId="116" xfId="0" applyFont="1" applyBorder="1" applyAlignment="1">
      <alignment horizontal="center" vertical="center"/>
    </xf>
    <xf numFmtId="168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167" fontId="6" fillId="0" borderId="0" xfId="0" applyNumberFormat="1" applyFont="1" applyAlignment="1">
      <alignment horizontal="center" vertical="center" wrapText="1"/>
    </xf>
    <xf numFmtId="167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 wrapText="1"/>
    </xf>
    <xf numFmtId="168" fontId="0" fillId="6" borderId="0" xfId="0" applyNumberFormat="1" applyFill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center" vertical="center" wrapText="1"/>
    </xf>
    <xf numFmtId="167" fontId="1" fillId="2" borderId="9" xfId="0" applyNumberFormat="1" applyFont="1" applyFill="1" applyBorder="1" applyAlignment="1">
      <alignment horizontal="center" vertical="center"/>
    </xf>
    <xf numFmtId="167" fontId="1" fillId="2" borderId="4" xfId="0" applyNumberFormat="1" applyFont="1" applyFill="1" applyBorder="1" applyAlignment="1">
      <alignment horizontal="center" vertical="center" wrapText="1"/>
    </xf>
    <xf numFmtId="167" fontId="1" fillId="2" borderId="12" xfId="0" applyNumberFormat="1" applyFont="1" applyFill="1" applyBorder="1" applyAlignment="1">
      <alignment horizontal="center" vertical="center"/>
    </xf>
    <xf numFmtId="167" fontId="2" fillId="0" borderId="104" xfId="0" applyNumberFormat="1" applyFont="1" applyBorder="1" applyAlignment="1">
      <alignment horizontal="center" vertical="center" wrapText="1"/>
    </xf>
    <xf numFmtId="167" fontId="2" fillId="0" borderId="6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39" fontId="2" fillId="0" borderId="97" xfId="0" applyNumberFormat="1" applyFont="1" applyBorder="1" applyAlignment="1">
      <alignment horizontal="right" vertical="center"/>
    </xf>
    <xf numFmtId="39" fontId="2" fillId="0" borderId="113" xfId="0" applyNumberFormat="1" applyFont="1" applyBorder="1" applyAlignment="1">
      <alignment horizontal="right" vertical="center"/>
    </xf>
    <xf numFmtId="39" fontId="2" fillId="0" borderId="77" xfId="0" applyNumberFormat="1" applyFont="1" applyBorder="1" applyAlignment="1">
      <alignment horizontal="right" vertical="center"/>
    </xf>
    <xf numFmtId="39" fontId="2" fillId="0" borderId="112" xfId="0" applyNumberFormat="1" applyFont="1" applyBorder="1" applyAlignment="1">
      <alignment horizontal="right" vertical="center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2" borderId="12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102" xfId="0" applyFont="1" applyBorder="1" applyAlignment="1">
      <alignment horizontal="right" vertical="center"/>
    </xf>
    <xf numFmtId="0" fontId="2" fillId="0" borderId="58" xfId="0" applyFont="1" applyBorder="1" applyAlignment="1">
      <alignment horizontal="right" vertical="center"/>
    </xf>
    <xf numFmtId="0" fontId="2" fillId="0" borderId="108" xfId="0" applyFont="1" applyBorder="1" applyAlignment="1">
      <alignment horizontal="right" vertical="center"/>
    </xf>
    <xf numFmtId="0" fontId="2" fillId="0" borderId="10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10" xfId="0" applyFont="1" applyBorder="1" applyAlignment="1">
      <alignment horizontal="right" vertical="center"/>
    </xf>
    <xf numFmtId="168" fontId="2" fillId="0" borderId="6" xfId="0" applyNumberFormat="1" applyFont="1" applyBorder="1" applyAlignment="1">
      <alignment horizontal="center" vertical="center" wrapText="1"/>
    </xf>
    <xf numFmtId="168" fontId="2" fillId="0" borderId="58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39" fontId="2" fillId="0" borderId="119" xfId="0" applyNumberFormat="1" applyFont="1" applyBorder="1" applyAlignment="1">
      <alignment horizontal="right" vertical="center"/>
    </xf>
    <xf numFmtId="167" fontId="2" fillId="2" borderId="4" xfId="0" applyNumberFormat="1" applyFont="1" applyFill="1" applyBorder="1" applyAlignment="1">
      <alignment horizontal="center" vertical="center" wrapText="1"/>
    </xf>
    <xf numFmtId="167" fontId="2" fillId="2" borderId="12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03" xfId="0" applyFont="1" applyBorder="1" applyAlignment="1">
      <alignment horizontal="right" vertical="center"/>
    </xf>
    <xf numFmtId="167" fontId="2" fillId="0" borderId="6" xfId="0" applyNumberFormat="1" applyFont="1" applyBorder="1" applyAlignment="1">
      <alignment horizontal="center" vertical="center" wrapText="1"/>
    </xf>
    <xf numFmtId="167" fontId="2" fillId="0" borderId="58" xfId="0" applyNumberFormat="1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168" fontId="1" fillId="2" borderId="4" xfId="0" applyNumberFormat="1" applyFont="1" applyFill="1" applyBorder="1" applyAlignment="1">
      <alignment horizontal="center" vertical="center" wrapText="1"/>
    </xf>
    <xf numFmtId="168" fontId="1" fillId="2" borderId="12" xfId="0" applyNumberFormat="1" applyFont="1" applyFill="1" applyBorder="1" applyAlignment="1">
      <alignment horizontal="center" vertical="center"/>
    </xf>
    <xf numFmtId="0" fontId="2" fillId="0" borderId="104" xfId="0" applyFont="1" applyBorder="1" applyAlignment="1">
      <alignment horizontal="right" vertical="center"/>
    </xf>
    <xf numFmtId="0" fontId="2" fillId="0" borderId="94" xfId="0" applyFont="1" applyBorder="1" applyAlignment="1">
      <alignment horizontal="right" vertical="center"/>
    </xf>
    <xf numFmtId="0" fontId="2" fillId="0" borderId="95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1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7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Per cent" xfId="1" builtinId="5"/>
  </cellStyles>
  <dxfs count="97">
    <dxf>
      <font>
        <strike val="0"/>
        <color theme="0"/>
      </font>
      <fill>
        <patternFill>
          <bgColor theme="0"/>
        </patternFill>
      </fill>
    </dxf>
    <dxf>
      <font>
        <b/>
        <i val="0"/>
        <strike val="0"/>
        <color theme="0"/>
      </font>
      <fill>
        <patternFill>
          <bgColor theme="9"/>
        </patternFill>
      </fill>
    </dxf>
    <dxf>
      <font>
        <b/>
        <i val="0"/>
        <strike val="0"/>
        <color theme="0"/>
      </font>
      <fill>
        <patternFill>
          <bgColor theme="5"/>
        </patternFill>
      </fill>
    </dxf>
    <dxf>
      <font>
        <b/>
        <i val="0"/>
        <strike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66FF33"/>
        </patternFill>
      </fill>
    </dxf>
    <dxf>
      <font>
        <b/>
        <i val="0"/>
      </font>
      <fill>
        <patternFill>
          <bgColor rgb="FFFFFF0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b/>
        <i val="0"/>
        <strike val="0"/>
        <color theme="0"/>
      </font>
      <fill>
        <patternFill>
          <bgColor theme="9"/>
        </patternFill>
      </fill>
    </dxf>
    <dxf>
      <font>
        <b/>
        <i val="0"/>
        <strike val="0"/>
        <color theme="0"/>
      </font>
      <fill>
        <patternFill>
          <bgColor theme="5"/>
        </patternFill>
      </fill>
    </dxf>
    <dxf>
      <font>
        <b/>
        <i val="0"/>
        <strike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b/>
        <i val="0"/>
        <strike val="0"/>
        <color theme="0"/>
      </font>
      <fill>
        <patternFill>
          <bgColor theme="9"/>
        </patternFill>
      </fill>
    </dxf>
    <dxf>
      <font>
        <b/>
        <i val="0"/>
        <strike val="0"/>
        <color theme="0"/>
      </font>
      <fill>
        <patternFill>
          <bgColor theme="5"/>
        </patternFill>
      </fill>
    </dxf>
    <dxf>
      <font>
        <b/>
        <i val="0"/>
        <strike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66FF33"/>
        </patternFill>
      </fill>
    </dxf>
    <dxf>
      <font>
        <b/>
        <i val="0"/>
      </font>
      <fill>
        <patternFill>
          <bgColor rgb="FFFFFF0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b/>
        <i val="0"/>
        <strike val="0"/>
        <color theme="0"/>
      </font>
      <fill>
        <patternFill>
          <bgColor theme="9"/>
        </patternFill>
      </fill>
    </dxf>
    <dxf>
      <font>
        <b/>
        <i val="0"/>
        <strike val="0"/>
        <color theme="0"/>
      </font>
      <fill>
        <patternFill>
          <bgColor theme="5"/>
        </patternFill>
      </fill>
    </dxf>
    <dxf>
      <font>
        <b/>
        <i val="0"/>
        <strike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theme="9"/>
        </patternFill>
      </fill>
    </dxf>
    <dxf>
      <font>
        <b/>
        <i val="0"/>
        <strike val="0"/>
        <color theme="0"/>
      </font>
      <fill>
        <patternFill>
          <bgColor theme="5"/>
        </patternFill>
      </fill>
    </dxf>
    <dxf>
      <font>
        <b/>
        <i val="0"/>
        <strike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66FF33"/>
        </patternFill>
      </fill>
    </dxf>
    <dxf>
      <font>
        <b/>
        <i val="0"/>
      </font>
      <fill>
        <patternFill>
          <bgColor rgb="FFFFFF0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b/>
        <i val="0"/>
        <strike val="0"/>
        <color theme="0"/>
      </font>
      <fill>
        <patternFill>
          <bgColor theme="9"/>
        </patternFill>
      </fill>
    </dxf>
    <dxf>
      <font>
        <b/>
        <i val="0"/>
        <strike val="0"/>
        <color theme="0"/>
      </font>
      <fill>
        <patternFill>
          <bgColor theme="5"/>
        </patternFill>
      </fill>
    </dxf>
    <dxf>
      <font>
        <b/>
        <i val="0"/>
        <strike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rgb="FF00FFFF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b/>
        <i val="0"/>
        <strike val="0"/>
        <color theme="0"/>
      </font>
      <fill>
        <patternFill>
          <bgColor theme="9"/>
        </patternFill>
      </fill>
    </dxf>
    <dxf>
      <font>
        <b/>
        <i val="0"/>
        <strike val="0"/>
        <color theme="0"/>
      </font>
      <fill>
        <patternFill>
          <bgColor theme="5"/>
        </patternFill>
      </fill>
    </dxf>
    <dxf>
      <font>
        <b/>
        <i val="0"/>
        <strike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66FF33"/>
        </patternFill>
      </fill>
    </dxf>
    <dxf>
      <font>
        <b/>
        <i val="0"/>
      </font>
      <fill>
        <patternFill>
          <bgColor rgb="FFFFFF0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b/>
        <i val="0"/>
        <strike val="0"/>
        <color theme="0"/>
      </font>
      <fill>
        <patternFill>
          <bgColor theme="9"/>
        </patternFill>
      </fill>
    </dxf>
    <dxf>
      <font>
        <b/>
        <i val="0"/>
        <strike val="0"/>
        <color theme="0"/>
      </font>
      <fill>
        <patternFill>
          <bgColor theme="5"/>
        </patternFill>
      </fill>
    </dxf>
    <dxf>
      <font>
        <b/>
        <i val="0"/>
        <strike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strike val="0"/>
        <color theme="0"/>
      </font>
      <fill>
        <patternFill>
          <bgColor theme="9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b/>
        <i val="0"/>
        <strike val="0"/>
        <color theme="0"/>
      </font>
      <fill>
        <patternFill>
          <bgColor theme="9"/>
        </patternFill>
      </fill>
    </dxf>
    <dxf>
      <font>
        <b/>
        <i val="0"/>
        <strike val="0"/>
        <color theme="0"/>
      </font>
      <fill>
        <patternFill>
          <bgColor theme="5"/>
        </patternFill>
      </fill>
    </dxf>
    <dxf>
      <font>
        <b/>
        <i val="0"/>
        <strike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79998168889431442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strike val="0"/>
        <color theme="0"/>
      </font>
      <fill>
        <patternFill>
          <bgColor theme="9"/>
        </patternFill>
      </fill>
    </dxf>
    <dxf>
      <font>
        <b/>
        <i val="0"/>
        <strike val="0"/>
        <color theme="0"/>
      </font>
      <fill>
        <patternFill>
          <bgColor theme="5"/>
        </patternFill>
      </fill>
    </dxf>
    <dxf>
      <font>
        <b/>
        <i val="0"/>
        <strike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strike val="0"/>
        <color theme="0"/>
      </font>
      <fill>
        <patternFill>
          <bgColor theme="9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strike val="0"/>
        <color theme="0"/>
      </font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  <color auto="1"/>
      </font>
      <fill>
        <patternFill>
          <bgColor theme="9"/>
        </patternFill>
      </fill>
    </dxf>
    <dxf>
      <font>
        <b/>
        <i val="0"/>
        <strike val="0"/>
        <color auto="1"/>
      </font>
      <fill>
        <patternFill>
          <bgColor theme="9"/>
        </patternFill>
      </fill>
    </dxf>
    <dxf>
      <numFmt numFmtId="168" formatCode="[$£-809]#,##0.00"/>
    </dxf>
    <dxf>
      <numFmt numFmtId="164" formatCode="&quot;£&quot;#,##0.00;\-&quot;£&quot;#,##0.00"/>
    </dxf>
    <dxf>
      <numFmt numFmtId="19" formatCode="dd/mm/yyyy"/>
    </dxf>
    <dxf>
      <numFmt numFmtId="0" formatCode="General"/>
    </dxf>
  </dxfs>
  <tableStyles count="0" defaultTableStyle="TableStyleMedium2" defaultPivotStyle="PivotStyleLight16"/>
  <colors>
    <mruColors>
      <color rgb="FF66FF33"/>
      <color rgb="FF99FF33"/>
      <color rgb="FF00FFFF"/>
      <color rgb="FFBCF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B7E0F2A-89C6-0241-B36C-A90F47BBD398}" name="Table4" displayName="Table4" ref="A1:N367" totalsRowCount="1">
  <autoFilter ref="A1:N366" xr:uid="{9B7E0F2A-89C6-0241-B36C-A90F47BBD398}"/>
  <tableColumns count="14">
    <tableColumn id="1" xr3:uid="{13AAFC85-CADE-F54A-A27C-16F0045F8B0F}" name="Week #" totalsRowLabel="Total" dataDxfId="96">
      <calculatedColumnFormula>WEEKNUM(Table4[[#This Row],[Date]],2)</calculatedColumnFormula>
    </tableColumn>
    <tableColumn id="2" xr3:uid="{EE5A9259-A5FD-9E47-B604-76E52085AB09}" name="Day #">
      <calculatedColumnFormula>ROW()-ROW(Table4[[#Headers],[Day '#]])</calculatedColumnFormula>
    </tableColumn>
    <tableColumn id="3" xr3:uid="{089E1342-F3FA-F940-A405-6C1BC1F4E016}" name="DayotW">
      <calculatedColumnFormula>TEXT(Table4[[#This Row],[Date]],"ddd")</calculatedColumnFormula>
    </tableColumn>
    <tableColumn id="4" xr3:uid="{809CD9EC-E930-E140-AAC5-9FF8548615BE}" name="Date" dataDxfId="95"/>
    <tableColumn id="5" xr3:uid="{AA17C2D4-90B4-524D-98F0-11C287091464}" name="Daily Amount" dataDxfId="94">
      <calculatedColumnFormula>WEEKDAY(Table4[[#This Row],[Date]],2)</calculatedColumnFormula>
    </tableColumn>
    <tableColumn id="6" xr3:uid="{8F545652-08EF-384F-98D6-073AE1D601A5}" name="Running Total">
      <calculatedColumnFormula>SUM(Table4[[#Headers],[Daily Amount]]:Table4[[#This Row],[Daily Amount]])</calculatedColumnFormula>
    </tableColumn>
    <tableColumn id="7" xr3:uid="{91414BCC-5B43-2545-B30D-5F17A18261AC}" name="Total - Incl. _x000a_'Top-ups'"/>
    <tableColumn id="8" xr3:uid="{C972912F-DED0-AB41-95F7-EC27332BAF21}" name="Daily Target_x000a_(Estimated)"/>
    <tableColumn id="9" xr3:uid="{54F72E9E-C1E8-3D4D-A1C7-923C3DA0EB55}" name="Daily _x000a_Saving "/>
    <tableColumn id="10" xr3:uid="{4A5C0FCA-2BF0-8D45-A70B-F135AB65890F}" name="Daily Excess_x000a_(Total - Target)">
      <calculatedColumnFormula>Table4[[#This Row],[Total - Incl. 
''Top-ups'']]-Table4[[#This Row],[Daily Target
(Estimated)]]</calculatedColumnFormula>
    </tableColumn>
    <tableColumn id="11" xr3:uid="{31C2ECD3-2AC2-C74D-A20C-FBA0F5672568}" name="Total Extras"/>
    <tableColumn id="12" xr3:uid="{B25C2613-2120-7B4F-A9DF-75B091C61469}" name="To Hit_x000a_'Target'"/>
    <tableColumn id="13" xr3:uid="{6E2A97BC-3F63-7A4C-A106-D4196C038E4F}" name="%'age of _x000a_Target"/>
    <tableColumn id="14" xr3:uid="{715EB219-B90E-3642-A99E-A2B0C82D9ACB}" name="Weekly_x000a_Saving" totalsRowFunction="sum" totalsRowDxfId="93">
      <calculatedColumnFormula>IF(WEEKDAY(Table4[[#This Row],[Date]],2)=7,SUMIF(Table4[Week '#],Table4[[#This Row],[Week '#]],Table4[Daily 
Saving ]),"")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F1350-8961-114D-957D-B692FDFA2F49}">
  <sheetPr>
    <tabColor theme="4"/>
  </sheetPr>
  <dimension ref="B1:L369"/>
  <sheetViews>
    <sheetView showZeros="0" zoomScaleNormal="60" zoomScaleSheetLayoutView="100" workbookViewId="0">
      <pane xSplit="5" ySplit="2" topLeftCell="F368" activePane="bottomRight" state="frozen"/>
      <selection pane="topRight" activeCell="H1" sqref="H1"/>
      <selection pane="bottomLeft" activeCell="A2" sqref="A2:XFD2"/>
      <selection pane="bottomRight"/>
    </sheetView>
  </sheetViews>
  <sheetFormatPr baseColWidth="10" defaultColWidth="8.83203125" defaultRowHeight="15" x14ac:dyDescent="0.2"/>
  <cols>
    <col min="1" max="1" width="2.5" customWidth="1"/>
    <col min="2" max="2" width="11" style="4" bestFit="1" customWidth="1"/>
    <col min="3" max="3" width="17.5" style="5" bestFit="1" customWidth="1"/>
    <col min="4" max="4" width="5.6640625" style="1" bestFit="1" customWidth="1"/>
    <col min="5" max="5" width="8.83203125" customWidth="1"/>
    <col min="6" max="6" width="10.33203125" style="2" bestFit="1" customWidth="1"/>
    <col min="7" max="7" width="11" style="2" bestFit="1" customWidth="1"/>
    <col min="8" max="8" width="11" style="2" customWidth="1"/>
    <col min="9" max="9" width="12.5" style="2" bestFit="1" customWidth="1"/>
    <col min="10" max="10" width="10.6640625" style="3" bestFit="1" customWidth="1"/>
    <col min="11" max="11" width="7.6640625" style="3" bestFit="1" customWidth="1"/>
    <col min="12" max="12" width="8" style="32" bestFit="1" customWidth="1"/>
  </cols>
  <sheetData>
    <row r="1" spans="2:12" ht="16" thickBot="1" x14ac:dyDescent="0.25"/>
    <row r="2" spans="2:12" ht="33" thickBot="1" x14ac:dyDescent="0.25">
      <c r="B2" s="36" t="s">
        <v>0</v>
      </c>
      <c r="C2" s="37" t="s">
        <v>1</v>
      </c>
      <c r="D2" s="380" t="s">
        <v>2</v>
      </c>
      <c r="E2" s="381"/>
      <c r="F2" s="38" t="s">
        <v>3</v>
      </c>
      <c r="G2" s="38" t="s">
        <v>4</v>
      </c>
      <c r="H2" s="43" t="s">
        <v>5</v>
      </c>
      <c r="I2" s="44" t="s">
        <v>6</v>
      </c>
      <c r="J2" s="13" t="s">
        <v>7</v>
      </c>
      <c r="K2" s="39" t="s">
        <v>8</v>
      </c>
      <c r="L2" s="40" t="s">
        <v>9</v>
      </c>
    </row>
    <row r="3" spans="2:12" ht="16" thickBot="1" x14ac:dyDescent="0.25">
      <c r="B3" s="54"/>
      <c r="C3" s="55"/>
      <c r="D3" s="56"/>
      <c r="E3" s="57"/>
      <c r="F3" s="58"/>
      <c r="G3" s="58"/>
      <c r="H3" s="58"/>
      <c r="I3" s="58"/>
      <c r="J3" s="59"/>
      <c r="K3" s="60"/>
      <c r="L3" s="33"/>
    </row>
    <row r="4" spans="2:12" x14ac:dyDescent="0.2">
      <c r="B4" s="370" t="str">
        <f>TEXT(WEEKDAY(C4), "dddd")</f>
        <v>Saturday</v>
      </c>
      <c r="C4" s="157">
        <v>44562</v>
      </c>
      <c r="D4" s="49">
        <v>6</v>
      </c>
      <c r="E4" s="49">
        <f>SUM(D4)</f>
        <v>6</v>
      </c>
      <c r="F4" s="50"/>
      <c r="G4" s="50"/>
      <c r="H4" s="51"/>
      <c r="I4" s="51"/>
      <c r="J4" s="52"/>
      <c r="K4" s="53"/>
      <c r="L4" s="34"/>
    </row>
    <row r="5" spans="2:12" x14ac:dyDescent="0.2">
      <c r="B5" s="367" t="str">
        <f t="shared" ref="B5:B68" si="0">TEXT(WEEKDAY(C5), "dddd")</f>
        <v>Sunday</v>
      </c>
      <c r="C5" s="158">
        <v>44563</v>
      </c>
      <c r="D5" s="25">
        <v>7</v>
      </c>
      <c r="E5" s="25">
        <f>SUM(E4+D5)</f>
        <v>13</v>
      </c>
      <c r="F5" s="26"/>
      <c r="G5" s="26"/>
      <c r="H5" s="30"/>
      <c r="I5" s="30"/>
      <c r="J5" s="41"/>
      <c r="K5" s="42"/>
      <c r="L5" s="35"/>
    </row>
    <row r="6" spans="2:12" x14ac:dyDescent="0.2">
      <c r="B6" s="367" t="str">
        <f t="shared" si="0"/>
        <v>Monday</v>
      </c>
      <c r="C6" s="158">
        <v>44564</v>
      </c>
      <c r="D6" s="25">
        <v>1</v>
      </c>
      <c r="E6" s="25">
        <f t="shared" ref="E6:E69" si="1">SUM(E5+D6)</f>
        <v>14</v>
      </c>
      <c r="F6" s="26"/>
      <c r="G6" s="26"/>
      <c r="H6" s="30"/>
      <c r="I6" s="30"/>
      <c r="J6" s="41"/>
      <c r="K6" s="42"/>
      <c r="L6" s="35"/>
    </row>
    <row r="7" spans="2:12" x14ac:dyDescent="0.2">
      <c r="B7" s="367" t="str">
        <f t="shared" si="0"/>
        <v>Tuesday</v>
      </c>
      <c r="C7" s="158">
        <v>44565</v>
      </c>
      <c r="D7" s="25">
        <v>2</v>
      </c>
      <c r="E7" s="25">
        <f t="shared" si="1"/>
        <v>16</v>
      </c>
      <c r="F7" s="26"/>
      <c r="G7" s="26"/>
      <c r="H7" s="30"/>
      <c r="I7" s="30"/>
      <c r="J7" s="41"/>
      <c r="K7" s="42"/>
      <c r="L7" s="35"/>
    </row>
    <row r="8" spans="2:12" x14ac:dyDescent="0.2">
      <c r="B8" s="367" t="str">
        <f t="shared" si="0"/>
        <v>Wednesday</v>
      </c>
      <c r="C8" s="158">
        <v>44566</v>
      </c>
      <c r="D8" s="25">
        <v>3</v>
      </c>
      <c r="E8" s="25">
        <f t="shared" si="1"/>
        <v>19</v>
      </c>
      <c r="F8" s="26"/>
      <c r="G8" s="26"/>
      <c r="H8" s="30"/>
      <c r="I8" s="30"/>
      <c r="J8" s="41"/>
      <c r="K8" s="42"/>
      <c r="L8" s="35"/>
    </row>
    <row r="9" spans="2:12" x14ac:dyDescent="0.2">
      <c r="B9" s="367" t="str">
        <f t="shared" si="0"/>
        <v>Thursday</v>
      </c>
      <c r="C9" s="158">
        <v>44567</v>
      </c>
      <c r="D9" s="25">
        <v>4</v>
      </c>
      <c r="E9" s="25">
        <f t="shared" si="1"/>
        <v>23</v>
      </c>
      <c r="F9" s="26"/>
      <c r="G9" s="26"/>
      <c r="H9" s="30"/>
      <c r="I9" s="30"/>
      <c r="J9" s="41"/>
      <c r="K9" s="42"/>
      <c r="L9" s="35"/>
    </row>
    <row r="10" spans="2:12" x14ac:dyDescent="0.2">
      <c r="B10" s="367" t="str">
        <f t="shared" si="0"/>
        <v>Friday</v>
      </c>
      <c r="C10" s="158">
        <v>44568</v>
      </c>
      <c r="D10" s="25">
        <v>5</v>
      </c>
      <c r="E10" s="25">
        <f t="shared" si="1"/>
        <v>28</v>
      </c>
      <c r="F10" s="26"/>
      <c r="G10" s="26"/>
      <c r="H10" s="30"/>
      <c r="I10" s="30"/>
      <c r="J10" s="41"/>
      <c r="K10" s="42"/>
      <c r="L10" s="35"/>
    </row>
    <row r="11" spans="2:12" x14ac:dyDescent="0.2">
      <c r="B11" s="367" t="str">
        <f t="shared" si="0"/>
        <v>Saturday</v>
      </c>
      <c r="C11" s="158">
        <v>44569</v>
      </c>
      <c r="D11" s="25">
        <v>6</v>
      </c>
      <c r="E11" s="25">
        <f t="shared" si="1"/>
        <v>34</v>
      </c>
      <c r="F11" s="26"/>
      <c r="G11" s="26"/>
      <c r="H11" s="30"/>
      <c r="I11" s="30"/>
      <c r="J11" s="41"/>
      <c r="K11" s="42"/>
      <c r="L11" s="35"/>
    </row>
    <row r="12" spans="2:12" x14ac:dyDescent="0.2">
      <c r="B12" s="367" t="str">
        <f t="shared" si="0"/>
        <v>Sunday</v>
      </c>
      <c r="C12" s="158">
        <v>44570</v>
      </c>
      <c r="D12" s="25">
        <v>7</v>
      </c>
      <c r="E12" s="25">
        <f t="shared" si="1"/>
        <v>41</v>
      </c>
      <c r="F12" s="26"/>
      <c r="G12" s="26"/>
      <c r="H12" s="30"/>
      <c r="I12" s="30"/>
      <c r="J12" s="41"/>
      <c r="K12" s="42"/>
      <c r="L12" s="35"/>
    </row>
    <row r="13" spans="2:12" x14ac:dyDescent="0.2">
      <c r="B13" s="367" t="str">
        <f t="shared" si="0"/>
        <v>Monday</v>
      </c>
      <c r="C13" s="158">
        <v>44571</v>
      </c>
      <c r="D13" s="25">
        <v>1</v>
      </c>
      <c r="E13" s="25">
        <f t="shared" si="1"/>
        <v>42</v>
      </c>
      <c r="F13" s="26"/>
      <c r="G13" s="26"/>
      <c r="H13" s="30"/>
      <c r="I13" s="30"/>
      <c r="J13" s="41"/>
      <c r="K13" s="42"/>
      <c r="L13" s="35"/>
    </row>
    <row r="14" spans="2:12" x14ac:dyDescent="0.2">
      <c r="B14" s="367" t="str">
        <f t="shared" si="0"/>
        <v>Tuesday</v>
      </c>
      <c r="C14" s="158">
        <v>44572</v>
      </c>
      <c r="D14" s="25">
        <v>2</v>
      </c>
      <c r="E14" s="25">
        <f t="shared" si="1"/>
        <v>44</v>
      </c>
      <c r="F14" s="26"/>
      <c r="G14" s="26"/>
      <c r="H14" s="30"/>
      <c r="I14" s="30"/>
      <c r="J14" s="41"/>
      <c r="K14" s="42"/>
      <c r="L14" s="35"/>
    </row>
    <row r="15" spans="2:12" x14ac:dyDescent="0.2">
      <c r="B15" s="367" t="str">
        <f t="shared" si="0"/>
        <v>Wednesday</v>
      </c>
      <c r="C15" s="158">
        <v>44573</v>
      </c>
      <c r="D15" s="25">
        <v>3</v>
      </c>
      <c r="E15" s="25">
        <f t="shared" si="1"/>
        <v>47</v>
      </c>
      <c r="F15" s="26"/>
      <c r="G15" s="26"/>
      <c r="H15" s="30"/>
      <c r="I15" s="30"/>
      <c r="J15" s="41"/>
      <c r="K15" s="42"/>
      <c r="L15" s="35"/>
    </row>
    <row r="16" spans="2:12" x14ac:dyDescent="0.2">
      <c r="B16" s="367" t="str">
        <f t="shared" si="0"/>
        <v>Thursday</v>
      </c>
      <c r="C16" s="158">
        <v>44574</v>
      </c>
      <c r="D16" s="25">
        <v>4</v>
      </c>
      <c r="E16" s="25">
        <f t="shared" si="1"/>
        <v>51</v>
      </c>
      <c r="F16" s="26"/>
      <c r="G16" s="26"/>
      <c r="H16" s="30"/>
      <c r="I16" s="30"/>
      <c r="J16" s="41"/>
      <c r="K16" s="42"/>
      <c r="L16" s="35"/>
    </row>
    <row r="17" spans="2:12" x14ac:dyDescent="0.2">
      <c r="B17" s="367" t="str">
        <f t="shared" si="0"/>
        <v>Friday</v>
      </c>
      <c r="C17" s="158">
        <v>44575</v>
      </c>
      <c r="D17" s="25">
        <v>5</v>
      </c>
      <c r="E17" s="25">
        <f t="shared" si="1"/>
        <v>56</v>
      </c>
      <c r="F17" s="26"/>
      <c r="G17" s="26"/>
      <c r="H17" s="30"/>
      <c r="I17" s="30"/>
      <c r="J17" s="41"/>
      <c r="K17" s="42"/>
      <c r="L17" s="35"/>
    </row>
    <row r="18" spans="2:12" x14ac:dyDescent="0.2">
      <c r="B18" s="367" t="str">
        <f t="shared" si="0"/>
        <v>Saturday</v>
      </c>
      <c r="C18" s="158">
        <v>44576</v>
      </c>
      <c r="D18" s="25">
        <v>6</v>
      </c>
      <c r="E18" s="25">
        <f t="shared" si="1"/>
        <v>62</v>
      </c>
      <c r="F18" s="26"/>
      <c r="G18" s="26"/>
      <c r="H18" s="30"/>
      <c r="I18" s="30"/>
      <c r="J18" s="41"/>
      <c r="K18" s="42"/>
      <c r="L18" s="35"/>
    </row>
    <row r="19" spans="2:12" x14ac:dyDescent="0.2">
      <c r="B19" s="367" t="str">
        <f t="shared" si="0"/>
        <v>Sunday</v>
      </c>
      <c r="C19" s="158">
        <v>44577</v>
      </c>
      <c r="D19" s="25">
        <v>7</v>
      </c>
      <c r="E19" s="25">
        <f t="shared" si="1"/>
        <v>69</v>
      </c>
      <c r="F19" s="26"/>
      <c r="G19" s="26"/>
      <c r="H19" s="30"/>
      <c r="I19" s="30"/>
      <c r="J19" s="41"/>
      <c r="K19" s="42"/>
      <c r="L19" s="35"/>
    </row>
    <row r="20" spans="2:12" x14ac:dyDescent="0.2">
      <c r="B20" s="367" t="str">
        <f t="shared" si="0"/>
        <v>Monday</v>
      </c>
      <c r="C20" s="158">
        <v>44578</v>
      </c>
      <c r="D20" s="25">
        <v>1</v>
      </c>
      <c r="E20" s="25">
        <f t="shared" si="1"/>
        <v>70</v>
      </c>
      <c r="F20" s="26"/>
      <c r="G20" s="26"/>
      <c r="H20" s="30"/>
      <c r="I20" s="30"/>
      <c r="J20" s="41"/>
      <c r="K20" s="42"/>
      <c r="L20" s="35"/>
    </row>
    <row r="21" spans="2:12" x14ac:dyDescent="0.2">
      <c r="B21" s="367" t="str">
        <f t="shared" si="0"/>
        <v>Tuesday</v>
      </c>
      <c r="C21" s="158">
        <v>44579</v>
      </c>
      <c r="D21" s="25">
        <v>2</v>
      </c>
      <c r="E21" s="25">
        <f t="shared" si="1"/>
        <v>72</v>
      </c>
      <c r="F21" s="26"/>
      <c r="G21" s="26"/>
      <c r="H21" s="30"/>
      <c r="I21" s="30"/>
      <c r="J21" s="41"/>
      <c r="K21" s="42"/>
      <c r="L21" s="35"/>
    </row>
    <row r="22" spans="2:12" x14ac:dyDescent="0.2">
      <c r="B22" s="367" t="str">
        <f t="shared" si="0"/>
        <v>Wednesday</v>
      </c>
      <c r="C22" s="158">
        <v>44580</v>
      </c>
      <c r="D22" s="25">
        <v>3</v>
      </c>
      <c r="E22" s="25">
        <f t="shared" si="1"/>
        <v>75</v>
      </c>
      <c r="F22" s="26"/>
      <c r="G22" s="26"/>
      <c r="H22" s="30"/>
      <c r="I22" s="30"/>
      <c r="J22" s="41"/>
      <c r="K22" s="42"/>
      <c r="L22" s="35"/>
    </row>
    <row r="23" spans="2:12" x14ac:dyDescent="0.2">
      <c r="B23" s="367" t="str">
        <f t="shared" si="0"/>
        <v>Thursday</v>
      </c>
      <c r="C23" s="158">
        <v>44581</v>
      </c>
      <c r="D23" s="25">
        <v>4</v>
      </c>
      <c r="E23" s="25">
        <f t="shared" si="1"/>
        <v>79</v>
      </c>
      <c r="F23" s="26"/>
      <c r="G23" s="26"/>
      <c r="H23" s="30"/>
      <c r="I23" s="30"/>
      <c r="J23" s="41"/>
      <c r="K23" s="42"/>
      <c r="L23" s="35"/>
    </row>
    <row r="24" spans="2:12" x14ac:dyDescent="0.2">
      <c r="B24" s="367" t="str">
        <f t="shared" si="0"/>
        <v>Friday</v>
      </c>
      <c r="C24" s="158">
        <v>44582</v>
      </c>
      <c r="D24" s="25">
        <v>5</v>
      </c>
      <c r="E24" s="25">
        <f t="shared" si="1"/>
        <v>84</v>
      </c>
      <c r="F24" s="26"/>
      <c r="G24" s="26"/>
      <c r="H24" s="30"/>
      <c r="I24" s="30"/>
      <c r="J24" s="41"/>
      <c r="K24" s="42"/>
      <c r="L24" s="35"/>
    </row>
    <row r="25" spans="2:12" x14ac:dyDescent="0.2">
      <c r="B25" s="367" t="str">
        <f t="shared" si="0"/>
        <v>Saturday</v>
      </c>
      <c r="C25" s="158">
        <v>44583</v>
      </c>
      <c r="D25" s="25">
        <v>6</v>
      </c>
      <c r="E25" s="25">
        <f t="shared" si="1"/>
        <v>90</v>
      </c>
      <c r="F25" s="26"/>
      <c r="G25" s="26"/>
      <c r="H25" s="30"/>
      <c r="I25" s="30"/>
      <c r="J25" s="41"/>
      <c r="K25" s="42"/>
      <c r="L25" s="35"/>
    </row>
    <row r="26" spans="2:12" x14ac:dyDescent="0.2">
      <c r="B26" s="367" t="str">
        <f t="shared" si="0"/>
        <v>Sunday</v>
      </c>
      <c r="C26" s="158">
        <v>44584</v>
      </c>
      <c r="D26" s="25">
        <v>7</v>
      </c>
      <c r="E26" s="25">
        <f t="shared" si="1"/>
        <v>97</v>
      </c>
      <c r="F26" s="26"/>
      <c r="G26" s="26"/>
      <c r="H26" s="30"/>
      <c r="I26" s="30"/>
      <c r="J26" s="41"/>
      <c r="K26" s="42"/>
      <c r="L26" s="35"/>
    </row>
    <row r="27" spans="2:12" x14ac:dyDescent="0.2">
      <c r="B27" s="367" t="str">
        <f t="shared" si="0"/>
        <v>Monday</v>
      </c>
      <c r="C27" s="158">
        <v>44585</v>
      </c>
      <c r="D27" s="25">
        <v>1</v>
      </c>
      <c r="E27" s="25">
        <f t="shared" si="1"/>
        <v>98</v>
      </c>
      <c r="F27" s="26"/>
      <c r="G27" s="26"/>
      <c r="H27" s="30"/>
      <c r="I27" s="30"/>
      <c r="J27" s="41"/>
      <c r="K27" s="42"/>
      <c r="L27" s="35"/>
    </row>
    <row r="28" spans="2:12" x14ac:dyDescent="0.2">
      <c r="B28" s="367" t="str">
        <f t="shared" si="0"/>
        <v>Tuesday</v>
      </c>
      <c r="C28" s="158">
        <v>44586</v>
      </c>
      <c r="D28" s="25">
        <v>2</v>
      </c>
      <c r="E28" s="25">
        <f t="shared" si="1"/>
        <v>100</v>
      </c>
      <c r="F28" s="26"/>
      <c r="G28" s="26"/>
      <c r="H28" s="30"/>
      <c r="I28" s="30"/>
      <c r="J28" s="41"/>
      <c r="K28" s="42"/>
      <c r="L28" s="35"/>
    </row>
    <row r="29" spans="2:12" x14ac:dyDescent="0.2">
      <c r="B29" s="367" t="str">
        <f t="shared" si="0"/>
        <v>Wednesday</v>
      </c>
      <c r="C29" s="158">
        <v>44587</v>
      </c>
      <c r="D29" s="25">
        <v>3</v>
      </c>
      <c r="E29" s="25">
        <f t="shared" si="1"/>
        <v>103</v>
      </c>
      <c r="F29" s="26"/>
      <c r="G29" s="26"/>
      <c r="H29" s="30"/>
      <c r="I29" s="30"/>
      <c r="J29" s="41"/>
      <c r="K29" s="42"/>
      <c r="L29" s="35"/>
    </row>
    <row r="30" spans="2:12" x14ac:dyDescent="0.2">
      <c r="B30" s="367" t="str">
        <f t="shared" si="0"/>
        <v>Thursday</v>
      </c>
      <c r="C30" s="158">
        <v>44588</v>
      </c>
      <c r="D30" s="25">
        <v>4</v>
      </c>
      <c r="E30" s="25">
        <f t="shared" si="1"/>
        <v>107</v>
      </c>
      <c r="F30" s="26"/>
      <c r="G30" s="26"/>
      <c r="H30" s="30"/>
      <c r="I30" s="30"/>
      <c r="J30" s="41"/>
      <c r="K30" s="42"/>
      <c r="L30" s="35"/>
    </row>
    <row r="31" spans="2:12" x14ac:dyDescent="0.2">
      <c r="B31" s="367" t="str">
        <f t="shared" si="0"/>
        <v>Friday</v>
      </c>
      <c r="C31" s="158">
        <v>44589</v>
      </c>
      <c r="D31" s="25">
        <v>5</v>
      </c>
      <c r="E31" s="25">
        <f t="shared" si="1"/>
        <v>112</v>
      </c>
      <c r="F31" s="26"/>
      <c r="G31" s="26"/>
      <c r="H31" s="30"/>
      <c r="I31" s="30"/>
      <c r="J31" s="41"/>
      <c r="K31" s="42"/>
      <c r="L31" s="35"/>
    </row>
    <row r="32" spans="2:12" x14ac:dyDescent="0.2">
      <c r="B32" s="367" t="str">
        <f t="shared" si="0"/>
        <v>Saturday</v>
      </c>
      <c r="C32" s="158">
        <v>44590</v>
      </c>
      <c r="D32" s="25">
        <v>6</v>
      </c>
      <c r="E32" s="25">
        <f t="shared" si="1"/>
        <v>118</v>
      </c>
      <c r="F32" s="26"/>
      <c r="G32" s="26"/>
      <c r="H32" s="30"/>
      <c r="I32" s="30"/>
      <c r="J32" s="41"/>
      <c r="K32" s="42"/>
      <c r="L32" s="35"/>
    </row>
    <row r="33" spans="2:12" x14ac:dyDescent="0.2">
      <c r="B33" s="367" t="str">
        <f t="shared" si="0"/>
        <v>Sunday</v>
      </c>
      <c r="C33" s="158">
        <v>44591</v>
      </c>
      <c r="D33" s="25">
        <v>7</v>
      </c>
      <c r="E33" s="25">
        <f t="shared" si="1"/>
        <v>125</v>
      </c>
      <c r="F33" s="26"/>
      <c r="G33" s="26"/>
      <c r="H33" s="30"/>
      <c r="I33" s="30"/>
      <c r="J33" s="41"/>
      <c r="K33" s="42"/>
      <c r="L33" s="35"/>
    </row>
    <row r="34" spans="2:12" x14ac:dyDescent="0.2">
      <c r="B34" s="367" t="str">
        <f t="shared" si="0"/>
        <v>Monday</v>
      </c>
      <c r="C34" s="158">
        <v>44592</v>
      </c>
      <c r="D34" s="25">
        <v>1</v>
      </c>
      <c r="E34" s="25">
        <f t="shared" si="1"/>
        <v>126</v>
      </c>
      <c r="F34" s="26"/>
      <c r="G34" s="26"/>
      <c r="H34" s="30"/>
      <c r="I34" s="30"/>
      <c r="J34" s="41"/>
      <c r="K34" s="42"/>
      <c r="L34" s="35"/>
    </row>
    <row r="35" spans="2:12" x14ac:dyDescent="0.2">
      <c r="B35" s="367" t="str">
        <f t="shared" si="0"/>
        <v>Tuesday</v>
      </c>
      <c r="C35" s="158">
        <v>44593</v>
      </c>
      <c r="D35" s="25">
        <v>2</v>
      </c>
      <c r="E35" s="25">
        <f t="shared" si="1"/>
        <v>128</v>
      </c>
      <c r="F35" s="26"/>
      <c r="G35" s="26"/>
      <c r="H35" s="30"/>
      <c r="I35" s="30"/>
      <c r="J35" s="41"/>
      <c r="K35" s="42"/>
      <c r="L35" s="35"/>
    </row>
    <row r="36" spans="2:12" x14ac:dyDescent="0.2">
      <c r="B36" s="367" t="str">
        <f t="shared" si="0"/>
        <v>Wednesday</v>
      </c>
      <c r="C36" s="158">
        <v>44594</v>
      </c>
      <c r="D36" s="25">
        <v>3</v>
      </c>
      <c r="E36" s="25">
        <f t="shared" si="1"/>
        <v>131</v>
      </c>
      <c r="F36" s="26"/>
      <c r="G36" s="26"/>
      <c r="H36" s="30"/>
      <c r="I36" s="30"/>
      <c r="J36" s="41"/>
      <c r="K36" s="42"/>
      <c r="L36" s="35"/>
    </row>
    <row r="37" spans="2:12" x14ac:dyDescent="0.2">
      <c r="B37" s="367" t="str">
        <f t="shared" si="0"/>
        <v>Thursday</v>
      </c>
      <c r="C37" s="158">
        <v>44595</v>
      </c>
      <c r="D37" s="25">
        <v>4</v>
      </c>
      <c r="E37" s="25">
        <f t="shared" si="1"/>
        <v>135</v>
      </c>
      <c r="F37" s="26"/>
      <c r="G37" s="26"/>
      <c r="H37" s="30"/>
      <c r="I37" s="30"/>
      <c r="J37" s="41"/>
      <c r="K37" s="42"/>
      <c r="L37" s="35"/>
    </row>
    <row r="38" spans="2:12" x14ac:dyDescent="0.2">
      <c r="B38" s="367" t="str">
        <f t="shared" si="0"/>
        <v>Friday</v>
      </c>
      <c r="C38" s="158">
        <v>44596</v>
      </c>
      <c r="D38" s="25">
        <v>5</v>
      </c>
      <c r="E38" s="25">
        <f t="shared" si="1"/>
        <v>140</v>
      </c>
      <c r="F38" s="26"/>
      <c r="G38" s="26"/>
      <c r="H38" s="30"/>
      <c r="I38" s="30"/>
      <c r="J38" s="41"/>
      <c r="K38" s="42"/>
      <c r="L38" s="35"/>
    </row>
    <row r="39" spans="2:12" x14ac:dyDescent="0.2">
      <c r="B39" s="367" t="str">
        <f t="shared" si="0"/>
        <v>Saturday</v>
      </c>
      <c r="C39" s="158">
        <v>44597</v>
      </c>
      <c r="D39" s="25">
        <v>6</v>
      </c>
      <c r="E39" s="25">
        <f t="shared" si="1"/>
        <v>146</v>
      </c>
      <c r="F39" s="26"/>
      <c r="G39" s="26"/>
      <c r="H39" s="30"/>
      <c r="I39" s="30"/>
      <c r="J39" s="41"/>
      <c r="K39" s="42"/>
      <c r="L39" s="35"/>
    </row>
    <row r="40" spans="2:12" x14ac:dyDescent="0.2">
      <c r="B40" s="367" t="str">
        <f t="shared" si="0"/>
        <v>Sunday</v>
      </c>
      <c r="C40" s="158">
        <v>44598</v>
      </c>
      <c r="D40" s="25">
        <v>7</v>
      </c>
      <c r="E40" s="25">
        <f t="shared" si="1"/>
        <v>153</v>
      </c>
      <c r="F40" s="26"/>
      <c r="G40" s="26"/>
      <c r="H40" s="30"/>
      <c r="I40" s="30"/>
      <c r="J40" s="41"/>
      <c r="K40" s="42"/>
      <c r="L40" s="35"/>
    </row>
    <row r="41" spans="2:12" x14ac:dyDescent="0.2">
      <c r="B41" s="367" t="str">
        <f t="shared" si="0"/>
        <v>Monday</v>
      </c>
      <c r="C41" s="158">
        <v>44599</v>
      </c>
      <c r="D41" s="25">
        <v>1</v>
      </c>
      <c r="E41" s="25">
        <f t="shared" si="1"/>
        <v>154</v>
      </c>
      <c r="F41" s="26"/>
      <c r="G41" s="26"/>
      <c r="H41" s="30"/>
      <c r="I41" s="30"/>
      <c r="J41" s="41"/>
      <c r="K41" s="42"/>
      <c r="L41" s="35"/>
    </row>
    <row r="42" spans="2:12" x14ac:dyDescent="0.2">
      <c r="B42" s="367" t="str">
        <f t="shared" si="0"/>
        <v>Tuesday</v>
      </c>
      <c r="C42" s="158">
        <v>44600</v>
      </c>
      <c r="D42" s="25">
        <v>2</v>
      </c>
      <c r="E42" s="25">
        <f t="shared" si="1"/>
        <v>156</v>
      </c>
      <c r="F42" s="26"/>
      <c r="G42" s="26"/>
      <c r="H42" s="30"/>
      <c r="I42" s="30"/>
      <c r="J42" s="41"/>
      <c r="K42" s="42"/>
      <c r="L42" s="35"/>
    </row>
    <row r="43" spans="2:12" x14ac:dyDescent="0.2">
      <c r="B43" s="367" t="str">
        <f t="shared" si="0"/>
        <v>Wednesday</v>
      </c>
      <c r="C43" s="158">
        <v>44601</v>
      </c>
      <c r="D43" s="25">
        <v>3</v>
      </c>
      <c r="E43" s="25">
        <f t="shared" si="1"/>
        <v>159</v>
      </c>
      <c r="F43" s="26"/>
      <c r="G43" s="26"/>
      <c r="H43" s="30"/>
      <c r="I43" s="30"/>
      <c r="J43" s="41"/>
      <c r="K43" s="42"/>
      <c r="L43" s="35"/>
    </row>
    <row r="44" spans="2:12" x14ac:dyDescent="0.2">
      <c r="B44" s="367" t="str">
        <f t="shared" si="0"/>
        <v>Thursday</v>
      </c>
      <c r="C44" s="158">
        <v>44602</v>
      </c>
      <c r="D44" s="25">
        <v>4</v>
      </c>
      <c r="E44" s="25">
        <f t="shared" si="1"/>
        <v>163</v>
      </c>
      <c r="F44" s="26"/>
      <c r="G44" s="26"/>
      <c r="H44" s="30"/>
      <c r="I44" s="30"/>
      <c r="J44" s="41"/>
      <c r="K44" s="42"/>
      <c r="L44" s="35"/>
    </row>
    <row r="45" spans="2:12" x14ac:dyDescent="0.2">
      <c r="B45" s="367" t="str">
        <f t="shared" si="0"/>
        <v>Friday</v>
      </c>
      <c r="C45" s="158">
        <v>44603</v>
      </c>
      <c r="D45" s="25">
        <v>5</v>
      </c>
      <c r="E45" s="25">
        <f t="shared" si="1"/>
        <v>168</v>
      </c>
      <c r="F45" s="26"/>
      <c r="G45" s="26"/>
      <c r="H45" s="30"/>
      <c r="I45" s="30"/>
      <c r="J45" s="41"/>
      <c r="K45" s="42"/>
      <c r="L45" s="35"/>
    </row>
    <row r="46" spans="2:12" x14ac:dyDescent="0.2">
      <c r="B46" s="367" t="str">
        <f t="shared" si="0"/>
        <v>Saturday</v>
      </c>
      <c r="C46" s="158">
        <v>44604</v>
      </c>
      <c r="D46" s="25">
        <v>6</v>
      </c>
      <c r="E46" s="25">
        <f t="shared" si="1"/>
        <v>174</v>
      </c>
      <c r="F46" s="26"/>
      <c r="G46" s="26"/>
      <c r="H46" s="30"/>
      <c r="I46" s="30"/>
      <c r="J46" s="41"/>
      <c r="K46" s="42"/>
      <c r="L46" s="35"/>
    </row>
    <row r="47" spans="2:12" x14ac:dyDescent="0.2">
      <c r="B47" s="367" t="str">
        <f t="shared" si="0"/>
        <v>Sunday</v>
      </c>
      <c r="C47" s="158">
        <v>44605</v>
      </c>
      <c r="D47" s="25">
        <v>7</v>
      </c>
      <c r="E47" s="25">
        <f t="shared" si="1"/>
        <v>181</v>
      </c>
      <c r="F47" s="26"/>
      <c r="G47" s="26"/>
      <c r="H47" s="30"/>
      <c r="I47" s="30"/>
      <c r="J47" s="41"/>
      <c r="K47" s="42"/>
      <c r="L47" s="35"/>
    </row>
    <row r="48" spans="2:12" x14ac:dyDescent="0.2">
      <c r="B48" s="367" t="str">
        <f t="shared" si="0"/>
        <v>Monday</v>
      </c>
      <c r="C48" s="158">
        <v>44606</v>
      </c>
      <c r="D48" s="25">
        <v>1</v>
      </c>
      <c r="E48" s="25">
        <f t="shared" si="1"/>
        <v>182</v>
      </c>
      <c r="F48" s="26"/>
      <c r="G48" s="26"/>
      <c r="H48" s="30"/>
      <c r="I48" s="30"/>
      <c r="J48" s="41"/>
      <c r="K48" s="42"/>
      <c r="L48" s="35"/>
    </row>
    <row r="49" spans="2:12" x14ac:dyDescent="0.2">
      <c r="B49" s="367" t="str">
        <f t="shared" si="0"/>
        <v>Tuesday</v>
      </c>
      <c r="C49" s="158">
        <v>44607</v>
      </c>
      <c r="D49" s="25">
        <v>2</v>
      </c>
      <c r="E49" s="25">
        <f t="shared" si="1"/>
        <v>184</v>
      </c>
      <c r="F49" s="26"/>
      <c r="G49" s="26"/>
      <c r="H49" s="30"/>
      <c r="I49" s="30"/>
      <c r="J49" s="41"/>
      <c r="K49" s="42"/>
      <c r="L49" s="35"/>
    </row>
    <row r="50" spans="2:12" x14ac:dyDescent="0.2">
      <c r="B50" s="367" t="str">
        <f t="shared" si="0"/>
        <v>Wednesday</v>
      </c>
      <c r="C50" s="158">
        <v>44608</v>
      </c>
      <c r="D50" s="25">
        <v>3</v>
      </c>
      <c r="E50" s="25">
        <f t="shared" si="1"/>
        <v>187</v>
      </c>
      <c r="F50" s="26"/>
      <c r="G50" s="26"/>
      <c r="H50" s="30"/>
      <c r="I50" s="30"/>
      <c r="J50" s="41"/>
      <c r="K50" s="42"/>
      <c r="L50" s="35"/>
    </row>
    <row r="51" spans="2:12" x14ac:dyDescent="0.2">
      <c r="B51" s="367" t="str">
        <f t="shared" si="0"/>
        <v>Thursday</v>
      </c>
      <c r="C51" s="158">
        <v>44609</v>
      </c>
      <c r="D51" s="25">
        <v>4</v>
      </c>
      <c r="E51" s="25">
        <f t="shared" si="1"/>
        <v>191</v>
      </c>
      <c r="F51" s="26"/>
      <c r="G51" s="26"/>
      <c r="H51" s="30"/>
      <c r="I51" s="30"/>
      <c r="J51" s="41"/>
      <c r="K51" s="42"/>
      <c r="L51" s="35"/>
    </row>
    <row r="52" spans="2:12" x14ac:dyDescent="0.2">
      <c r="B52" s="367" t="str">
        <f t="shared" si="0"/>
        <v>Friday</v>
      </c>
      <c r="C52" s="158">
        <v>44610</v>
      </c>
      <c r="D52" s="25">
        <v>5</v>
      </c>
      <c r="E52" s="25">
        <f t="shared" si="1"/>
        <v>196</v>
      </c>
      <c r="F52" s="26"/>
      <c r="G52" s="26"/>
      <c r="H52" s="30"/>
      <c r="I52" s="30"/>
      <c r="J52" s="41"/>
      <c r="K52" s="42"/>
      <c r="L52" s="35"/>
    </row>
    <row r="53" spans="2:12" x14ac:dyDescent="0.2">
      <c r="B53" s="367" t="str">
        <f t="shared" si="0"/>
        <v>Saturday</v>
      </c>
      <c r="C53" s="158">
        <v>44611</v>
      </c>
      <c r="D53" s="25">
        <v>6</v>
      </c>
      <c r="E53" s="25">
        <f t="shared" si="1"/>
        <v>202</v>
      </c>
      <c r="F53" s="26"/>
      <c r="G53" s="26"/>
      <c r="H53" s="30"/>
      <c r="I53" s="30"/>
      <c r="J53" s="41"/>
      <c r="K53" s="42"/>
      <c r="L53" s="35"/>
    </row>
    <row r="54" spans="2:12" x14ac:dyDescent="0.2">
      <c r="B54" s="367" t="str">
        <f t="shared" si="0"/>
        <v>Sunday</v>
      </c>
      <c r="C54" s="158">
        <v>44612</v>
      </c>
      <c r="D54" s="25">
        <v>7</v>
      </c>
      <c r="E54" s="25">
        <f t="shared" si="1"/>
        <v>209</v>
      </c>
      <c r="F54" s="26"/>
      <c r="G54" s="26"/>
      <c r="H54" s="30"/>
      <c r="I54" s="30"/>
      <c r="J54" s="41"/>
      <c r="K54" s="42"/>
      <c r="L54" s="35"/>
    </row>
    <row r="55" spans="2:12" x14ac:dyDescent="0.2">
      <c r="B55" s="367" t="str">
        <f t="shared" si="0"/>
        <v>Monday</v>
      </c>
      <c r="C55" s="158">
        <v>44613</v>
      </c>
      <c r="D55" s="25">
        <v>1</v>
      </c>
      <c r="E55" s="25">
        <f t="shared" si="1"/>
        <v>210</v>
      </c>
      <c r="F55" s="26"/>
      <c r="G55" s="26"/>
      <c r="H55" s="30"/>
      <c r="I55" s="30"/>
      <c r="J55" s="41"/>
      <c r="K55" s="42"/>
      <c r="L55" s="35"/>
    </row>
    <row r="56" spans="2:12" x14ac:dyDescent="0.2">
      <c r="B56" s="367" t="str">
        <f t="shared" si="0"/>
        <v>Tuesday</v>
      </c>
      <c r="C56" s="158">
        <v>44614</v>
      </c>
      <c r="D56" s="25">
        <v>2</v>
      </c>
      <c r="E56" s="25">
        <f t="shared" si="1"/>
        <v>212</v>
      </c>
      <c r="F56" s="26"/>
      <c r="G56" s="26"/>
      <c r="H56" s="30"/>
      <c r="I56" s="30"/>
      <c r="J56" s="41"/>
      <c r="K56" s="42"/>
      <c r="L56" s="35"/>
    </row>
    <row r="57" spans="2:12" x14ac:dyDescent="0.2">
      <c r="B57" s="367" t="str">
        <f t="shared" si="0"/>
        <v>Wednesday</v>
      </c>
      <c r="C57" s="158">
        <v>44615</v>
      </c>
      <c r="D57" s="25">
        <v>3</v>
      </c>
      <c r="E57" s="25">
        <f t="shared" si="1"/>
        <v>215</v>
      </c>
      <c r="F57" s="26"/>
      <c r="G57" s="26"/>
      <c r="H57" s="30"/>
      <c r="I57" s="30"/>
      <c r="J57" s="41"/>
      <c r="K57" s="42"/>
      <c r="L57" s="35"/>
    </row>
    <row r="58" spans="2:12" x14ac:dyDescent="0.2">
      <c r="B58" s="367" t="str">
        <f t="shared" si="0"/>
        <v>Thursday</v>
      </c>
      <c r="C58" s="158">
        <v>44616</v>
      </c>
      <c r="D58" s="25">
        <v>4</v>
      </c>
      <c r="E58" s="25">
        <f t="shared" si="1"/>
        <v>219</v>
      </c>
      <c r="F58" s="26"/>
      <c r="G58" s="26"/>
      <c r="H58" s="30"/>
      <c r="I58" s="30"/>
      <c r="J58" s="41"/>
      <c r="K58" s="42"/>
      <c r="L58" s="35"/>
    </row>
    <row r="59" spans="2:12" x14ac:dyDescent="0.2">
      <c r="B59" s="367" t="str">
        <f t="shared" si="0"/>
        <v>Friday</v>
      </c>
      <c r="C59" s="158">
        <v>44617</v>
      </c>
      <c r="D59" s="25">
        <v>5</v>
      </c>
      <c r="E59" s="25">
        <f t="shared" si="1"/>
        <v>224</v>
      </c>
      <c r="F59" s="26"/>
      <c r="G59" s="26"/>
      <c r="H59" s="30"/>
      <c r="I59" s="30"/>
      <c r="J59" s="41"/>
      <c r="K59" s="42"/>
      <c r="L59" s="35"/>
    </row>
    <row r="60" spans="2:12" x14ac:dyDescent="0.2">
      <c r="B60" s="367" t="str">
        <f t="shared" si="0"/>
        <v>Saturday</v>
      </c>
      <c r="C60" s="158">
        <v>44618</v>
      </c>
      <c r="D60" s="25">
        <v>6</v>
      </c>
      <c r="E60" s="25">
        <f t="shared" si="1"/>
        <v>230</v>
      </c>
      <c r="F60" s="26"/>
      <c r="G60" s="26"/>
      <c r="H60" s="30"/>
      <c r="I60" s="30"/>
      <c r="J60" s="41"/>
      <c r="K60" s="42"/>
      <c r="L60" s="35"/>
    </row>
    <row r="61" spans="2:12" x14ac:dyDescent="0.2">
      <c r="B61" s="367" t="str">
        <f t="shared" si="0"/>
        <v>Sunday</v>
      </c>
      <c r="C61" s="158">
        <v>44619</v>
      </c>
      <c r="D61" s="25">
        <v>7</v>
      </c>
      <c r="E61" s="25">
        <f t="shared" si="1"/>
        <v>237</v>
      </c>
      <c r="F61" s="26"/>
      <c r="G61" s="26"/>
      <c r="H61" s="30"/>
      <c r="I61" s="30"/>
      <c r="J61" s="41"/>
      <c r="K61" s="42"/>
      <c r="L61" s="35"/>
    </row>
    <row r="62" spans="2:12" x14ac:dyDescent="0.2">
      <c r="B62" s="367" t="str">
        <f t="shared" si="0"/>
        <v>Monday</v>
      </c>
      <c r="C62" s="158">
        <v>44620</v>
      </c>
      <c r="D62" s="25">
        <v>1</v>
      </c>
      <c r="E62" s="25">
        <f t="shared" si="1"/>
        <v>238</v>
      </c>
      <c r="F62" s="26"/>
      <c r="G62" s="26"/>
      <c r="H62" s="30"/>
      <c r="I62" s="30"/>
      <c r="J62" s="41"/>
      <c r="K62" s="42"/>
      <c r="L62" s="35"/>
    </row>
    <row r="63" spans="2:12" x14ac:dyDescent="0.2">
      <c r="B63" s="367" t="str">
        <f t="shared" si="0"/>
        <v>Tuesday</v>
      </c>
      <c r="C63" s="158">
        <v>44621</v>
      </c>
      <c r="D63" s="25">
        <v>2</v>
      </c>
      <c r="E63" s="25">
        <f t="shared" si="1"/>
        <v>240</v>
      </c>
      <c r="F63" s="26"/>
      <c r="G63" s="26"/>
      <c r="H63" s="30"/>
      <c r="I63" s="30"/>
      <c r="J63" s="41"/>
      <c r="K63" s="42"/>
      <c r="L63" s="35"/>
    </row>
    <row r="64" spans="2:12" x14ac:dyDescent="0.2">
      <c r="B64" s="367" t="str">
        <f t="shared" si="0"/>
        <v>Wednesday</v>
      </c>
      <c r="C64" s="158">
        <v>44622</v>
      </c>
      <c r="D64" s="25">
        <v>3</v>
      </c>
      <c r="E64" s="25">
        <f t="shared" si="1"/>
        <v>243</v>
      </c>
      <c r="F64" s="26"/>
      <c r="G64" s="26"/>
      <c r="H64" s="30"/>
      <c r="I64" s="30"/>
      <c r="J64" s="41"/>
      <c r="K64" s="42"/>
      <c r="L64" s="35"/>
    </row>
    <row r="65" spans="2:12" x14ac:dyDescent="0.2">
      <c r="B65" s="367" t="str">
        <f t="shared" si="0"/>
        <v>Thursday</v>
      </c>
      <c r="C65" s="158">
        <v>44623</v>
      </c>
      <c r="D65" s="25">
        <v>4</v>
      </c>
      <c r="E65" s="25">
        <f t="shared" si="1"/>
        <v>247</v>
      </c>
      <c r="F65" s="26"/>
      <c r="G65" s="26"/>
      <c r="H65" s="30"/>
      <c r="I65" s="30"/>
      <c r="J65" s="41"/>
      <c r="K65" s="42"/>
      <c r="L65" s="35"/>
    </row>
    <row r="66" spans="2:12" x14ac:dyDescent="0.2">
      <c r="B66" s="367" t="str">
        <f t="shared" si="0"/>
        <v>Friday</v>
      </c>
      <c r="C66" s="158">
        <v>44624</v>
      </c>
      <c r="D66" s="25">
        <v>5</v>
      </c>
      <c r="E66" s="25">
        <f t="shared" si="1"/>
        <v>252</v>
      </c>
      <c r="F66" s="26"/>
      <c r="G66" s="26"/>
      <c r="H66" s="30"/>
      <c r="I66" s="30"/>
      <c r="J66" s="41"/>
      <c r="K66" s="42"/>
      <c r="L66" s="35"/>
    </row>
    <row r="67" spans="2:12" x14ac:dyDescent="0.2">
      <c r="B67" s="367" t="str">
        <f t="shared" si="0"/>
        <v>Saturday</v>
      </c>
      <c r="C67" s="158">
        <v>44625</v>
      </c>
      <c r="D67" s="25">
        <v>6</v>
      </c>
      <c r="E67" s="25">
        <f t="shared" si="1"/>
        <v>258</v>
      </c>
      <c r="F67" s="26"/>
      <c r="G67" s="26"/>
      <c r="H67" s="30"/>
      <c r="I67" s="30"/>
      <c r="J67" s="41"/>
      <c r="K67" s="42"/>
      <c r="L67" s="35"/>
    </row>
    <row r="68" spans="2:12" x14ac:dyDescent="0.2">
      <c r="B68" s="367" t="str">
        <f t="shared" si="0"/>
        <v>Sunday</v>
      </c>
      <c r="C68" s="158">
        <v>44626</v>
      </c>
      <c r="D68" s="25">
        <v>7</v>
      </c>
      <c r="E68" s="25">
        <f t="shared" si="1"/>
        <v>265</v>
      </c>
      <c r="F68" s="26"/>
      <c r="G68" s="26"/>
      <c r="H68" s="30"/>
      <c r="I68" s="30"/>
      <c r="J68" s="41"/>
      <c r="K68" s="42"/>
      <c r="L68" s="35"/>
    </row>
    <row r="69" spans="2:12" x14ac:dyDescent="0.2">
      <c r="B69" s="367" t="str">
        <f t="shared" ref="B69:B132" si="2">TEXT(WEEKDAY(C69), "dddd")</f>
        <v>Monday</v>
      </c>
      <c r="C69" s="158">
        <v>44627</v>
      </c>
      <c r="D69" s="25">
        <v>1</v>
      </c>
      <c r="E69" s="25">
        <f t="shared" si="1"/>
        <v>266</v>
      </c>
      <c r="F69" s="26"/>
      <c r="G69" s="26"/>
      <c r="H69" s="30"/>
      <c r="I69" s="30"/>
      <c r="J69" s="41"/>
      <c r="K69" s="42"/>
      <c r="L69" s="35"/>
    </row>
    <row r="70" spans="2:12" x14ac:dyDescent="0.2">
      <c r="B70" s="367" t="str">
        <f t="shared" si="2"/>
        <v>Tuesday</v>
      </c>
      <c r="C70" s="158">
        <v>44628</v>
      </c>
      <c r="D70" s="25">
        <v>2</v>
      </c>
      <c r="E70" s="25">
        <f t="shared" ref="E70:E133" si="3">SUM(E69+D70)</f>
        <v>268</v>
      </c>
      <c r="F70" s="26"/>
      <c r="G70" s="26"/>
      <c r="H70" s="30"/>
      <c r="I70" s="30"/>
      <c r="J70" s="41"/>
      <c r="K70" s="42"/>
      <c r="L70" s="35"/>
    </row>
    <row r="71" spans="2:12" x14ac:dyDescent="0.2">
      <c r="B71" s="367" t="str">
        <f t="shared" si="2"/>
        <v>Wednesday</v>
      </c>
      <c r="C71" s="158">
        <v>44629</v>
      </c>
      <c r="D71" s="25">
        <v>3</v>
      </c>
      <c r="E71" s="25">
        <f t="shared" si="3"/>
        <v>271</v>
      </c>
      <c r="F71" s="26"/>
      <c r="G71" s="26"/>
      <c r="H71" s="30"/>
      <c r="I71" s="30"/>
      <c r="J71" s="41"/>
      <c r="K71" s="42"/>
      <c r="L71" s="35"/>
    </row>
    <row r="72" spans="2:12" x14ac:dyDescent="0.2">
      <c r="B72" s="367" t="str">
        <f t="shared" si="2"/>
        <v>Thursday</v>
      </c>
      <c r="C72" s="158">
        <v>44630</v>
      </c>
      <c r="D72" s="25">
        <v>4</v>
      </c>
      <c r="E72" s="25">
        <f t="shared" si="3"/>
        <v>275</v>
      </c>
      <c r="F72" s="26"/>
      <c r="G72" s="26"/>
      <c r="H72" s="30"/>
      <c r="I72" s="30"/>
      <c r="J72" s="41"/>
      <c r="K72" s="42"/>
      <c r="L72" s="35"/>
    </row>
    <row r="73" spans="2:12" x14ac:dyDescent="0.2">
      <c r="B73" s="367" t="str">
        <f t="shared" si="2"/>
        <v>Friday</v>
      </c>
      <c r="C73" s="158">
        <v>44631</v>
      </c>
      <c r="D73" s="25">
        <v>5</v>
      </c>
      <c r="E73" s="25">
        <f t="shared" si="3"/>
        <v>280</v>
      </c>
      <c r="F73" s="26"/>
      <c r="G73" s="26"/>
      <c r="H73" s="30"/>
      <c r="I73" s="30"/>
      <c r="J73" s="41"/>
      <c r="K73" s="42"/>
      <c r="L73" s="35"/>
    </row>
    <row r="74" spans="2:12" x14ac:dyDescent="0.2">
      <c r="B74" s="367" t="str">
        <f t="shared" si="2"/>
        <v>Saturday</v>
      </c>
      <c r="C74" s="158">
        <v>44632</v>
      </c>
      <c r="D74" s="25">
        <v>6</v>
      </c>
      <c r="E74" s="25">
        <f t="shared" si="3"/>
        <v>286</v>
      </c>
      <c r="F74" s="26"/>
      <c r="G74" s="26"/>
      <c r="H74" s="30"/>
      <c r="I74" s="30"/>
      <c r="J74" s="41"/>
      <c r="K74" s="42"/>
      <c r="L74" s="35"/>
    </row>
    <row r="75" spans="2:12" x14ac:dyDescent="0.2">
      <c r="B75" s="367" t="str">
        <f t="shared" si="2"/>
        <v>Sunday</v>
      </c>
      <c r="C75" s="158">
        <v>44633</v>
      </c>
      <c r="D75" s="25">
        <v>7</v>
      </c>
      <c r="E75" s="25">
        <f t="shared" si="3"/>
        <v>293</v>
      </c>
      <c r="F75" s="26"/>
      <c r="G75" s="26"/>
      <c r="H75" s="30"/>
      <c r="I75" s="30"/>
      <c r="J75" s="41"/>
      <c r="K75" s="42"/>
      <c r="L75" s="35"/>
    </row>
    <row r="76" spans="2:12" x14ac:dyDescent="0.2">
      <c r="B76" s="367" t="str">
        <f t="shared" si="2"/>
        <v>Monday</v>
      </c>
      <c r="C76" s="158">
        <v>44634</v>
      </c>
      <c r="D76" s="25">
        <v>1</v>
      </c>
      <c r="E76" s="25">
        <f t="shared" si="3"/>
        <v>294</v>
      </c>
      <c r="F76" s="26"/>
      <c r="G76" s="26"/>
      <c r="H76" s="30"/>
      <c r="I76" s="30"/>
      <c r="J76" s="41"/>
      <c r="K76" s="42"/>
      <c r="L76" s="35"/>
    </row>
    <row r="77" spans="2:12" x14ac:dyDescent="0.2">
      <c r="B77" s="367" t="str">
        <f t="shared" si="2"/>
        <v>Tuesday</v>
      </c>
      <c r="C77" s="158">
        <v>44635</v>
      </c>
      <c r="D77" s="25">
        <v>2</v>
      </c>
      <c r="E77" s="25">
        <f t="shared" si="3"/>
        <v>296</v>
      </c>
      <c r="F77" s="26"/>
      <c r="G77" s="26"/>
      <c r="H77" s="30"/>
      <c r="I77" s="30"/>
      <c r="J77" s="41"/>
      <c r="K77" s="42"/>
      <c r="L77" s="35"/>
    </row>
    <row r="78" spans="2:12" x14ac:dyDescent="0.2">
      <c r="B78" s="367" t="str">
        <f t="shared" si="2"/>
        <v>Wednesday</v>
      </c>
      <c r="C78" s="158">
        <v>44636</v>
      </c>
      <c r="D78" s="25">
        <v>3</v>
      </c>
      <c r="E78" s="25">
        <f t="shared" si="3"/>
        <v>299</v>
      </c>
      <c r="F78" s="26"/>
      <c r="G78" s="26"/>
      <c r="H78" s="30"/>
      <c r="I78" s="30"/>
      <c r="J78" s="41"/>
      <c r="K78" s="42"/>
      <c r="L78" s="35"/>
    </row>
    <row r="79" spans="2:12" x14ac:dyDescent="0.2">
      <c r="B79" s="367" t="str">
        <f t="shared" si="2"/>
        <v>Thursday</v>
      </c>
      <c r="C79" s="158">
        <v>44637</v>
      </c>
      <c r="D79" s="25">
        <v>4</v>
      </c>
      <c r="E79" s="25">
        <f t="shared" si="3"/>
        <v>303</v>
      </c>
      <c r="F79" s="26"/>
      <c r="G79" s="26"/>
      <c r="H79" s="30"/>
      <c r="I79" s="30"/>
      <c r="J79" s="41"/>
      <c r="K79" s="42"/>
      <c r="L79" s="35"/>
    </row>
    <row r="80" spans="2:12" x14ac:dyDescent="0.2">
      <c r="B80" s="367" t="str">
        <f t="shared" si="2"/>
        <v>Friday</v>
      </c>
      <c r="C80" s="158">
        <v>44638</v>
      </c>
      <c r="D80" s="25">
        <v>5</v>
      </c>
      <c r="E80" s="25">
        <f t="shared" si="3"/>
        <v>308</v>
      </c>
      <c r="F80" s="26"/>
      <c r="G80" s="26"/>
      <c r="H80" s="30"/>
      <c r="I80" s="30"/>
      <c r="J80" s="41"/>
      <c r="K80" s="42"/>
      <c r="L80" s="35"/>
    </row>
    <row r="81" spans="2:12" x14ac:dyDescent="0.2">
      <c r="B81" s="367" t="str">
        <f t="shared" si="2"/>
        <v>Saturday</v>
      </c>
      <c r="C81" s="158">
        <v>44639</v>
      </c>
      <c r="D81" s="25">
        <v>6</v>
      </c>
      <c r="E81" s="25">
        <f t="shared" si="3"/>
        <v>314</v>
      </c>
      <c r="F81" s="26"/>
      <c r="G81" s="26"/>
      <c r="H81" s="30"/>
      <c r="I81" s="30"/>
      <c r="J81" s="41"/>
      <c r="K81" s="42"/>
      <c r="L81" s="35"/>
    </row>
    <row r="82" spans="2:12" x14ac:dyDescent="0.2">
      <c r="B82" s="367" t="str">
        <f t="shared" si="2"/>
        <v>Sunday</v>
      </c>
      <c r="C82" s="158">
        <v>44640</v>
      </c>
      <c r="D82" s="25">
        <v>7</v>
      </c>
      <c r="E82" s="25">
        <f t="shared" si="3"/>
        <v>321</v>
      </c>
      <c r="F82" s="26"/>
      <c r="G82" s="26"/>
      <c r="H82" s="30"/>
      <c r="I82" s="30"/>
      <c r="J82" s="41"/>
      <c r="K82" s="42"/>
      <c r="L82" s="35"/>
    </row>
    <row r="83" spans="2:12" x14ac:dyDescent="0.2">
      <c r="B83" s="367" t="str">
        <f t="shared" si="2"/>
        <v>Monday</v>
      </c>
      <c r="C83" s="158">
        <v>44641</v>
      </c>
      <c r="D83" s="25">
        <v>1</v>
      </c>
      <c r="E83" s="25">
        <f t="shared" si="3"/>
        <v>322</v>
      </c>
      <c r="F83" s="26"/>
      <c r="G83" s="26"/>
      <c r="H83" s="30"/>
      <c r="I83" s="30"/>
      <c r="J83" s="41"/>
      <c r="K83" s="42"/>
      <c r="L83" s="35"/>
    </row>
    <row r="84" spans="2:12" x14ac:dyDescent="0.2">
      <c r="B84" s="367" t="str">
        <f t="shared" si="2"/>
        <v>Tuesday</v>
      </c>
      <c r="C84" s="158">
        <v>44642</v>
      </c>
      <c r="D84" s="25">
        <v>2</v>
      </c>
      <c r="E84" s="25">
        <f t="shared" si="3"/>
        <v>324</v>
      </c>
      <c r="F84" s="26"/>
      <c r="G84" s="26"/>
      <c r="H84" s="30"/>
      <c r="I84" s="30"/>
      <c r="J84" s="41"/>
      <c r="K84" s="42"/>
      <c r="L84" s="35"/>
    </row>
    <row r="85" spans="2:12" x14ac:dyDescent="0.2">
      <c r="B85" s="367" t="str">
        <f t="shared" si="2"/>
        <v>Wednesday</v>
      </c>
      <c r="C85" s="158">
        <v>44643</v>
      </c>
      <c r="D85" s="25">
        <v>3</v>
      </c>
      <c r="E85" s="25">
        <f t="shared" si="3"/>
        <v>327</v>
      </c>
      <c r="F85" s="26"/>
      <c r="G85" s="26"/>
      <c r="H85" s="30"/>
      <c r="I85" s="30"/>
      <c r="J85" s="41"/>
      <c r="K85" s="42"/>
      <c r="L85" s="35"/>
    </row>
    <row r="86" spans="2:12" x14ac:dyDescent="0.2">
      <c r="B86" s="367" t="str">
        <f t="shared" si="2"/>
        <v>Thursday</v>
      </c>
      <c r="C86" s="158">
        <v>44644</v>
      </c>
      <c r="D86" s="25">
        <v>4</v>
      </c>
      <c r="E86" s="25">
        <f t="shared" si="3"/>
        <v>331</v>
      </c>
      <c r="F86" s="26"/>
      <c r="G86" s="26"/>
      <c r="H86" s="30"/>
      <c r="I86" s="30"/>
      <c r="J86" s="41"/>
      <c r="K86" s="42"/>
      <c r="L86" s="35"/>
    </row>
    <row r="87" spans="2:12" x14ac:dyDescent="0.2">
      <c r="B87" s="367" t="str">
        <f t="shared" si="2"/>
        <v>Friday</v>
      </c>
      <c r="C87" s="158">
        <v>44645</v>
      </c>
      <c r="D87" s="25">
        <v>5</v>
      </c>
      <c r="E87" s="25">
        <f t="shared" si="3"/>
        <v>336</v>
      </c>
      <c r="F87" s="26"/>
      <c r="G87" s="26"/>
      <c r="H87" s="30"/>
      <c r="I87" s="30"/>
      <c r="J87" s="41"/>
      <c r="K87" s="42"/>
      <c r="L87" s="35"/>
    </row>
    <row r="88" spans="2:12" x14ac:dyDescent="0.2">
      <c r="B88" s="367" t="str">
        <f t="shared" si="2"/>
        <v>Saturday</v>
      </c>
      <c r="C88" s="158">
        <v>44646</v>
      </c>
      <c r="D88" s="25">
        <v>6</v>
      </c>
      <c r="E88" s="25">
        <f t="shared" si="3"/>
        <v>342</v>
      </c>
      <c r="F88" s="26"/>
      <c r="G88" s="26"/>
      <c r="H88" s="30"/>
      <c r="I88" s="30"/>
      <c r="J88" s="41"/>
      <c r="K88" s="42"/>
      <c r="L88" s="35"/>
    </row>
    <row r="89" spans="2:12" x14ac:dyDescent="0.2">
      <c r="B89" s="367" t="str">
        <f t="shared" si="2"/>
        <v>Sunday</v>
      </c>
      <c r="C89" s="158">
        <v>44647</v>
      </c>
      <c r="D89" s="25">
        <v>7</v>
      </c>
      <c r="E89" s="25">
        <f t="shared" si="3"/>
        <v>349</v>
      </c>
      <c r="F89" s="26"/>
      <c r="G89" s="26"/>
      <c r="H89" s="30"/>
      <c r="I89" s="30"/>
      <c r="J89" s="41"/>
      <c r="K89" s="42"/>
      <c r="L89" s="35"/>
    </row>
    <row r="90" spans="2:12" x14ac:dyDescent="0.2">
      <c r="B90" s="367" t="str">
        <f t="shared" si="2"/>
        <v>Monday</v>
      </c>
      <c r="C90" s="158">
        <v>44648</v>
      </c>
      <c r="D90" s="25">
        <v>1</v>
      </c>
      <c r="E90" s="25">
        <f t="shared" si="3"/>
        <v>350</v>
      </c>
      <c r="F90" s="26"/>
      <c r="G90" s="26"/>
      <c r="H90" s="30"/>
      <c r="I90" s="30"/>
      <c r="J90" s="41"/>
      <c r="K90" s="42"/>
      <c r="L90" s="35"/>
    </row>
    <row r="91" spans="2:12" x14ac:dyDescent="0.2">
      <c r="B91" s="367" t="str">
        <f t="shared" si="2"/>
        <v>Tuesday</v>
      </c>
      <c r="C91" s="158">
        <v>44649</v>
      </c>
      <c r="D91" s="25">
        <v>2</v>
      </c>
      <c r="E91" s="25">
        <f t="shared" si="3"/>
        <v>352</v>
      </c>
      <c r="F91" s="26"/>
      <c r="G91" s="26"/>
      <c r="H91" s="30"/>
      <c r="I91" s="30"/>
      <c r="J91" s="41"/>
      <c r="K91" s="42"/>
      <c r="L91" s="35"/>
    </row>
    <row r="92" spans="2:12" x14ac:dyDescent="0.2">
      <c r="B92" s="367" t="str">
        <f t="shared" si="2"/>
        <v>Wednesday</v>
      </c>
      <c r="C92" s="158">
        <v>44650</v>
      </c>
      <c r="D92" s="25">
        <v>3</v>
      </c>
      <c r="E92" s="25">
        <f t="shared" si="3"/>
        <v>355</v>
      </c>
      <c r="F92" s="26"/>
      <c r="G92" s="26"/>
      <c r="H92" s="30"/>
      <c r="I92" s="30"/>
      <c r="J92" s="41"/>
      <c r="K92" s="42"/>
      <c r="L92" s="35"/>
    </row>
    <row r="93" spans="2:12" x14ac:dyDescent="0.2">
      <c r="B93" s="367" t="str">
        <f t="shared" si="2"/>
        <v>Thursday</v>
      </c>
      <c r="C93" s="158">
        <v>44651</v>
      </c>
      <c r="D93" s="25">
        <v>4</v>
      </c>
      <c r="E93" s="25">
        <f t="shared" si="3"/>
        <v>359</v>
      </c>
      <c r="F93" s="26"/>
      <c r="G93" s="26"/>
      <c r="H93" s="30"/>
      <c r="I93" s="30"/>
      <c r="J93" s="41"/>
      <c r="K93" s="42"/>
      <c r="L93" s="35"/>
    </row>
    <row r="94" spans="2:12" x14ac:dyDescent="0.2">
      <c r="B94" s="367" t="str">
        <f t="shared" si="2"/>
        <v>Friday</v>
      </c>
      <c r="C94" s="158">
        <v>44652</v>
      </c>
      <c r="D94" s="25">
        <v>5</v>
      </c>
      <c r="E94" s="25">
        <f t="shared" si="3"/>
        <v>364</v>
      </c>
      <c r="F94" s="26"/>
      <c r="G94" s="26"/>
      <c r="H94" s="30"/>
      <c r="I94" s="30"/>
      <c r="J94" s="41"/>
      <c r="K94" s="42"/>
      <c r="L94" s="35"/>
    </row>
    <row r="95" spans="2:12" x14ac:dyDescent="0.2">
      <c r="B95" s="367" t="str">
        <f t="shared" si="2"/>
        <v>Saturday</v>
      </c>
      <c r="C95" s="158">
        <v>44653</v>
      </c>
      <c r="D95" s="25">
        <v>6</v>
      </c>
      <c r="E95" s="25">
        <f t="shared" si="3"/>
        <v>370</v>
      </c>
      <c r="F95" s="26"/>
      <c r="G95" s="26"/>
      <c r="H95" s="30"/>
      <c r="I95" s="30"/>
      <c r="J95" s="41"/>
      <c r="K95" s="42"/>
      <c r="L95" s="35"/>
    </row>
    <row r="96" spans="2:12" x14ac:dyDescent="0.2">
      <c r="B96" s="367" t="str">
        <f t="shared" si="2"/>
        <v>Sunday</v>
      </c>
      <c r="C96" s="158">
        <v>44654</v>
      </c>
      <c r="D96" s="25">
        <v>7</v>
      </c>
      <c r="E96" s="25">
        <f t="shared" si="3"/>
        <v>377</v>
      </c>
      <c r="F96" s="26"/>
      <c r="G96" s="26"/>
      <c r="H96" s="30"/>
      <c r="I96" s="30"/>
      <c r="J96" s="41"/>
      <c r="K96" s="42"/>
      <c r="L96" s="35"/>
    </row>
    <row r="97" spans="2:12" x14ac:dyDescent="0.2">
      <c r="B97" s="367" t="str">
        <f t="shared" si="2"/>
        <v>Monday</v>
      </c>
      <c r="C97" s="158">
        <v>44655</v>
      </c>
      <c r="D97" s="25">
        <v>1</v>
      </c>
      <c r="E97" s="25">
        <f t="shared" si="3"/>
        <v>378</v>
      </c>
      <c r="F97" s="26"/>
      <c r="G97" s="26"/>
      <c r="H97" s="30"/>
      <c r="I97" s="30"/>
      <c r="J97" s="41"/>
      <c r="K97" s="42"/>
      <c r="L97" s="35"/>
    </row>
    <row r="98" spans="2:12" x14ac:dyDescent="0.2">
      <c r="B98" s="367" t="str">
        <f t="shared" si="2"/>
        <v>Tuesday</v>
      </c>
      <c r="C98" s="158">
        <v>44656</v>
      </c>
      <c r="D98" s="25">
        <v>2</v>
      </c>
      <c r="E98" s="25">
        <f t="shared" si="3"/>
        <v>380</v>
      </c>
      <c r="F98" s="26"/>
      <c r="G98" s="26"/>
      <c r="H98" s="30"/>
      <c r="I98" s="30"/>
      <c r="J98" s="41"/>
      <c r="K98" s="42"/>
      <c r="L98" s="35"/>
    </row>
    <row r="99" spans="2:12" x14ac:dyDescent="0.2">
      <c r="B99" s="367" t="str">
        <f t="shared" si="2"/>
        <v>Wednesday</v>
      </c>
      <c r="C99" s="158">
        <v>44657</v>
      </c>
      <c r="D99" s="25">
        <v>3</v>
      </c>
      <c r="E99" s="25">
        <f t="shared" si="3"/>
        <v>383</v>
      </c>
      <c r="F99" s="26"/>
      <c r="G99" s="26"/>
      <c r="H99" s="30"/>
      <c r="I99" s="30"/>
      <c r="J99" s="41"/>
      <c r="K99" s="42"/>
      <c r="L99" s="35"/>
    </row>
    <row r="100" spans="2:12" x14ac:dyDescent="0.2">
      <c r="B100" s="367" t="str">
        <f t="shared" si="2"/>
        <v>Thursday</v>
      </c>
      <c r="C100" s="158">
        <v>44658</v>
      </c>
      <c r="D100" s="25">
        <v>4</v>
      </c>
      <c r="E100" s="25">
        <f t="shared" si="3"/>
        <v>387</v>
      </c>
      <c r="F100" s="26"/>
      <c r="G100" s="26"/>
      <c r="H100" s="30"/>
      <c r="I100" s="30"/>
      <c r="J100" s="41"/>
      <c r="K100" s="42"/>
      <c r="L100" s="35"/>
    </row>
    <row r="101" spans="2:12" x14ac:dyDescent="0.2">
      <c r="B101" s="367" t="str">
        <f t="shared" si="2"/>
        <v>Friday</v>
      </c>
      <c r="C101" s="158">
        <v>44659</v>
      </c>
      <c r="D101" s="25">
        <v>5</v>
      </c>
      <c r="E101" s="25">
        <f t="shared" si="3"/>
        <v>392</v>
      </c>
      <c r="F101" s="26"/>
      <c r="G101" s="26"/>
      <c r="H101" s="30"/>
      <c r="I101" s="30"/>
      <c r="J101" s="41"/>
      <c r="K101" s="42"/>
      <c r="L101" s="35"/>
    </row>
    <row r="102" spans="2:12" x14ac:dyDescent="0.2">
      <c r="B102" s="367" t="str">
        <f t="shared" si="2"/>
        <v>Saturday</v>
      </c>
      <c r="C102" s="158">
        <v>44660</v>
      </c>
      <c r="D102" s="25">
        <v>6</v>
      </c>
      <c r="E102" s="25">
        <f t="shared" si="3"/>
        <v>398</v>
      </c>
      <c r="F102" s="26"/>
      <c r="G102" s="26"/>
      <c r="H102" s="30"/>
      <c r="I102" s="30"/>
      <c r="J102" s="41"/>
      <c r="K102" s="42"/>
      <c r="L102" s="35"/>
    </row>
    <row r="103" spans="2:12" x14ac:dyDescent="0.2">
      <c r="B103" s="367" t="str">
        <f t="shared" si="2"/>
        <v>Sunday</v>
      </c>
      <c r="C103" s="158">
        <v>44661</v>
      </c>
      <c r="D103" s="25">
        <v>7</v>
      </c>
      <c r="E103" s="25">
        <f t="shared" si="3"/>
        <v>405</v>
      </c>
      <c r="F103" s="26"/>
      <c r="G103" s="26"/>
      <c r="H103" s="30"/>
      <c r="I103" s="30"/>
      <c r="J103" s="41"/>
      <c r="K103" s="42"/>
      <c r="L103" s="35"/>
    </row>
    <row r="104" spans="2:12" x14ac:dyDescent="0.2">
      <c r="B104" s="367" t="str">
        <f t="shared" si="2"/>
        <v>Monday</v>
      </c>
      <c r="C104" s="158">
        <v>44662</v>
      </c>
      <c r="D104" s="25">
        <v>1</v>
      </c>
      <c r="E104" s="25">
        <f t="shared" si="3"/>
        <v>406</v>
      </c>
      <c r="F104" s="26"/>
      <c r="G104" s="26"/>
      <c r="H104" s="30"/>
      <c r="I104" s="30"/>
      <c r="J104" s="41"/>
      <c r="K104" s="42"/>
      <c r="L104" s="35"/>
    </row>
    <row r="105" spans="2:12" x14ac:dyDescent="0.2">
      <c r="B105" s="367" t="str">
        <f t="shared" si="2"/>
        <v>Tuesday</v>
      </c>
      <c r="C105" s="158">
        <v>44663</v>
      </c>
      <c r="D105" s="25">
        <v>2</v>
      </c>
      <c r="E105" s="25">
        <f t="shared" si="3"/>
        <v>408</v>
      </c>
      <c r="F105" s="26"/>
      <c r="G105" s="26"/>
      <c r="H105" s="30"/>
      <c r="I105" s="30"/>
      <c r="J105" s="41"/>
      <c r="K105" s="42"/>
      <c r="L105" s="35"/>
    </row>
    <row r="106" spans="2:12" x14ac:dyDescent="0.2">
      <c r="B106" s="367" t="str">
        <f t="shared" si="2"/>
        <v>Wednesday</v>
      </c>
      <c r="C106" s="158">
        <v>44664</v>
      </c>
      <c r="D106" s="25">
        <v>3</v>
      </c>
      <c r="E106" s="25">
        <f t="shared" si="3"/>
        <v>411</v>
      </c>
      <c r="F106" s="26"/>
      <c r="G106" s="26"/>
      <c r="H106" s="30"/>
      <c r="I106" s="30"/>
      <c r="J106" s="41"/>
      <c r="K106" s="42"/>
      <c r="L106" s="35"/>
    </row>
    <row r="107" spans="2:12" x14ac:dyDescent="0.2">
      <c r="B107" s="367" t="str">
        <f t="shared" si="2"/>
        <v>Thursday</v>
      </c>
      <c r="C107" s="158">
        <v>44665</v>
      </c>
      <c r="D107" s="25">
        <v>4</v>
      </c>
      <c r="E107" s="25">
        <f t="shared" si="3"/>
        <v>415</v>
      </c>
      <c r="F107" s="26"/>
      <c r="G107" s="26"/>
      <c r="H107" s="30"/>
      <c r="I107" s="30"/>
      <c r="J107" s="41"/>
      <c r="K107" s="42"/>
      <c r="L107" s="35"/>
    </row>
    <row r="108" spans="2:12" x14ac:dyDescent="0.2">
      <c r="B108" s="367" t="str">
        <f t="shared" si="2"/>
        <v>Friday</v>
      </c>
      <c r="C108" s="158">
        <v>44666</v>
      </c>
      <c r="D108" s="25">
        <v>5</v>
      </c>
      <c r="E108" s="25">
        <f t="shared" si="3"/>
        <v>420</v>
      </c>
      <c r="F108" s="26"/>
      <c r="G108" s="26"/>
      <c r="H108" s="30"/>
      <c r="I108" s="30"/>
      <c r="J108" s="41"/>
      <c r="K108" s="42"/>
      <c r="L108" s="35"/>
    </row>
    <row r="109" spans="2:12" x14ac:dyDescent="0.2">
      <c r="B109" s="367" t="str">
        <f t="shared" si="2"/>
        <v>Saturday</v>
      </c>
      <c r="C109" s="158">
        <v>44667</v>
      </c>
      <c r="D109" s="25">
        <v>6</v>
      </c>
      <c r="E109" s="25">
        <f t="shared" si="3"/>
        <v>426</v>
      </c>
      <c r="F109" s="26"/>
      <c r="G109" s="26"/>
      <c r="H109" s="30"/>
      <c r="I109" s="30"/>
      <c r="J109" s="41"/>
      <c r="K109" s="42"/>
      <c r="L109" s="35"/>
    </row>
    <row r="110" spans="2:12" x14ac:dyDescent="0.2">
      <c r="B110" s="367" t="str">
        <f t="shared" si="2"/>
        <v>Sunday</v>
      </c>
      <c r="C110" s="158">
        <v>44668</v>
      </c>
      <c r="D110" s="25">
        <v>7</v>
      </c>
      <c r="E110" s="25">
        <f t="shared" si="3"/>
        <v>433</v>
      </c>
      <c r="F110" s="26"/>
      <c r="G110" s="26"/>
      <c r="H110" s="30"/>
      <c r="I110" s="30"/>
      <c r="J110" s="41"/>
      <c r="K110" s="42"/>
      <c r="L110" s="35"/>
    </row>
    <row r="111" spans="2:12" x14ac:dyDescent="0.2">
      <c r="B111" s="367" t="str">
        <f t="shared" si="2"/>
        <v>Monday</v>
      </c>
      <c r="C111" s="158">
        <v>44669</v>
      </c>
      <c r="D111" s="25">
        <v>1</v>
      </c>
      <c r="E111" s="25">
        <f t="shared" si="3"/>
        <v>434</v>
      </c>
      <c r="F111" s="26"/>
      <c r="G111" s="26"/>
      <c r="H111" s="30"/>
      <c r="I111" s="30"/>
      <c r="J111" s="41"/>
      <c r="K111" s="42"/>
      <c r="L111" s="35"/>
    </row>
    <row r="112" spans="2:12" x14ac:dyDescent="0.2">
      <c r="B112" s="367" t="str">
        <f t="shared" si="2"/>
        <v>Tuesday</v>
      </c>
      <c r="C112" s="158">
        <v>44670</v>
      </c>
      <c r="D112" s="25">
        <v>2</v>
      </c>
      <c r="E112" s="25">
        <f t="shared" si="3"/>
        <v>436</v>
      </c>
      <c r="F112" s="26"/>
      <c r="G112" s="26"/>
      <c r="H112" s="30"/>
      <c r="I112" s="30"/>
      <c r="J112" s="41"/>
      <c r="K112" s="42"/>
      <c r="L112" s="35"/>
    </row>
    <row r="113" spans="2:12" x14ac:dyDescent="0.2">
      <c r="B113" s="367" t="str">
        <f t="shared" si="2"/>
        <v>Wednesday</v>
      </c>
      <c r="C113" s="158">
        <v>44671</v>
      </c>
      <c r="D113" s="25">
        <v>3</v>
      </c>
      <c r="E113" s="25">
        <f t="shared" si="3"/>
        <v>439</v>
      </c>
      <c r="F113" s="26"/>
      <c r="G113" s="26"/>
      <c r="H113" s="30"/>
      <c r="I113" s="30"/>
      <c r="J113" s="41"/>
      <c r="K113" s="42"/>
      <c r="L113" s="35"/>
    </row>
    <row r="114" spans="2:12" x14ac:dyDescent="0.2">
      <c r="B114" s="367" t="str">
        <f t="shared" si="2"/>
        <v>Thursday</v>
      </c>
      <c r="C114" s="158">
        <v>44672</v>
      </c>
      <c r="D114" s="25">
        <v>4</v>
      </c>
      <c r="E114" s="25">
        <f t="shared" si="3"/>
        <v>443</v>
      </c>
      <c r="F114" s="26"/>
      <c r="G114" s="26"/>
      <c r="H114" s="30"/>
      <c r="I114" s="30"/>
      <c r="J114" s="41"/>
      <c r="K114" s="42"/>
      <c r="L114" s="35"/>
    </row>
    <row r="115" spans="2:12" x14ac:dyDescent="0.2">
      <c r="B115" s="367" t="str">
        <f t="shared" si="2"/>
        <v>Friday</v>
      </c>
      <c r="C115" s="158">
        <v>44673</v>
      </c>
      <c r="D115" s="25">
        <v>5</v>
      </c>
      <c r="E115" s="25">
        <f t="shared" si="3"/>
        <v>448</v>
      </c>
      <c r="F115" s="26"/>
      <c r="G115" s="26"/>
      <c r="H115" s="30"/>
      <c r="I115" s="30"/>
      <c r="J115" s="41"/>
      <c r="K115" s="42"/>
      <c r="L115" s="35"/>
    </row>
    <row r="116" spans="2:12" x14ac:dyDescent="0.2">
      <c r="B116" s="367" t="str">
        <f t="shared" si="2"/>
        <v>Saturday</v>
      </c>
      <c r="C116" s="158">
        <v>44674</v>
      </c>
      <c r="D116" s="25">
        <v>6</v>
      </c>
      <c r="E116" s="25">
        <f t="shared" si="3"/>
        <v>454</v>
      </c>
      <c r="F116" s="26"/>
      <c r="G116" s="26"/>
      <c r="H116" s="30"/>
      <c r="I116" s="30"/>
      <c r="J116" s="41"/>
      <c r="K116" s="42"/>
      <c r="L116" s="35"/>
    </row>
    <row r="117" spans="2:12" x14ac:dyDescent="0.2">
      <c r="B117" s="367" t="str">
        <f t="shared" si="2"/>
        <v>Sunday</v>
      </c>
      <c r="C117" s="158">
        <v>44675</v>
      </c>
      <c r="D117" s="25">
        <v>7</v>
      </c>
      <c r="E117" s="25">
        <f t="shared" si="3"/>
        <v>461</v>
      </c>
      <c r="F117" s="26"/>
      <c r="G117" s="26"/>
      <c r="H117" s="30"/>
      <c r="I117" s="30"/>
      <c r="J117" s="41"/>
      <c r="K117" s="42"/>
      <c r="L117" s="35"/>
    </row>
    <row r="118" spans="2:12" x14ac:dyDescent="0.2">
      <c r="B118" s="367" t="str">
        <f t="shared" si="2"/>
        <v>Monday</v>
      </c>
      <c r="C118" s="158">
        <v>44676</v>
      </c>
      <c r="D118" s="25">
        <v>1</v>
      </c>
      <c r="E118" s="25">
        <f t="shared" si="3"/>
        <v>462</v>
      </c>
      <c r="F118" s="26"/>
      <c r="G118" s="26"/>
      <c r="H118" s="30"/>
      <c r="I118" s="30"/>
      <c r="J118" s="41"/>
      <c r="K118" s="42"/>
      <c r="L118" s="35"/>
    </row>
    <row r="119" spans="2:12" x14ac:dyDescent="0.2">
      <c r="B119" s="367" t="str">
        <f t="shared" si="2"/>
        <v>Tuesday</v>
      </c>
      <c r="C119" s="158">
        <v>44677</v>
      </c>
      <c r="D119" s="25">
        <v>2</v>
      </c>
      <c r="E119" s="25">
        <f t="shared" si="3"/>
        <v>464</v>
      </c>
      <c r="F119" s="26"/>
      <c r="G119" s="26"/>
      <c r="H119" s="30"/>
      <c r="I119" s="30"/>
      <c r="J119" s="41"/>
      <c r="K119" s="42"/>
      <c r="L119" s="35"/>
    </row>
    <row r="120" spans="2:12" x14ac:dyDescent="0.2">
      <c r="B120" s="367" t="str">
        <f t="shared" si="2"/>
        <v>Wednesday</v>
      </c>
      <c r="C120" s="158">
        <v>44678</v>
      </c>
      <c r="D120" s="25">
        <v>3</v>
      </c>
      <c r="E120" s="25">
        <f t="shared" si="3"/>
        <v>467</v>
      </c>
      <c r="F120" s="26"/>
      <c r="G120" s="26"/>
      <c r="H120" s="30"/>
      <c r="I120" s="30"/>
      <c r="J120" s="41"/>
      <c r="K120" s="42"/>
      <c r="L120" s="35"/>
    </row>
    <row r="121" spans="2:12" x14ac:dyDescent="0.2">
      <c r="B121" s="367" t="str">
        <f t="shared" si="2"/>
        <v>Thursday</v>
      </c>
      <c r="C121" s="158">
        <v>44679</v>
      </c>
      <c r="D121" s="25">
        <v>4</v>
      </c>
      <c r="E121" s="25">
        <f t="shared" si="3"/>
        <v>471</v>
      </c>
      <c r="F121" s="26"/>
      <c r="G121" s="26"/>
      <c r="H121" s="30"/>
      <c r="I121" s="30"/>
      <c r="J121" s="41"/>
      <c r="K121" s="42"/>
      <c r="L121" s="35"/>
    </row>
    <row r="122" spans="2:12" x14ac:dyDescent="0.2">
      <c r="B122" s="367" t="str">
        <f t="shared" si="2"/>
        <v>Friday</v>
      </c>
      <c r="C122" s="158">
        <v>44680</v>
      </c>
      <c r="D122" s="25">
        <v>5</v>
      </c>
      <c r="E122" s="25">
        <f t="shared" si="3"/>
        <v>476</v>
      </c>
      <c r="F122" s="26"/>
      <c r="G122" s="26"/>
      <c r="H122" s="30"/>
      <c r="I122" s="30"/>
      <c r="J122" s="41"/>
      <c r="K122" s="42"/>
      <c r="L122" s="35"/>
    </row>
    <row r="123" spans="2:12" x14ac:dyDescent="0.2">
      <c r="B123" s="367" t="str">
        <f t="shared" si="2"/>
        <v>Saturday</v>
      </c>
      <c r="C123" s="158">
        <v>44681</v>
      </c>
      <c r="D123" s="25">
        <v>6</v>
      </c>
      <c r="E123" s="25">
        <f t="shared" si="3"/>
        <v>482</v>
      </c>
      <c r="F123" s="26"/>
      <c r="G123" s="26"/>
      <c r="H123" s="30"/>
      <c r="I123" s="30"/>
      <c r="J123" s="41"/>
      <c r="K123" s="42"/>
      <c r="L123" s="35"/>
    </row>
    <row r="124" spans="2:12" x14ac:dyDescent="0.2">
      <c r="B124" s="367" t="str">
        <f t="shared" si="2"/>
        <v>Sunday</v>
      </c>
      <c r="C124" s="158">
        <v>44682</v>
      </c>
      <c r="D124" s="25">
        <v>7</v>
      </c>
      <c r="E124" s="25">
        <f t="shared" si="3"/>
        <v>489</v>
      </c>
      <c r="F124" s="26"/>
      <c r="G124" s="26"/>
      <c r="H124" s="30"/>
      <c r="I124" s="30"/>
      <c r="J124" s="41"/>
      <c r="K124" s="42"/>
      <c r="L124" s="35"/>
    </row>
    <row r="125" spans="2:12" x14ac:dyDescent="0.2">
      <c r="B125" s="367" t="str">
        <f t="shared" si="2"/>
        <v>Monday</v>
      </c>
      <c r="C125" s="158">
        <v>44683</v>
      </c>
      <c r="D125" s="25">
        <v>1</v>
      </c>
      <c r="E125" s="25">
        <f t="shared" si="3"/>
        <v>490</v>
      </c>
      <c r="F125" s="26"/>
      <c r="G125" s="26"/>
      <c r="H125" s="30"/>
      <c r="I125" s="30"/>
      <c r="J125" s="41"/>
      <c r="K125" s="42"/>
      <c r="L125" s="35"/>
    </row>
    <row r="126" spans="2:12" x14ac:dyDescent="0.2">
      <c r="B126" s="367" t="str">
        <f t="shared" si="2"/>
        <v>Tuesday</v>
      </c>
      <c r="C126" s="158">
        <v>44684</v>
      </c>
      <c r="D126" s="25">
        <v>2</v>
      </c>
      <c r="E126" s="25">
        <f t="shared" si="3"/>
        <v>492</v>
      </c>
      <c r="F126" s="26"/>
      <c r="G126" s="26"/>
      <c r="H126" s="30"/>
      <c r="I126" s="30"/>
      <c r="J126" s="41"/>
      <c r="K126" s="42"/>
      <c r="L126" s="35"/>
    </row>
    <row r="127" spans="2:12" x14ac:dyDescent="0.2">
      <c r="B127" s="367" t="str">
        <f t="shared" si="2"/>
        <v>Wednesday</v>
      </c>
      <c r="C127" s="158">
        <v>44685</v>
      </c>
      <c r="D127" s="25">
        <v>3</v>
      </c>
      <c r="E127" s="25">
        <f t="shared" si="3"/>
        <v>495</v>
      </c>
      <c r="F127" s="26"/>
      <c r="G127" s="26"/>
      <c r="H127" s="30"/>
      <c r="I127" s="30"/>
      <c r="J127" s="41"/>
      <c r="K127" s="42"/>
      <c r="L127" s="35"/>
    </row>
    <row r="128" spans="2:12" x14ac:dyDescent="0.2">
      <c r="B128" s="367" t="str">
        <f t="shared" si="2"/>
        <v>Thursday</v>
      </c>
      <c r="C128" s="158">
        <v>44686</v>
      </c>
      <c r="D128" s="25">
        <v>4</v>
      </c>
      <c r="E128" s="25">
        <f t="shared" si="3"/>
        <v>499</v>
      </c>
      <c r="F128" s="26"/>
      <c r="G128" s="26"/>
      <c r="H128" s="30"/>
      <c r="I128" s="30"/>
      <c r="J128" s="41"/>
      <c r="K128" s="42"/>
      <c r="L128" s="35"/>
    </row>
    <row r="129" spans="2:12" x14ac:dyDescent="0.2">
      <c r="B129" s="367" t="str">
        <f t="shared" si="2"/>
        <v>Friday</v>
      </c>
      <c r="C129" s="158">
        <v>44687</v>
      </c>
      <c r="D129" s="25">
        <v>5</v>
      </c>
      <c r="E129" s="25">
        <f t="shared" si="3"/>
        <v>504</v>
      </c>
      <c r="F129" s="26"/>
      <c r="G129" s="26"/>
      <c r="H129" s="30"/>
      <c r="I129" s="30"/>
      <c r="J129" s="41"/>
      <c r="K129" s="42"/>
      <c r="L129" s="35"/>
    </row>
    <row r="130" spans="2:12" x14ac:dyDescent="0.2">
      <c r="B130" s="367" t="str">
        <f t="shared" si="2"/>
        <v>Saturday</v>
      </c>
      <c r="C130" s="158">
        <v>44688</v>
      </c>
      <c r="D130" s="25">
        <v>6</v>
      </c>
      <c r="E130" s="25">
        <f t="shared" si="3"/>
        <v>510</v>
      </c>
      <c r="F130" s="26"/>
      <c r="G130" s="26"/>
      <c r="H130" s="30"/>
      <c r="I130" s="30"/>
      <c r="J130" s="41"/>
      <c r="K130" s="42"/>
      <c r="L130" s="35"/>
    </row>
    <row r="131" spans="2:12" x14ac:dyDescent="0.2">
      <c r="B131" s="367" t="str">
        <f t="shared" si="2"/>
        <v>Sunday</v>
      </c>
      <c r="C131" s="158">
        <v>44689</v>
      </c>
      <c r="D131" s="25">
        <v>7</v>
      </c>
      <c r="E131" s="25">
        <f t="shared" si="3"/>
        <v>517</v>
      </c>
      <c r="F131" s="26"/>
      <c r="G131" s="26"/>
      <c r="H131" s="30"/>
      <c r="I131" s="30"/>
      <c r="J131" s="41"/>
      <c r="K131" s="42"/>
      <c r="L131" s="35"/>
    </row>
    <row r="132" spans="2:12" x14ac:dyDescent="0.2">
      <c r="B132" s="367" t="str">
        <f t="shared" si="2"/>
        <v>Monday</v>
      </c>
      <c r="C132" s="158">
        <v>44690</v>
      </c>
      <c r="D132" s="25">
        <v>1</v>
      </c>
      <c r="E132" s="25">
        <f t="shared" si="3"/>
        <v>518</v>
      </c>
      <c r="F132" s="26"/>
      <c r="G132" s="26"/>
      <c r="H132" s="30"/>
      <c r="I132" s="30"/>
      <c r="J132" s="41"/>
      <c r="K132" s="42"/>
      <c r="L132" s="35"/>
    </row>
    <row r="133" spans="2:12" x14ac:dyDescent="0.2">
      <c r="B133" s="367" t="str">
        <f t="shared" ref="B133:B196" si="4">TEXT(WEEKDAY(C133), "dddd")</f>
        <v>Tuesday</v>
      </c>
      <c r="C133" s="158">
        <v>44691</v>
      </c>
      <c r="D133" s="25">
        <v>2</v>
      </c>
      <c r="E133" s="25">
        <f t="shared" si="3"/>
        <v>520</v>
      </c>
      <c r="F133" s="26"/>
      <c r="G133" s="26"/>
      <c r="H133" s="30"/>
      <c r="I133" s="30"/>
      <c r="J133" s="41"/>
      <c r="K133" s="42"/>
      <c r="L133" s="35"/>
    </row>
    <row r="134" spans="2:12" x14ac:dyDescent="0.2">
      <c r="B134" s="367" t="str">
        <f t="shared" si="4"/>
        <v>Wednesday</v>
      </c>
      <c r="C134" s="158">
        <v>44692</v>
      </c>
      <c r="D134" s="25">
        <v>3</v>
      </c>
      <c r="E134" s="25">
        <f t="shared" ref="E134:E197" si="5">SUM(E133+D134)</f>
        <v>523</v>
      </c>
      <c r="F134" s="26"/>
      <c r="G134" s="26"/>
      <c r="H134" s="30"/>
      <c r="I134" s="30"/>
      <c r="J134" s="41"/>
      <c r="K134" s="42"/>
      <c r="L134" s="35"/>
    </row>
    <row r="135" spans="2:12" x14ac:dyDescent="0.2">
      <c r="B135" s="367" t="str">
        <f t="shared" si="4"/>
        <v>Thursday</v>
      </c>
      <c r="C135" s="158">
        <v>44693</v>
      </c>
      <c r="D135" s="25">
        <v>4</v>
      </c>
      <c r="E135" s="25">
        <f t="shared" si="5"/>
        <v>527</v>
      </c>
      <c r="F135" s="26"/>
      <c r="G135" s="26"/>
      <c r="H135" s="30"/>
      <c r="I135" s="30"/>
      <c r="J135" s="41"/>
      <c r="K135" s="42"/>
      <c r="L135" s="35"/>
    </row>
    <row r="136" spans="2:12" x14ac:dyDescent="0.2">
      <c r="B136" s="367" t="str">
        <f t="shared" si="4"/>
        <v>Friday</v>
      </c>
      <c r="C136" s="158">
        <v>44694</v>
      </c>
      <c r="D136" s="25">
        <v>5</v>
      </c>
      <c r="E136" s="25">
        <f t="shared" si="5"/>
        <v>532</v>
      </c>
      <c r="F136" s="26"/>
      <c r="G136" s="26"/>
      <c r="H136" s="30"/>
      <c r="I136" s="30"/>
      <c r="J136" s="41"/>
      <c r="K136" s="42"/>
      <c r="L136" s="35"/>
    </row>
    <row r="137" spans="2:12" x14ac:dyDescent="0.2">
      <c r="B137" s="367" t="str">
        <f t="shared" si="4"/>
        <v>Saturday</v>
      </c>
      <c r="C137" s="158">
        <v>44695</v>
      </c>
      <c r="D137" s="25">
        <v>6</v>
      </c>
      <c r="E137" s="25">
        <f t="shared" si="5"/>
        <v>538</v>
      </c>
      <c r="F137" s="26"/>
      <c r="G137" s="26"/>
      <c r="H137" s="30"/>
      <c r="I137" s="30"/>
      <c r="J137" s="41"/>
      <c r="K137" s="42"/>
      <c r="L137" s="35"/>
    </row>
    <row r="138" spans="2:12" x14ac:dyDescent="0.2">
      <c r="B138" s="367" t="str">
        <f t="shared" si="4"/>
        <v>Sunday</v>
      </c>
      <c r="C138" s="158">
        <v>44696</v>
      </c>
      <c r="D138" s="25">
        <v>7</v>
      </c>
      <c r="E138" s="25">
        <f t="shared" si="5"/>
        <v>545</v>
      </c>
      <c r="F138" s="26"/>
      <c r="G138" s="26"/>
      <c r="H138" s="30"/>
      <c r="I138" s="30"/>
      <c r="J138" s="41"/>
      <c r="K138" s="42"/>
      <c r="L138" s="35"/>
    </row>
    <row r="139" spans="2:12" x14ac:dyDescent="0.2">
      <c r="B139" s="367" t="str">
        <f t="shared" si="4"/>
        <v>Monday</v>
      </c>
      <c r="C139" s="158">
        <v>44697</v>
      </c>
      <c r="D139" s="25">
        <v>1</v>
      </c>
      <c r="E139" s="25">
        <f t="shared" si="5"/>
        <v>546</v>
      </c>
      <c r="F139" s="26"/>
      <c r="G139" s="26"/>
      <c r="H139" s="30"/>
      <c r="I139" s="30"/>
      <c r="J139" s="41"/>
      <c r="K139" s="42"/>
      <c r="L139" s="35"/>
    </row>
    <row r="140" spans="2:12" x14ac:dyDescent="0.2">
      <c r="B140" s="367" t="str">
        <f t="shared" si="4"/>
        <v>Tuesday</v>
      </c>
      <c r="C140" s="158">
        <v>44698</v>
      </c>
      <c r="D140" s="25">
        <v>2</v>
      </c>
      <c r="E140" s="25">
        <f t="shared" si="5"/>
        <v>548</v>
      </c>
      <c r="F140" s="26"/>
      <c r="G140" s="26"/>
      <c r="H140" s="30"/>
      <c r="I140" s="30"/>
      <c r="J140" s="41"/>
      <c r="K140" s="42"/>
      <c r="L140" s="35"/>
    </row>
    <row r="141" spans="2:12" x14ac:dyDescent="0.2">
      <c r="B141" s="367" t="str">
        <f t="shared" si="4"/>
        <v>Wednesday</v>
      </c>
      <c r="C141" s="158">
        <v>44699</v>
      </c>
      <c r="D141" s="25">
        <v>3</v>
      </c>
      <c r="E141" s="25">
        <f t="shared" si="5"/>
        <v>551</v>
      </c>
      <c r="F141" s="26"/>
      <c r="G141" s="26"/>
      <c r="H141" s="30"/>
      <c r="I141" s="30"/>
      <c r="J141" s="41"/>
      <c r="K141" s="42"/>
      <c r="L141" s="35"/>
    </row>
    <row r="142" spans="2:12" x14ac:dyDescent="0.2">
      <c r="B142" s="367" t="str">
        <f t="shared" si="4"/>
        <v>Thursday</v>
      </c>
      <c r="C142" s="158">
        <v>44700</v>
      </c>
      <c r="D142" s="25">
        <v>4</v>
      </c>
      <c r="E142" s="25">
        <f t="shared" si="5"/>
        <v>555</v>
      </c>
      <c r="F142" s="26"/>
      <c r="G142" s="26"/>
      <c r="H142" s="30"/>
      <c r="I142" s="30"/>
      <c r="J142" s="41"/>
      <c r="K142" s="42"/>
      <c r="L142" s="35"/>
    </row>
    <row r="143" spans="2:12" x14ac:dyDescent="0.2">
      <c r="B143" s="367" t="str">
        <f t="shared" si="4"/>
        <v>Friday</v>
      </c>
      <c r="C143" s="158">
        <v>44701</v>
      </c>
      <c r="D143" s="25">
        <v>5</v>
      </c>
      <c r="E143" s="25">
        <f t="shared" si="5"/>
        <v>560</v>
      </c>
      <c r="F143" s="26"/>
      <c r="G143" s="26"/>
      <c r="H143" s="30"/>
      <c r="I143" s="30"/>
      <c r="J143" s="41"/>
      <c r="K143" s="42"/>
      <c r="L143" s="35"/>
    </row>
    <row r="144" spans="2:12" x14ac:dyDescent="0.2">
      <c r="B144" s="367" t="str">
        <f t="shared" si="4"/>
        <v>Saturday</v>
      </c>
      <c r="C144" s="158">
        <v>44702</v>
      </c>
      <c r="D144" s="25">
        <v>6</v>
      </c>
      <c r="E144" s="25">
        <f t="shared" si="5"/>
        <v>566</v>
      </c>
      <c r="F144" s="26"/>
      <c r="G144" s="26"/>
      <c r="H144" s="30"/>
      <c r="I144" s="30"/>
      <c r="J144" s="41"/>
      <c r="K144" s="42"/>
      <c r="L144" s="35"/>
    </row>
    <row r="145" spans="2:12" x14ac:dyDescent="0.2">
      <c r="B145" s="367" t="str">
        <f t="shared" si="4"/>
        <v>Sunday</v>
      </c>
      <c r="C145" s="158">
        <v>44703</v>
      </c>
      <c r="D145" s="25">
        <v>7</v>
      </c>
      <c r="E145" s="25">
        <f t="shared" si="5"/>
        <v>573</v>
      </c>
      <c r="F145" s="26"/>
      <c r="G145" s="26"/>
      <c r="H145" s="30"/>
      <c r="I145" s="30"/>
      <c r="J145" s="41"/>
      <c r="K145" s="42"/>
      <c r="L145" s="35"/>
    </row>
    <row r="146" spans="2:12" x14ac:dyDescent="0.2">
      <c r="B146" s="367" t="str">
        <f t="shared" si="4"/>
        <v>Monday</v>
      </c>
      <c r="C146" s="158">
        <v>44704</v>
      </c>
      <c r="D146" s="25">
        <v>1</v>
      </c>
      <c r="E146" s="25">
        <f t="shared" si="5"/>
        <v>574</v>
      </c>
      <c r="F146" s="26"/>
      <c r="G146" s="26"/>
      <c r="H146" s="30"/>
      <c r="I146" s="30"/>
      <c r="J146" s="41"/>
      <c r="K146" s="42"/>
      <c r="L146" s="35"/>
    </row>
    <row r="147" spans="2:12" x14ac:dyDescent="0.2">
      <c r="B147" s="367" t="str">
        <f t="shared" si="4"/>
        <v>Tuesday</v>
      </c>
      <c r="C147" s="158">
        <v>44705</v>
      </c>
      <c r="D147" s="25">
        <v>2</v>
      </c>
      <c r="E147" s="25">
        <f t="shared" si="5"/>
        <v>576</v>
      </c>
      <c r="F147" s="26"/>
      <c r="G147" s="26"/>
      <c r="H147" s="30"/>
      <c r="I147" s="30"/>
      <c r="J147" s="41"/>
      <c r="K147" s="42"/>
      <c r="L147" s="35"/>
    </row>
    <row r="148" spans="2:12" x14ac:dyDescent="0.2">
      <c r="B148" s="367" t="str">
        <f t="shared" si="4"/>
        <v>Wednesday</v>
      </c>
      <c r="C148" s="158">
        <v>44706</v>
      </c>
      <c r="D148" s="25">
        <v>3</v>
      </c>
      <c r="E148" s="25">
        <f t="shared" si="5"/>
        <v>579</v>
      </c>
      <c r="F148" s="26"/>
      <c r="G148" s="26"/>
      <c r="H148" s="30"/>
      <c r="I148" s="30"/>
      <c r="J148" s="41"/>
      <c r="K148" s="42"/>
      <c r="L148" s="35"/>
    </row>
    <row r="149" spans="2:12" x14ac:dyDescent="0.2">
      <c r="B149" s="367" t="str">
        <f t="shared" si="4"/>
        <v>Thursday</v>
      </c>
      <c r="C149" s="158">
        <v>44707</v>
      </c>
      <c r="D149" s="25">
        <v>4</v>
      </c>
      <c r="E149" s="25">
        <f t="shared" si="5"/>
        <v>583</v>
      </c>
      <c r="F149" s="26"/>
      <c r="G149" s="26"/>
      <c r="H149" s="30"/>
      <c r="I149" s="30"/>
      <c r="J149" s="41"/>
      <c r="K149" s="42"/>
      <c r="L149" s="35"/>
    </row>
    <row r="150" spans="2:12" x14ac:dyDescent="0.2">
      <c r="B150" s="367" t="str">
        <f t="shared" si="4"/>
        <v>Friday</v>
      </c>
      <c r="C150" s="158">
        <v>44708</v>
      </c>
      <c r="D150" s="25">
        <v>5</v>
      </c>
      <c r="E150" s="25">
        <f t="shared" si="5"/>
        <v>588</v>
      </c>
      <c r="F150" s="26"/>
      <c r="G150" s="26"/>
      <c r="H150" s="30"/>
      <c r="I150" s="30"/>
      <c r="J150" s="41"/>
      <c r="K150" s="42"/>
      <c r="L150" s="35"/>
    </row>
    <row r="151" spans="2:12" x14ac:dyDescent="0.2">
      <c r="B151" s="367" t="str">
        <f t="shared" si="4"/>
        <v>Saturday</v>
      </c>
      <c r="C151" s="158">
        <v>44709</v>
      </c>
      <c r="D151" s="25">
        <v>6</v>
      </c>
      <c r="E151" s="25">
        <f t="shared" si="5"/>
        <v>594</v>
      </c>
      <c r="F151" s="26"/>
      <c r="G151" s="26"/>
      <c r="H151" s="30"/>
      <c r="I151" s="30"/>
      <c r="J151" s="41"/>
      <c r="K151" s="42"/>
      <c r="L151" s="35"/>
    </row>
    <row r="152" spans="2:12" x14ac:dyDescent="0.2">
      <c r="B152" s="367" t="str">
        <f t="shared" si="4"/>
        <v>Sunday</v>
      </c>
      <c r="C152" s="158">
        <v>44710</v>
      </c>
      <c r="D152" s="25">
        <v>7</v>
      </c>
      <c r="E152" s="25">
        <f t="shared" si="5"/>
        <v>601</v>
      </c>
      <c r="F152" s="26"/>
      <c r="G152" s="26"/>
      <c r="H152" s="30"/>
      <c r="I152" s="30"/>
      <c r="J152" s="41"/>
      <c r="K152" s="42"/>
      <c r="L152" s="35"/>
    </row>
    <row r="153" spans="2:12" x14ac:dyDescent="0.2">
      <c r="B153" s="367" t="str">
        <f t="shared" si="4"/>
        <v>Monday</v>
      </c>
      <c r="C153" s="158">
        <v>44711</v>
      </c>
      <c r="D153" s="25">
        <v>1</v>
      </c>
      <c r="E153" s="25">
        <f t="shared" si="5"/>
        <v>602</v>
      </c>
      <c r="F153" s="26"/>
      <c r="G153" s="26"/>
      <c r="H153" s="30"/>
      <c r="I153" s="30"/>
      <c r="J153" s="41"/>
      <c r="K153" s="42"/>
      <c r="L153" s="35"/>
    </row>
    <row r="154" spans="2:12" x14ac:dyDescent="0.2">
      <c r="B154" s="367" t="str">
        <f t="shared" si="4"/>
        <v>Tuesday</v>
      </c>
      <c r="C154" s="158">
        <v>44712</v>
      </c>
      <c r="D154" s="25">
        <v>2</v>
      </c>
      <c r="E154" s="25">
        <f t="shared" si="5"/>
        <v>604</v>
      </c>
      <c r="F154" s="26"/>
      <c r="G154" s="26"/>
      <c r="H154" s="30"/>
      <c r="I154" s="30"/>
      <c r="J154" s="41"/>
      <c r="K154" s="42"/>
      <c r="L154" s="35"/>
    </row>
    <row r="155" spans="2:12" x14ac:dyDescent="0.2">
      <c r="B155" s="367" t="str">
        <f t="shared" si="4"/>
        <v>Wednesday</v>
      </c>
      <c r="C155" s="158">
        <v>44713</v>
      </c>
      <c r="D155" s="25">
        <v>3</v>
      </c>
      <c r="E155" s="25">
        <f t="shared" si="5"/>
        <v>607</v>
      </c>
      <c r="F155" s="26"/>
      <c r="G155" s="26"/>
      <c r="H155" s="30"/>
      <c r="I155" s="30"/>
      <c r="J155" s="41"/>
      <c r="K155" s="42"/>
      <c r="L155" s="35"/>
    </row>
    <row r="156" spans="2:12" x14ac:dyDescent="0.2">
      <c r="B156" s="367" t="str">
        <f t="shared" si="4"/>
        <v>Thursday</v>
      </c>
      <c r="C156" s="158">
        <v>44714</v>
      </c>
      <c r="D156" s="25">
        <v>4</v>
      </c>
      <c r="E156" s="25">
        <f t="shared" si="5"/>
        <v>611</v>
      </c>
      <c r="F156" s="26"/>
      <c r="G156" s="26"/>
      <c r="H156" s="30"/>
      <c r="I156" s="30"/>
      <c r="J156" s="41"/>
      <c r="K156" s="42"/>
      <c r="L156" s="35"/>
    </row>
    <row r="157" spans="2:12" x14ac:dyDescent="0.2">
      <c r="B157" s="367" t="str">
        <f t="shared" si="4"/>
        <v>Friday</v>
      </c>
      <c r="C157" s="158">
        <v>44715</v>
      </c>
      <c r="D157" s="25">
        <v>5</v>
      </c>
      <c r="E157" s="25">
        <f t="shared" si="5"/>
        <v>616</v>
      </c>
      <c r="F157" s="26"/>
      <c r="G157" s="26"/>
      <c r="H157" s="30"/>
      <c r="I157" s="30"/>
      <c r="J157" s="41"/>
      <c r="K157" s="42"/>
      <c r="L157" s="35"/>
    </row>
    <row r="158" spans="2:12" x14ac:dyDescent="0.2">
      <c r="B158" s="367" t="str">
        <f t="shared" si="4"/>
        <v>Saturday</v>
      </c>
      <c r="C158" s="158">
        <v>44716</v>
      </c>
      <c r="D158" s="25">
        <v>6</v>
      </c>
      <c r="E158" s="25">
        <f t="shared" si="5"/>
        <v>622</v>
      </c>
      <c r="F158" s="26"/>
      <c r="G158" s="26"/>
      <c r="H158" s="30"/>
      <c r="I158" s="30"/>
      <c r="J158" s="41"/>
      <c r="K158" s="42"/>
      <c r="L158" s="35"/>
    </row>
    <row r="159" spans="2:12" x14ac:dyDescent="0.2">
      <c r="B159" s="367" t="str">
        <f t="shared" si="4"/>
        <v>Sunday</v>
      </c>
      <c r="C159" s="158">
        <v>44717</v>
      </c>
      <c r="D159" s="25">
        <v>7</v>
      </c>
      <c r="E159" s="25">
        <f t="shared" si="5"/>
        <v>629</v>
      </c>
      <c r="F159" s="26"/>
      <c r="G159" s="26"/>
      <c r="H159" s="30"/>
      <c r="I159" s="30"/>
      <c r="J159" s="41"/>
      <c r="K159" s="42"/>
      <c r="L159" s="35"/>
    </row>
    <row r="160" spans="2:12" x14ac:dyDescent="0.2">
      <c r="B160" s="367" t="str">
        <f t="shared" si="4"/>
        <v>Monday</v>
      </c>
      <c r="C160" s="158">
        <v>44718</v>
      </c>
      <c r="D160" s="25">
        <v>1</v>
      </c>
      <c r="E160" s="25">
        <f t="shared" si="5"/>
        <v>630</v>
      </c>
      <c r="F160" s="26"/>
      <c r="G160" s="26"/>
      <c r="H160" s="30"/>
      <c r="I160" s="30"/>
      <c r="J160" s="41"/>
      <c r="K160" s="42"/>
      <c r="L160" s="35"/>
    </row>
    <row r="161" spans="2:12" x14ac:dyDescent="0.2">
      <c r="B161" s="367" t="str">
        <f t="shared" si="4"/>
        <v>Tuesday</v>
      </c>
      <c r="C161" s="158">
        <v>44719</v>
      </c>
      <c r="D161" s="25">
        <v>2</v>
      </c>
      <c r="E161" s="25">
        <f t="shared" si="5"/>
        <v>632</v>
      </c>
      <c r="F161" s="26"/>
      <c r="G161" s="26"/>
      <c r="H161" s="30"/>
      <c r="I161" s="30"/>
      <c r="J161" s="41"/>
      <c r="K161" s="42"/>
      <c r="L161" s="35"/>
    </row>
    <row r="162" spans="2:12" x14ac:dyDescent="0.2">
      <c r="B162" s="367" t="str">
        <f t="shared" si="4"/>
        <v>Wednesday</v>
      </c>
      <c r="C162" s="158">
        <v>44720</v>
      </c>
      <c r="D162" s="25">
        <v>3</v>
      </c>
      <c r="E162" s="25">
        <f t="shared" si="5"/>
        <v>635</v>
      </c>
      <c r="F162" s="26"/>
      <c r="G162" s="26"/>
      <c r="H162" s="30"/>
      <c r="I162" s="30"/>
      <c r="J162" s="41"/>
      <c r="K162" s="42"/>
      <c r="L162" s="35"/>
    </row>
    <row r="163" spans="2:12" x14ac:dyDescent="0.2">
      <c r="B163" s="367" t="str">
        <f t="shared" si="4"/>
        <v>Thursday</v>
      </c>
      <c r="C163" s="158">
        <v>44721</v>
      </c>
      <c r="D163" s="25">
        <v>4</v>
      </c>
      <c r="E163" s="25">
        <f t="shared" si="5"/>
        <v>639</v>
      </c>
      <c r="F163" s="26"/>
      <c r="G163" s="26"/>
      <c r="H163" s="30"/>
      <c r="I163" s="30"/>
      <c r="J163" s="41"/>
      <c r="K163" s="42"/>
      <c r="L163" s="35"/>
    </row>
    <row r="164" spans="2:12" x14ac:dyDescent="0.2">
      <c r="B164" s="367" t="str">
        <f t="shared" si="4"/>
        <v>Friday</v>
      </c>
      <c r="C164" s="158">
        <v>44722</v>
      </c>
      <c r="D164" s="25">
        <v>5</v>
      </c>
      <c r="E164" s="25">
        <f t="shared" si="5"/>
        <v>644</v>
      </c>
      <c r="F164" s="26"/>
      <c r="G164" s="26"/>
      <c r="H164" s="30"/>
      <c r="I164" s="30"/>
      <c r="J164" s="41"/>
      <c r="K164" s="42"/>
      <c r="L164" s="35"/>
    </row>
    <row r="165" spans="2:12" x14ac:dyDescent="0.2">
      <c r="B165" s="367" t="str">
        <f t="shared" si="4"/>
        <v>Saturday</v>
      </c>
      <c r="C165" s="158">
        <v>44723</v>
      </c>
      <c r="D165" s="25">
        <v>6</v>
      </c>
      <c r="E165" s="25">
        <f t="shared" si="5"/>
        <v>650</v>
      </c>
      <c r="F165" s="26"/>
      <c r="G165" s="26"/>
      <c r="H165" s="30"/>
      <c r="I165" s="30"/>
      <c r="J165" s="41"/>
      <c r="K165" s="42"/>
      <c r="L165" s="35"/>
    </row>
    <row r="166" spans="2:12" x14ac:dyDescent="0.2">
      <c r="B166" s="367" t="str">
        <f t="shared" si="4"/>
        <v>Sunday</v>
      </c>
      <c r="C166" s="158">
        <v>44724</v>
      </c>
      <c r="D166" s="25">
        <v>7</v>
      </c>
      <c r="E166" s="25">
        <f t="shared" si="5"/>
        <v>657</v>
      </c>
      <c r="F166" s="26"/>
      <c r="G166" s="26"/>
      <c r="H166" s="30"/>
      <c r="I166" s="30"/>
      <c r="J166" s="41"/>
      <c r="K166" s="42"/>
      <c r="L166" s="35"/>
    </row>
    <row r="167" spans="2:12" x14ac:dyDescent="0.2">
      <c r="B167" s="367" t="str">
        <f t="shared" si="4"/>
        <v>Monday</v>
      </c>
      <c r="C167" s="158">
        <v>44725</v>
      </c>
      <c r="D167" s="25">
        <v>1</v>
      </c>
      <c r="E167" s="25">
        <f t="shared" si="5"/>
        <v>658</v>
      </c>
      <c r="F167" s="26"/>
      <c r="G167" s="26"/>
      <c r="H167" s="30"/>
      <c r="I167" s="30"/>
      <c r="J167" s="41"/>
      <c r="K167" s="42"/>
      <c r="L167" s="35"/>
    </row>
    <row r="168" spans="2:12" x14ac:dyDescent="0.2">
      <c r="B168" s="367" t="str">
        <f t="shared" si="4"/>
        <v>Tuesday</v>
      </c>
      <c r="C168" s="158">
        <v>44726</v>
      </c>
      <c r="D168" s="25">
        <v>2</v>
      </c>
      <c r="E168" s="25">
        <f t="shared" si="5"/>
        <v>660</v>
      </c>
      <c r="F168" s="26"/>
      <c r="G168" s="26"/>
      <c r="H168" s="30"/>
      <c r="I168" s="30"/>
      <c r="J168" s="41"/>
      <c r="K168" s="42"/>
      <c r="L168" s="35"/>
    </row>
    <row r="169" spans="2:12" x14ac:dyDescent="0.2">
      <c r="B169" s="367" t="str">
        <f t="shared" si="4"/>
        <v>Wednesday</v>
      </c>
      <c r="C169" s="158">
        <v>44727</v>
      </c>
      <c r="D169" s="25">
        <v>3</v>
      </c>
      <c r="E169" s="25">
        <f t="shared" si="5"/>
        <v>663</v>
      </c>
      <c r="F169" s="26"/>
      <c r="G169" s="26"/>
      <c r="H169" s="30"/>
      <c r="I169" s="30"/>
      <c r="J169" s="41"/>
      <c r="K169" s="42"/>
      <c r="L169" s="35"/>
    </row>
    <row r="170" spans="2:12" x14ac:dyDescent="0.2">
      <c r="B170" s="367" t="str">
        <f t="shared" si="4"/>
        <v>Thursday</v>
      </c>
      <c r="C170" s="158">
        <v>44728</v>
      </c>
      <c r="D170" s="25">
        <v>4</v>
      </c>
      <c r="E170" s="25">
        <f t="shared" si="5"/>
        <v>667</v>
      </c>
      <c r="F170" s="26"/>
      <c r="G170" s="26"/>
      <c r="H170" s="30"/>
      <c r="I170" s="30"/>
      <c r="J170" s="41"/>
      <c r="K170" s="42"/>
      <c r="L170" s="35"/>
    </row>
    <row r="171" spans="2:12" x14ac:dyDescent="0.2">
      <c r="B171" s="367" t="str">
        <f t="shared" si="4"/>
        <v>Friday</v>
      </c>
      <c r="C171" s="158">
        <v>44729</v>
      </c>
      <c r="D171" s="25">
        <v>5</v>
      </c>
      <c r="E171" s="25">
        <f t="shared" si="5"/>
        <v>672</v>
      </c>
      <c r="F171" s="26"/>
      <c r="G171" s="26"/>
      <c r="H171" s="30"/>
      <c r="I171" s="30"/>
      <c r="J171" s="41"/>
      <c r="K171" s="42"/>
      <c r="L171" s="35"/>
    </row>
    <row r="172" spans="2:12" x14ac:dyDescent="0.2">
      <c r="B172" s="367" t="str">
        <f t="shared" si="4"/>
        <v>Saturday</v>
      </c>
      <c r="C172" s="158">
        <v>44730</v>
      </c>
      <c r="D172" s="25">
        <v>6</v>
      </c>
      <c r="E172" s="25">
        <f t="shared" si="5"/>
        <v>678</v>
      </c>
      <c r="F172" s="26"/>
      <c r="G172" s="26"/>
      <c r="H172" s="30"/>
      <c r="I172" s="30"/>
      <c r="J172" s="41"/>
      <c r="K172" s="42"/>
      <c r="L172" s="35"/>
    </row>
    <row r="173" spans="2:12" x14ac:dyDescent="0.2">
      <c r="B173" s="367" t="str">
        <f t="shared" si="4"/>
        <v>Sunday</v>
      </c>
      <c r="C173" s="158">
        <v>44731</v>
      </c>
      <c r="D173" s="25">
        <v>7</v>
      </c>
      <c r="E173" s="25">
        <f t="shared" si="5"/>
        <v>685</v>
      </c>
      <c r="F173" s="26"/>
      <c r="G173" s="26"/>
      <c r="H173" s="30"/>
      <c r="I173" s="30"/>
      <c r="J173" s="41"/>
      <c r="K173" s="42"/>
      <c r="L173" s="35"/>
    </row>
    <row r="174" spans="2:12" x14ac:dyDescent="0.2">
      <c r="B174" s="367" t="str">
        <f t="shared" si="4"/>
        <v>Monday</v>
      </c>
      <c r="C174" s="158">
        <v>44732</v>
      </c>
      <c r="D174" s="25">
        <v>1</v>
      </c>
      <c r="E174" s="25">
        <f t="shared" si="5"/>
        <v>686</v>
      </c>
      <c r="F174" s="26"/>
      <c r="G174" s="26"/>
      <c r="H174" s="30"/>
      <c r="I174" s="30"/>
      <c r="J174" s="41"/>
      <c r="K174" s="42"/>
      <c r="L174" s="35"/>
    </row>
    <row r="175" spans="2:12" x14ac:dyDescent="0.2">
      <c r="B175" s="367" t="str">
        <f t="shared" si="4"/>
        <v>Tuesday</v>
      </c>
      <c r="C175" s="158">
        <v>44733</v>
      </c>
      <c r="D175" s="25">
        <v>2</v>
      </c>
      <c r="E175" s="25">
        <f t="shared" si="5"/>
        <v>688</v>
      </c>
      <c r="F175" s="26"/>
      <c r="G175" s="26"/>
      <c r="H175" s="30"/>
      <c r="I175" s="30"/>
      <c r="J175" s="41"/>
      <c r="K175" s="42"/>
      <c r="L175" s="35"/>
    </row>
    <row r="176" spans="2:12" x14ac:dyDescent="0.2">
      <c r="B176" s="367" t="str">
        <f t="shared" si="4"/>
        <v>Wednesday</v>
      </c>
      <c r="C176" s="158">
        <v>44734</v>
      </c>
      <c r="D176" s="25">
        <v>3</v>
      </c>
      <c r="E176" s="25">
        <f t="shared" si="5"/>
        <v>691</v>
      </c>
      <c r="F176" s="26"/>
      <c r="G176" s="26"/>
      <c r="H176" s="30"/>
      <c r="I176" s="30"/>
      <c r="J176" s="41"/>
      <c r="K176" s="42"/>
      <c r="L176" s="35"/>
    </row>
    <row r="177" spans="2:12" x14ac:dyDescent="0.2">
      <c r="B177" s="367" t="str">
        <f t="shared" si="4"/>
        <v>Thursday</v>
      </c>
      <c r="C177" s="158">
        <v>44735</v>
      </c>
      <c r="D177" s="25">
        <v>4</v>
      </c>
      <c r="E177" s="25">
        <f t="shared" si="5"/>
        <v>695</v>
      </c>
      <c r="F177" s="26"/>
      <c r="G177" s="26"/>
      <c r="H177" s="30"/>
      <c r="I177" s="30"/>
      <c r="J177" s="41"/>
      <c r="K177" s="42"/>
      <c r="L177" s="35"/>
    </row>
    <row r="178" spans="2:12" x14ac:dyDescent="0.2">
      <c r="B178" s="367" t="str">
        <f t="shared" si="4"/>
        <v>Friday</v>
      </c>
      <c r="C178" s="158">
        <v>44736</v>
      </c>
      <c r="D178" s="25">
        <v>5</v>
      </c>
      <c r="E178" s="25">
        <f t="shared" si="5"/>
        <v>700</v>
      </c>
      <c r="F178" s="26"/>
      <c r="G178" s="26"/>
      <c r="H178" s="30"/>
      <c r="I178" s="30"/>
      <c r="J178" s="41"/>
      <c r="K178" s="42"/>
      <c r="L178" s="35"/>
    </row>
    <row r="179" spans="2:12" x14ac:dyDescent="0.2">
      <c r="B179" s="367" t="str">
        <f t="shared" si="4"/>
        <v>Saturday</v>
      </c>
      <c r="C179" s="158">
        <v>44737</v>
      </c>
      <c r="D179" s="25">
        <v>6</v>
      </c>
      <c r="E179" s="25">
        <f t="shared" si="5"/>
        <v>706</v>
      </c>
      <c r="F179" s="26"/>
      <c r="G179" s="26"/>
      <c r="H179" s="30"/>
      <c r="I179" s="30"/>
      <c r="J179" s="41"/>
      <c r="K179" s="42"/>
      <c r="L179" s="35"/>
    </row>
    <row r="180" spans="2:12" x14ac:dyDescent="0.2">
      <c r="B180" s="367" t="str">
        <f t="shared" si="4"/>
        <v>Sunday</v>
      </c>
      <c r="C180" s="158">
        <v>44738</v>
      </c>
      <c r="D180" s="25">
        <v>7</v>
      </c>
      <c r="E180" s="25">
        <f t="shared" si="5"/>
        <v>713</v>
      </c>
      <c r="F180" s="26"/>
      <c r="G180" s="26"/>
      <c r="H180" s="30"/>
      <c r="I180" s="30"/>
      <c r="J180" s="41"/>
      <c r="K180" s="42"/>
      <c r="L180" s="35"/>
    </row>
    <row r="181" spans="2:12" x14ac:dyDescent="0.2">
      <c r="B181" s="367" t="str">
        <f t="shared" si="4"/>
        <v>Monday</v>
      </c>
      <c r="C181" s="158">
        <v>44739</v>
      </c>
      <c r="D181" s="25">
        <v>1</v>
      </c>
      <c r="E181" s="25">
        <f t="shared" si="5"/>
        <v>714</v>
      </c>
      <c r="F181" s="26"/>
      <c r="G181" s="26"/>
      <c r="H181" s="30"/>
      <c r="I181" s="30"/>
      <c r="J181" s="41"/>
      <c r="K181" s="42"/>
      <c r="L181" s="35"/>
    </row>
    <row r="182" spans="2:12" x14ac:dyDescent="0.2">
      <c r="B182" s="367" t="str">
        <f t="shared" si="4"/>
        <v>Tuesday</v>
      </c>
      <c r="C182" s="158">
        <v>44740</v>
      </c>
      <c r="D182" s="25">
        <v>2</v>
      </c>
      <c r="E182" s="25">
        <f t="shared" si="5"/>
        <v>716</v>
      </c>
      <c r="F182" s="26"/>
      <c r="G182" s="26"/>
      <c r="H182" s="30"/>
      <c r="I182" s="30"/>
      <c r="J182" s="41"/>
      <c r="K182" s="42"/>
      <c r="L182" s="35"/>
    </row>
    <row r="183" spans="2:12" x14ac:dyDescent="0.2">
      <c r="B183" s="367" t="str">
        <f t="shared" si="4"/>
        <v>Wednesday</v>
      </c>
      <c r="C183" s="158">
        <v>44741</v>
      </c>
      <c r="D183" s="25">
        <v>3</v>
      </c>
      <c r="E183" s="25">
        <f t="shared" si="5"/>
        <v>719</v>
      </c>
      <c r="F183" s="26"/>
      <c r="G183" s="26"/>
      <c r="H183" s="30"/>
      <c r="I183" s="30"/>
      <c r="J183" s="41"/>
      <c r="K183" s="42"/>
      <c r="L183" s="35"/>
    </row>
    <row r="184" spans="2:12" x14ac:dyDescent="0.2">
      <c r="B184" s="367" t="str">
        <f t="shared" si="4"/>
        <v>Thursday</v>
      </c>
      <c r="C184" s="158">
        <v>44742</v>
      </c>
      <c r="D184" s="25">
        <v>4</v>
      </c>
      <c r="E184" s="25">
        <f t="shared" si="5"/>
        <v>723</v>
      </c>
      <c r="F184" s="26"/>
      <c r="G184" s="26"/>
      <c r="H184" s="30"/>
      <c r="I184" s="30"/>
      <c r="J184" s="41"/>
      <c r="K184" s="42"/>
      <c r="L184" s="35"/>
    </row>
    <row r="185" spans="2:12" x14ac:dyDescent="0.2">
      <c r="B185" s="367" t="str">
        <f t="shared" si="4"/>
        <v>Friday</v>
      </c>
      <c r="C185" s="158">
        <v>44743</v>
      </c>
      <c r="D185" s="25">
        <v>5</v>
      </c>
      <c r="E185" s="25">
        <f t="shared" si="5"/>
        <v>728</v>
      </c>
      <c r="F185" s="26"/>
      <c r="G185" s="26"/>
      <c r="H185" s="30"/>
      <c r="I185" s="30"/>
      <c r="J185" s="41"/>
      <c r="K185" s="42"/>
      <c r="L185" s="35"/>
    </row>
    <row r="186" spans="2:12" x14ac:dyDescent="0.2">
      <c r="B186" s="367" t="str">
        <f t="shared" si="4"/>
        <v>Saturday</v>
      </c>
      <c r="C186" s="158">
        <v>44744</v>
      </c>
      <c r="D186" s="25">
        <v>6</v>
      </c>
      <c r="E186" s="25">
        <f t="shared" si="5"/>
        <v>734</v>
      </c>
      <c r="F186" s="26"/>
      <c r="G186" s="26"/>
      <c r="H186" s="30"/>
      <c r="I186" s="30"/>
      <c r="J186" s="41"/>
      <c r="K186" s="42"/>
      <c r="L186" s="35"/>
    </row>
    <row r="187" spans="2:12" x14ac:dyDescent="0.2">
      <c r="B187" s="367" t="str">
        <f t="shared" si="4"/>
        <v>Sunday</v>
      </c>
      <c r="C187" s="158">
        <v>44745</v>
      </c>
      <c r="D187" s="25">
        <v>7</v>
      </c>
      <c r="E187" s="25">
        <f t="shared" si="5"/>
        <v>741</v>
      </c>
      <c r="F187" s="26"/>
      <c r="G187" s="26"/>
      <c r="H187" s="30"/>
      <c r="I187" s="30"/>
      <c r="J187" s="41"/>
      <c r="K187" s="42"/>
      <c r="L187" s="35"/>
    </row>
    <row r="188" spans="2:12" x14ac:dyDescent="0.2">
      <c r="B188" s="367" t="str">
        <f t="shared" si="4"/>
        <v>Monday</v>
      </c>
      <c r="C188" s="158">
        <v>44746</v>
      </c>
      <c r="D188" s="25">
        <v>1</v>
      </c>
      <c r="E188" s="25">
        <f t="shared" si="5"/>
        <v>742</v>
      </c>
      <c r="F188" s="26"/>
      <c r="G188" s="26"/>
      <c r="H188" s="30"/>
      <c r="I188" s="30"/>
      <c r="J188" s="41"/>
      <c r="K188" s="42"/>
      <c r="L188" s="35"/>
    </row>
    <row r="189" spans="2:12" x14ac:dyDescent="0.2">
      <c r="B189" s="367" t="str">
        <f t="shared" si="4"/>
        <v>Tuesday</v>
      </c>
      <c r="C189" s="158">
        <v>44747</v>
      </c>
      <c r="D189" s="25">
        <v>2</v>
      </c>
      <c r="E189" s="25">
        <f t="shared" si="5"/>
        <v>744</v>
      </c>
      <c r="F189" s="26"/>
      <c r="G189" s="26"/>
      <c r="H189" s="30"/>
      <c r="I189" s="30"/>
      <c r="J189" s="41"/>
      <c r="K189" s="42"/>
      <c r="L189" s="35"/>
    </row>
    <row r="190" spans="2:12" x14ac:dyDescent="0.2">
      <c r="B190" s="367" t="str">
        <f t="shared" si="4"/>
        <v>Wednesday</v>
      </c>
      <c r="C190" s="158">
        <v>44748</v>
      </c>
      <c r="D190" s="25">
        <v>3</v>
      </c>
      <c r="E190" s="25">
        <f t="shared" si="5"/>
        <v>747</v>
      </c>
      <c r="F190" s="26"/>
      <c r="G190" s="26"/>
      <c r="H190" s="30"/>
      <c r="I190" s="30"/>
      <c r="J190" s="41"/>
      <c r="K190" s="42"/>
      <c r="L190" s="35"/>
    </row>
    <row r="191" spans="2:12" x14ac:dyDescent="0.2">
      <c r="B191" s="367" t="str">
        <f t="shared" si="4"/>
        <v>Thursday</v>
      </c>
      <c r="C191" s="158">
        <v>44749</v>
      </c>
      <c r="D191" s="25">
        <v>4</v>
      </c>
      <c r="E191" s="25">
        <f t="shared" si="5"/>
        <v>751</v>
      </c>
      <c r="F191" s="26"/>
      <c r="G191" s="26"/>
      <c r="H191" s="30"/>
      <c r="I191" s="30"/>
      <c r="J191" s="41"/>
      <c r="K191" s="42"/>
      <c r="L191" s="35"/>
    </row>
    <row r="192" spans="2:12" x14ac:dyDescent="0.2">
      <c r="B192" s="367" t="str">
        <f t="shared" si="4"/>
        <v>Friday</v>
      </c>
      <c r="C192" s="158">
        <v>44750</v>
      </c>
      <c r="D192" s="25">
        <v>5</v>
      </c>
      <c r="E192" s="25">
        <f t="shared" si="5"/>
        <v>756</v>
      </c>
      <c r="F192" s="26"/>
      <c r="G192" s="26"/>
      <c r="H192" s="30"/>
      <c r="I192" s="30"/>
      <c r="J192" s="41"/>
      <c r="K192" s="42"/>
      <c r="L192" s="35"/>
    </row>
    <row r="193" spans="2:12" x14ac:dyDescent="0.2">
      <c r="B193" s="367" t="str">
        <f t="shared" si="4"/>
        <v>Saturday</v>
      </c>
      <c r="C193" s="158">
        <v>44751</v>
      </c>
      <c r="D193" s="25">
        <v>6</v>
      </c>
      <c r="E193" s="25">
        <f t="shared" si="5"/>
        <v>762</v>
      </c>
      <c r="F193" s="26"/>
      <c r="G193" s="26"/>
      <c r="H193" s="30"/>
      <c r="I193" s="30"/>
      <c r="J193" s="41"/>
      <c r="K193" s="42"/>
      <c r="L193" s="35"/>
    </row>
    <row r="194" spans="2:12" x14ac:dyDescent="0.2">
      <c r="B194" s="367" t="str">
        <f t="shared" si="4"/>
        <v>Sunday</v>
      </c>
      <c r="C194" s="158">
        <v>44752</v>
      </c>
      <c r="D194" s="25">
        <v>7</v>
      </c>
      <c r="E194" s="25">
        <f t="shared" si="5"/>
        <v>769</v>
      </c>
      <c r="F194" s="26"/>
      <c r="G194" s="26"/>
      <c r="H194" s="30"/>
      <c r="I194" s="30"/>
      <c r="J194" s="41"/>
      <c r="K194" s="42"/>
      <c r="L194" s="35"/>
    </row>
    <row r="195" spans="2:12" x14ac:dyDescent="0.2">
      <c r="B195" s="367" t="str">
        <f t="shared" si="4"/>
        <v>Monday</v>
      </c>
      <c r="C195" s="158">
        <v>44753</v>
      </c>
      <c r="D195" s="25">
        <v>1</v>
      </c>
      <c r="E195" s="25">
        <f t="shared" si="5"/>
        <v>770</v>
      </c>
      <c r="F195" s="26"/>
      <c r="G195" s="26"/>
      <c r="H195" s="30"/>
      <c r="I195" s="30"/>
      <c r="J195" s="41"/>
      <c r="K195" s="42"/>
      <c r="L195" s="35"/>
    </row>
    <row r="196" spans="2:12" x14ac:dyDescent="0.2">
      <c r="B196" s="367" t="str">
        <f t="shared" si="4"/>
        <v>Tuesday</v>
      </c>
      <c r="C196" s="158">
        <v>44754</v>
      </c>
      <c r="D196" s="25">
        <v>2</v>
      </c>
      <c r="E196" s="25">
        <f t="shared" si="5"/>
        <v>772</v>
      </c>
      <c r="F196" s="26"/>
      <c r="G196" s="26"/>
      <c r="H196" s="30"/>
      <c r="I196" s="30"/>
      <c r="J196" s="41"/>
      <c r="K196" s="42"/>
      <c r="L196" s="35"/>
    </row>
    <row r="197" spans="2:12" x14ac:dyDescent="0.2">
      <c r="B197" s="367" t="str">
        <f t="shared" ref="B197:B260" si="6">TEXT(WEEKDAY(C197), "dddd")</f>
        <v>Wednesday</v>
      </c>
      <c r="C197" s="158">
        <v>44755</v>
      </c>
      <c r="D197" s="25">
        <v>3</v>
      </c>
      <c r="E197" s="25">
        <f t="shared" si="5"/>
        <v>775</v>
      </c>
      <c r="F197" s="26"/>
      <c r="G197" s="26"/>
      <c r="H197" s="30"/>
      <c r="I197" s="30"/>
      <c r="J197" s="41"/>
      <c r="K197" s="42"/>
      <c r="L197" s="35"/>
    </row>
    <row r="198" spans="2:12" x14ac:dyDescent="0.2">
      <c r="B198" s="367" t="str">
        <f t="shared" si="6"/>
        <v>Thursday</v>
      </c>
      <c r="C198" s="158">
        <v>44756</v>
      </c>
      <c r="D198" s="25">
        <v>4</v>
      </c>
      <c r="E198" s="25">
        <f t="shared" ref="E198:E261" si="7">SUM(E197+D198)</f>
        <v>779</v>
      </c>
      <c r="F198" s="26"/>
      <c r="G198" s="26"/>
      <c r="H198" s="30"/>
      <c r="I198" s="30"/>
      <c r="J198" s="41"/>
      <c r="K198" s="42"/>
      <c r="L198" s="35"/>
    </row>
    <row r="199" spans="2:12" x14ac:dyDescent="0.2">
      <c r="B199" s="367" t="str">
        <f t="shared" si="6"/>
        <v>Friday</v>
      </c>
      <c r="C199" s="158">
        <v>44757</v>
      </c>
      <c r="D199" s="25">
        <v>5</v>
      </c>
      <c r="E199" s="25">
        <f t="shared" si="7"/>
        <v>784</v>
      </c>
      <c r="F199" s="26"/>
      <c r="G199" s="26"/>
      <c r="H199" s="30"/>
      <c r="I199" s="30"/>
      <c r="J199" s="41"/>
      <c r="K199" s="42"/>
      <c r="L199" s="35"/>
    </row>
    <row r="200" spans="2:12" x14ac:dyDescent="0.2">
      <c r="B200" s="367" t="str">
        <f t="shared" si="6"/>
        <v>Saturday</v>
      </c>
      <c r="C200" s="158">
        <v>44758</v>
      </c>
      <c r="D200" s="25">
        <v>6</v>
      </c>
      <c r="E200" s="25">
        <f t="shared" si="7"/>
        <v>790</v>
      </c>
      <c r="F200" s="26"/>
      <c r="G200" s="26"/>
      <c r="H200" s="30"/>
      <c r="I200" s="30"/>
      <c r="J200" s="41"/>
      <c r="K200" s="42"/>
      <c r="L200" s="35"/>
    </row>
    <row r="201" spans="2:12" x14ac:dyDescent="0.2">
      <c r="B201" s="367" t="str">
        <f t="shared" si="6"/>
        <v>Sunday</v>
      </c>
      <c r="C201" s="158">
        <v>44759</v>
      </c>
      <c r="D201" s="25">
        <v>7</v>
      </c>
      <c r="E201" s="25">
        <f t="shared" si="7"/>
        <v>797</v>
      </c>
      <c r="F201" s="26"/>
      <c r="G201" s="26"/>
      <c r="H201" s="30"/>
      <c r="I201" s="30"/>
      <c r="J201" s="41"/>
      <c r="K201" s="42"/>
      <c r="L201" s="35"/>
    </row>
    <row r="202" spans="2:12" x14ac:dyDescent="0.2">
      <c r="B202" s="367" t="str">
        <f t="shared" si="6"/>
        <v>Monday</v>
      </c>
      <c r="C202" s="158">
        <v>44760</v>
      </c>
      <c r="D202" s="25">
        <v>1</v>
      </c>
      <c r="E202" s="25">
        <f t="shared" si="7"/>
        <v>798</v>
      </c>
      <c r="F202" s="26"/>
      <c r="G202" s="26"/>
      <c r="H202" s="30"/>
      <c r="I202" s="30"/>
      <c r="J202" s="41"/>
      <c r="K202" s="42"/>
      <c r="L202" s="35"/>
    </row>
    <row r="203" spans="2:12" x14ac:dyDescent="0.2">
      <c r="B203" s="367" t="str">
        <f t="shared" si="6"/>
        <v>Tuesday</v>
      </c>
      <c r="C203" s="158">
        <v>44761</v>
      </c>
      <c r="D203" s="25">
        <v>2</v>
      </c>
      <c r="E203" s="25">
        <f t="shared" si="7"/>
        <v>800</v>
      </c>
      <c r="F203" s="26"/>
      <c r="G203" s="26"/>
      <c r="H203" s="30"/>
      <c r="I203" s="30"/>
      <c r="J203" s="41"/>
      <c r="K203" s="42"/>
      <c r="L203" s="35"/>
    </row>
    <row r="204" spans="2:12" x14ac:dyDescent="0.2">
      <c r="B204" s="367" t="str">
        <f t="shared" si="6"/>
        <v>Wednesday</v>
      </c>
      <c r="C204" s="158">
        <v>44762</v>
      </c>
      <c r="D204" s="25">
        <v>3</v>
      </c>
      <c r="E204" s="25">
        <f t="shared" si="7"/>
        <v>803</v>
      </c>
      <c r="F204" s="26"/>
      <c r="G204" s="26"/>
      <c r="H204" s="30"/>
      <c r="I204" s="30"/>
      <c r="J204" s="41"/>
      <c r="K204" s="42"/>
      <c r="L204" s="35"/>
    </row>
    <row r="205" spans="2:12" x14ac:dyDescent="0.2">
      <c r="B205" s="367" t="str">
        <f t="shared" si="6"/>
        <v>Thursday</v>
      </c>
      <c r="C205" s="158">
        <v>44763</v>
      </c>
      <c r="D205" s="25">
        <v>4</v>
      </c>
      <c r="E205" s="25">
        <f t="shared" si="7"/>
        <v>807</v>
      </c>
      <c r="F205" s="26"/>
      <c r="G205" s="26"/>
      <c r="H205" s="30"/>
      <c r="I205" s="30"/>
      <c r="J205" s="41"/>
      <c r="K205" s="42"/>
      <c r="L205" s="35"/>
    </row>
    <row r="206" spans="2:12" x14ac:dyDescent="0.2">
      <c r="B206" s="367" t="str">
        <f t="shared" si="6"/>
        <v>Friday</v>
      </c>
      <c r="C206" s="158">
        <v>44764</v>
      </c>
      <c r="D206" s="25">
        <v>5</v>
      </c>
      <c r="E206" s="25">
        <f t="shared" si="7"/>
        <v>812</v>
      </c>
      <c r="F206" s="26"/>
      <c r="G206" s="26"/>
      <c r="H206" s="30"/>
      <c r="I206" s="30"/>
      <c r="J206" s="41"/>
      <c r="K206" s="42"/>
      <c r="L206" s="35"/>
    </row>
    <row r="207" spans="2:12" x14ac:dyDescent="0.2">
      <c r="B207" s="367" t="str">
        <f t="shared" si="6"/>
        <v>Saturday</v>
      </c>
      <c r="C207" s="158">
        <v>44765</v>
      </c>
      <c r="D207" s="25">
        <v>6</v>
      </c>
      <c r="E207" s="25">
        <f t="shared" si="7"/>
        <v>818</v>
      </c>
      <c r="F207" s="26"/>
      <c r="G207" s="26"/>
      <c r="H207" s="30"/>
      <c r="I207" s="30"/>
      <c r="J207" s="41"/>
      <c r="K207" s="42"/>
      <c r="L207" s="35"/>
    </row>
    <row r="208" spans="2:12" x14ac:dyDescent="0.2">
      <c r="B208" s="367" t="str">
        <f t="shared" si="6"/>
        <v>Sunday</v>
      </c>
      <c r="C208" s="158">
        <v>44766</v>
      </c>
      <c r="D208" s="25">
        <v>7</v>
      </c>
      <c r="E208" s="25">
        <f t="shared" si="7"/>
        <v>825</v>
      </c>
      <c r="F208" s="26"/>
      <c r="G208" s="26"/>
      <c r="H208" s="30"/>
      <c r="I208" s="30"/>
      <c r="J208" s="41"/>
      <c r="K208" s="42"/>
      <c r="L208" s="35"/>
    </row>
    <row r="209" spans="2:12" x14ac:dyDescent="0.2">
      <c r="B209" s="367" t="str">
        <f t="shared" si="6"/>
        <v>Monday</v>
      </c>
      <c r="C209" s="158">
        <v>44767</v>
      </c>
      <c r="D209" s="25">
        <v>1</v>
      </c>
      <c r="E209" s="25">
        <f t="shared" si="7"/>
        <v>826</v>
      </c>
      <c r="F209" s="26"/>
      <c r="G209" s="26"/>
      <c r="H209" s="30"/>
      <c r="I209" s="30"/>
      <c r="J209" s="41"/>
      <c r="K209" s="42"/>
      <c r="L209" s="35"/>
    </row>
    <row r="210" spans="2:12" x14ac:dyDescent="0.2">
      <c r="B210" s="367" t="str">
        <f t="shared" si="6"/>
        <v>Tuesday</v>
      </c>
      <c r="C210" s="158">
        <v>44768</v>
      </c>
      <c r="D210" s="25">
        <v>2</v>
      </c>
      <c r="E210" s="25">
        <f t="shared" si="7"/>
        <v>828</v>
      </c>
      <c r="F210" s="26"/>
      <c r="G210" s="26"/>
      <c r="H210" s="30"/>
      <c r="I210" s="30"/>
      <c r="J210" s="41"/>
      <c r="K210" s="42"/>
      <c r="L210" s="35"/>
    </row>
    <row r="211" spans="2:12" x14ac:dyDescent="0.2">
      <c r="B211" s="367" t="str">
        <f t="shared" si="6"/>
        <v>Wednesday</v>
      </c>
      <c r="C211" s="158">
        <v>44769</v>
      </c>
      <c r="D211" s="25">
        <v>3</v>
      </c>
      <c r="E211" s="25">
        <f t="shared" si="7"/>
        <v>831</v>
      </c>
      <c r="F211" s="26"/>
      <c r="G211" s="26"/>
      <c r="H211" s="30"/>
      <c r="I211" s="30"/>
      <c r="J211" s="41"/>
      <c r="K211" s="42"/>
      <c r="L211" s="35"/>
    </row>
    <row r="212" spans="2:12" x14ac:dyDescent="0.2">
      <c r="B212" s="367" t="str">
        <f t="shared" si="6"/>
        <v>Thursday</v>
      </c>
      <c r="C212" s="158">
        <v>44770</v>
      </c>
      <c r="D212" s="25">
        <v>4</v>
      </c>
      <c r="E212" s="25">
        <f t="shared" si="7"/>
        <v>835</v>
      </c>
      <c r="F212" s="26"/>
      <c r="G212" s="26"/>
      <c r="H212" s="30"/>
      <c r="I212" s="30"/>
      <c r="J212" s="41"/>
      <c r="K212" s="42"/>
      <c r="L212" s="35"/>
    </row>
    <row r="213" spans="2:12" x14ac:dyDescent="0.2">
      <c r="B213" s="367" t="str">
        <f t="shared" si="6"/>
        <v>Friday</v>
      </c>
      <c r="C213" s="158">
        <v>44771</v>
      </c>
      <c r="D213" s="25">
        <v>5</v>
      </c>
      <c r="E213" s="25">
        <f t="shared" si="7"/>
        <v>840</v>
      </c>
      <c r="F213" s="26"/>
      <c r="G213" s="26"/>
      <c r="H213" s="30"/>
      <c r="I213" s="30"/>
      <c r="J213" s="41"/>
      <c r="K213" s="42"/>
      <c r="L213" s="35"/>
    </row>
    <row r="214" spans="2:12" x14ac:dyDescent="0.2">
      <c r="B214" s="367" t="str">
        <f t="shared" si="6"/>
        <v>Saturday</v>
      </c>
      <c r="C214" s="158">
        <v>44772</v>
      </c>
      <c r="D214" s="25">
        <v>6</v>
      </c>
      <c r="E214" s="25">
        <f t="shared" si="7"/>
        <v>846</v>
      </c>
      <c r="F214" s="26"/>
      <c r="G214" s="26"/>
      <c r="H214" s="30"/>
      <c r="I214" s="30"/>
      <c r="J214" s="41"/>
      <c r="K214" s="42"/>
      <c r="L214" s="35"/>
    </row>
    <row r="215" spans="2:12" x14ac:dyDescent="0.2">
      <c r="B215" s="367" t="str">
        <f t="shared" si="6"/>
        <v>Sunday</v>
      </c>
      <c r="C215" s="158">
        <v>44773</v>
      </c>
      <c r="D215" s="25">
        <v>7</v>
      </c>
      <c r="E215" s="25">
        <f t="shared" si="7"/>
        <v>853</v>
      </c>
      <c r="F215" s="26"/>
      <c r="G215" s="26"/>
      <c r="H215" s="30"/>
      <c r="I215" s="30"/>
      <c r="J215" s="41"/>
      <c r="K215" s="42"/>
      <c r="L215" s="35"/>
    </row>
    <row r="216" spans="2:12" x14ac:dyDescent="0.2">
      <c r="B216" s="367" t="str">
        <f t="shared" si="6"/>
        <v>Monday</v>
      </c>
      <c r="C216" s="158">
        <v>44774</v>
      </c>
      <c r="D216" s="25">
        <v>1</v>
      </c>
      <c r="E216" s="25">
        <f t="shared" si="7"/>
        <v>854</v>
      </c>
      <c r="F216" s="26"/>
      <c r="G216" s="26"/>
      <c r="H216" s="30"/>
      <c r="I216" s="30"/>
      <c r="J216" s="41"/>
      <c r="K216" s="42"/>
      <c r="L216" s="35"/>
    </row>
    <row r="217" spans="2:12" x14ac:dyDescent="0.2">
      <c r="B217" s="367" t="str">
        <f t="shared" si="6"/>
        <v>Tuesday</v>
      </c>
      <c r="C217" s="158">
        <v>44775</v>
      </c>
      <c r="D217" s="25">
        <v>2</v>
      </c>
      <c r="E217" s="25">
        <f t="shared" si="7"/>
        <v>856</v>
      </c>
      <c r="F217" s="26"/>
      <c r="G217" s="26"/>
      <c r="H217" s="30"/>
      <c r="I217" s="30"/>
      <c r="J217" s="41"/>
      <c r="K217" s="42"/>
      <c r="L217" s="35"/>
    </row>
    <row r="218" spans="2:12" x14ac:dyDescent="0.2">
      <c r="B218" s="367" t="str">
        <f t="shared" si="6"/>
        <v>Wednesday</v>
      </c>
      <c r="C218" s="158">
        <v>44776</v>
      </c>
      <c r="D218" s="25">
        <v>3</v>
      </c>
      <c r="E218" s="25">
        <f t="shared" si="7"/>
        <v>859</v>
      </c>
      <c r="F218" s="26"/>
      <c r="G218" s="26"/>
      <c r="H218" s="30"/>
      <c r="I218" s="30"/>
      <c r="J218" s="41"/>
      <c r="K218" s="42"/>
      <c r="L218" s="35"/>
    </row>
    <row r="219" spans="2:12" x14ac:dyDescent="0.2">
      <c r="B219" s="367" t="str">
        <f t="shared" si="6"/>
        <v>Thursday</v>
      </c>
      <c r="C219" s="158">
        <v>44777</v>
      </c>
      <c r="D219" s="25">
        <v>4</v>
      </c>
      <c r="E219" s="25">
        <f t="shared" si="7"/>
        <v>863</v>
      </c>
      <c r="F219" s="26"/>
      <c r="G219" s="26"/>
      <c r="H219" s="30"/>
      <c r="I219" s="30"/>
      <c r="J219" s="41"/>
      <c r="K219" s="42"/>
      <c r="L219" s="35"/>
    </row>
    <row r="220" spans="2:12" x14ac:dyDescent="0.2">
      <c r="B220" s="367" t="str">
        <f t="shared" si="6"/>
        <v>Friday</v>
      </c>
      <c r="C220" s="158">
        <v>44778</v>
      </c>
      <c r="D220" s="25">
        <v>5</v>
      </c>
      <c r="E220" s="25">
        <f t="shared" si="7"/>
        <v>868</v>
      </c>
      <c r="F220" s="26"/>
      <c r="G220" s="26"/>
      <c r="H220" s="30"/>
      <c r="I220" s="30"/>
      <c r="J220" s="41"/>
      <c r="K220" s="42"/>
      <c r="L220" s="35"/>
    </row>
    <row r="221" spans="2:12" x14ac:dyDescent="0.2">
      <c r="B221" s="367" t="str">
        <f t="shared" si="6"/>
        <v>Saturday</v>
      </c>
      <c r="C221" s="158">
        <v>44779</v>
      </c>
      <c r="D221" s="25">
        <v>6</v>
      </c>
      <c r="E221" s="25">
        <f t="shared" si="7"/>
        <v>874</v>
      </c>
      <c r="F221" s="26"/>
      <c r="G221" s="26"/>
      <c r="H221" s="30"/>
      <c r="I221" s="30"/>
      <c r="J221" s="41"/>
      <c r="K221" s="42"/>
      <c r="L221" s="35"/>
    </row>
    <row r="222" spans="2:12" x14ac:dyDescent="0.2">
      <c r="B222" s="367" t="str">
        <f t="shared" si="6"/>
        <v>Sunday</v>
      </c>
      <c r="C222" s="158">
        <v>44780</v>
      </c>
      <c r="D222" s="25">
        <v>7</v>
      </c>
      <c r="E222" s="25">
        <f t="shared" si="7"/>
        <v>881</v>
      </c>
      <c r="F222" s="26"/>
      <c r="G222" s="26"/>
      <c r="H222" s="30"/>
      <c r="I222" s="30"/>
      <c r="J222" s="41"/>
      <c r="K222" s="42"/>
      <c r="L222" s="35"/>
    </row>
    <row r="223" spans="2:12" x14ac:dyDescent="0.2">
      <c r="B223" s="367" t="str">
        <f t="shared" si="6"/>
        <v>Monday</v>
      </c>
      <c r="C223" s="158">
        <v>44781</v>
      </c>
      <c r="D223" s="25">
        <v>1</v>
      </c>
      <c r="E223" s="25">
        <f t="shared" si="7"/>
        <v>882</v>
      </c>
      <c r="F223" s="26"/>
      <c r="G223" s="26"/>
      <c r="H223" s="30"/>
      <c r="I223" s="30"/>
      <c r="J223" s="41"/>
      <c r="K223" s="42"/>
      <c r="L223" s="35"/>
    </row>
    <row r="224" spans="2:12" x14ac:dyDescent="0.2">
      <c r="B224" s="367" t="str">
        <f t="shared" si="6"/>
        <v>Tuesday</v>
      </c>
      <c r="C224" s="158">
        <v>44782</v>
      </c>
      <c r="D224" s="25">
        <v>2</v>
      </c>
      <c r="E224" s="25">
        <f t="shared" si="7"/>
        <v>884</v>
      </c>
      <c r="F224" s="26"/>
      <c r="G224" s="26"/>
      <c r="H224" s="30"/>
      <c r="I224" s="30"/>
      <c r="J224" s="41"/>
      <c r="K224" s="42"/>
      <c r="L224" s="35"/>
    </row>
    <row r="225" spans="2:12" x14ac:dyDescent="0.2">
      <c r="B225" s="367" t="str">
        <f t="shared" si="6"/>
        <v>Wednesday</v>
      </c>
      <c r="C225" s="158">
        <v>44783</v>
      </c>
      <c r="D225" s="25">
        <v>3</v>
      </c>
      <c r="E225" s="25">
        <f t="shared" si="7"/>
        <v>887</v>
      </c>
      <c r="F225" s="26"/>
      <c r="G225" s="26"/>
      <c r="H225" s="30"/>
      <c r="I225" s="30"/>
      <c r="J225" s="41"/>
      <c r="K225" s="42"/>
      <c r="L225" s="35"/>
    </row>
    <row r="226" spans="2:12" x14ac:dyDescent="0.2">
      <c r="B226" s="367" t="str">
        <f t="shared" si="6"/>
        <v>Thursday</v>
      </c>
      <c r="C226" s="158">
        <v>44784</v>
      </c>
      <c r="D226" s="25">
        <v>4</v>
      </c>
      <c r="E226" s="25">
        <f t="shared" si="7"/>
        <v>891</v>
      </c>
      <c r="F226" s="26"/>
      <c r="G226" s="26"/>
      <c r="H226" s="30"/>
      <c r="I226" s="30"/>
      <c r="J226" s="41"/>
      <c r="K226" s="42"/>
      <c r="L226" s="35"/>
    </row>
    <row r="227" spans="2:12" x14ac:dyDescent="0.2">
      <c r="B227" s="367" t="str">
        <f t="shared" si="6"/>
        <v>Friday</v>
      </c>
      <c r="C227" s="158">
        <v>44785</v>
      </c>
      <c r="D227" s="25">
        <v>5</v>
      </c>
      <c r="E227" s="25">
        <f t="shared" si="7"/>
        <v>896</v>
      </c>
      <c r="F227" s="26"/>
      <c r="G227" s="26"/>
      <c r="H227" s="30"/>
      <c r="I227" s="30"/>
      <c r="J227" s="41"/>
      <c r="K227" s="42"/>
      <c r="L227" s="35"/>
    </row>
    <row r="228" spans="2:12" x14ac:dyDescent="0.2">
      <c r="B228" s="367" t="str">
        <f t="shared" si="6"/>
        <v>Saturday</v>
      </c>
      <c r="C228" s="158">
        <v>44786</v>
      </c>
      <c r="D228" s="25">
        <v>6</v>
      </c>
      <c r="E228" s="25">
        <f t="shared" si="7"/>
        <v>902</v>
      </c>
      <c r="F228" s="26"/>
      <c r="G228" s="26"/>
      <c r="H228" s="30"/>
      <c r="I228" s="30"/>
      <c r="J228" s="41"/>
      <c r="K228" s="42"/>
      <c r="L228" s="35"/>
    </row>
    <row r="229" spans="2:12" x14ac:dyDescent="0.2">
      <c r="B229" s="367" t="str">
        <f t="shared" si="6"/>
        <v>Sunday</v>
      </c>
      <c r="C229" s="158">
        <v>44787</v>
      </c>
      <c r="D229" s="25">
        <v>7</v>
      </c>
      <c r="E229" s="25">
        <f t="shared" si="7"/>
        <v>909</v>
      </c>
      <c r="F229" s="26"/>
      <c r="G229" s="26"/>
      <c r="H229" s="30"/>
      <c r="I229" s="30"/>
      <c r="J229" s="41"/>
      <c r="K229" s="42"/>
      <c r="L229" s="35"/>
    </row>
    <row r="230" spans="2:12" x14ac:dyDescent="0.2">
      <c r="B230" s="367" t="str">
        <f t="shared" si="6"/>
        <v>Monday</v>
      </c>
      <c r="C230" s="158">
        <v>44788</v>
      </c>
      <c r="D230" s="25">
        <v>1</v>
      </c>
      <c r="E230" s="25">
        <f t="shared" si="7"/>
        <v>910</v>
      </c>
      <c r="F230" s="26"/>
      <c r="G230" s="26"/>
      <c r="H230" s="30"/>
      <c r="I230" s="30"/>
      <c r="J230" s="41"/>
      <c r="K230" s="42"/>
      <c r="L230" s="35"/>
    </row>
    <row r="231" spans="2:12" x14ac:dyDescent="0.2">
      <c r="B231" s="367" t="str">
        <f t="shared" si="6"/>
        <v>Tuesday</v>
      </c>
      <c r="C231" s="158">
        <v>44789</v>
      </c>
      <c r="D231" s="25">
        <v>2</v>
      </c>
      <c r="E231" s="25">
        <f t="shared" si="7"/>
        <v>912</v>
      </c>
      <c r="F231" s="26"/>
      <c r="G231" s="26"/>
      <c r="H231" s="30"/>
      <c r="I231" s="30"/>
      <c r="J231" s="41"/>
      <c r="K231" s="42"/>
      <c r="L231" s="35"/>
    </row>
    <row r="232" spans="2:12" x14ac:dyDescent="0.2">
      <c r="B232" s="367" t="str">
        <f t="shared" si="6"/>
        <v>Wednesday</v>
      </c>
      <c r="C232" s="158">
        <v>44790</v>
      </c>
      <c r="D232" s="25">
        <v>3</v>
      </c>
      <c r="E232" s="25">
        <f t="shared" si="7"/>
        <v>915</v>
      </c>
      <c r="F232" s="26"/>
      <c r="G232" s="26"/>
      <c r="H232" s="30"/>
      <c r="I232" s="30"/>
      <c r="J232" s="41"/>
      <c r="K232" s="42"/>
      <c r="L232" s="35"/>
    </row>
    <row r="233" spans="2:12" x14ac:dyDescent="0.2">
      <c r="B233" s="367" t="str">
        <f t="shared" si="6"/>
        <v>Thursday</v>
      </c>
      <c r="C233" s="158">
        <v>44791</v>
      </c>
      <c r="D233" s="25">
        <v>4</v>
      </c>
      <c r="E233" s="25">
        <f t="shared" si="7"/>
        <v>919</v>
      </c>
      <c r="F233" s="26">
        <v>967.04</v>
      </c>
      <c r="G233" s="26"/>
      <c r="H233" s="30"/>
      <c r="I233" s="30"/>
      <c r="J233" s="41">
        <f>SUM(F233-E233)</f>
        <v>48.039999999999964</v>
      </c>
      <c r="K233" s="42">
        <f t="shared" ref="K233:K260" si="8">1462-F233</f>
        <v>494.96000000000004</v>
      </c>
      <c r="L233" s="35">
        <f>SUM(F233/1462)</f>
        <v>0.66145006839945275</v>
      </c>
    </row>
    <row r="234" spans="2:12" x14ac:dyDescent="0.2">
      <c r="B234" s="367" t="str">
        <f t="shared" si="6"/>
        <v>Friday</v>
      </c>
      <c r="C234" s="158">
        <v>44792</v>
      </c>
      <c r="D234" s="25">
        <v>5</v>
      </c>
      <c r="E234" s="25">
        <f t="shared" si="7"/>
        <v>924</v>
      </c>
      <c r="F234" s="26">
        <v>972.04</v>
      </c>
      <c r="G234" s="26"/>
      <c r="H234" s="30"/>
      <c r="I234" s="30"/>
      <c r="J234" s="41">
        <f>SUM(F234-E234)</f>
        <v>48.039999999999964</v>
      </c>
      <c r="K234" s="42">
        <f t="shared" si="8"/>
        <v>489.96000000000004</v>
      </c>
      <c r="L234" s="35">
        <f t="shared" ref="L234:L297" si="9">SUM(F234/1462)</f>
        <v>0.66487004103967162</v>
      </c>
    </row>
    <row r="235" spans="2:12" x14ac:dyDescent="0.2">
      <c r="B235" s="367" t="str">
        <f t="shared" si="6"/>
        <v>Saturday</v>
      </c>
      <c r="C235" s="158">
        <v>44793</v>
      </c>
      <c r="D235" s="25">
        <v>6</v>
      </c>
      <c r="E235" s="25">
        <f t="shared" si="7"/>
        <v>930</v>
      </c>
      <c r="F235" s="26">
        <v>978.04</v>
      </c>
      <c r="G235" s="26"/>
      <c r="H235" s="30"/>
      <c r="I235" s="30"/>
      <c r="J235" s="41">
        <f t="shared" ref="J235:J250" si="10">SUM(F235-E235)</f>
        <v>48.039999999999964</v>
      </c>
      <c r="K235" s="42">
        <f t="shared" si="8"/>
        <v>483.96000000000004</v>
      </c>
      <c r="L235" s="35">
        <f t="shared" si="9"/>
        <v>0.66897400820793429</v>
      </c>
    </row>
    <row r="236" spans="2:12" x14ac:dyDescent="0.2">
      <c r="B236" s="367" t="str">
        <f t="shared" si="6"/>
        <v>Sunday</v>
      </c>
      <c r="C236" s="158">
        <v>44794</v>
      </c>
      <c r="D236" s="25">
        <v>7</v>
      </c>
      <c r="E236" s="25">
        <f t="shared" si="7"/>
        <v>937</v>
      </c>
      <c r="F236" s="26">
        <v>985.04</v>
      </c>
      <c r="G236" s="26"/>
      <c r="H236" s="30"/>
      <c r="I236" s="30"/>
      <c r="J236" s="41">
        <f t="shared" si="10"/>
        <v>48.039999999999964</v>
      </c>
      <c r="K236" s="42">
        <f t="shared" si="8"/>
        <v>476.96000000000004</v>
      </c>
      <c r="L236" s="35">
        <f t="shared" si="9"/>
        <v>0.67376196990424075</v>
      </c>
    </row>
    <row r="237" spans="2:12" x14ac:dyDescent="0.2">
      <c r="B237" s="367" t="str">
        <f t="shared" si="6"/>
        <v>Monday</v>
      </c>
      <c r="C237" s="158">
        <v>44795</v>
      </c>
      <c r="D237" s="25">
        <v>1</v>
      </c>
      <c r="E237" s="25">
        <f t="shared" si="7"/>
        <v>938</v>
      </c>
      <c r="F237" s="26">
        <v>986.09</v>
      </c>
      <c r="G237" s="26"/>
      <c r="H237" s="30"/>
      <c r="I237" s="30"/>
      <c r="J237" s="41">
        <f t="shared" si="10"/>
        <v>48.090000000000032</v>
      </c>
      <c r="K237" s="42">
        <f t="shared" si="8"/>
        <v>475.90999999999997</v>
      </c>
      <c r="L237" s="35">
        <f t="shared" si="9"/>
        <v>0.67448016415868672</v>
      </c>
    </row>
    <row r="238" spans="2:12" x14ac:dyDescent="0.2">
      <c r="B238" s="367" t="str">
        <f t="shared" si="6"/>
        <v>Tuesday</v>
      </c>
      <c r="C238" s="158">
        <v>44796</v>
      </c>
      <c r="D238" s="25">
        <v>2</v>
      </c>
      <c r="E238" s="25">
        <f t="shared" si="7"/>
        <v>940</v>
      </c>
      <c r="F238" s="26">
        <v>988.09</v>
      </c>
      <c r="G238" s="26"/>
      <c r="H238" s="30"/>
      <c r="I238" s="30"/>
      <c r="J238" s="41">
        <f t="shared" si="10"/>
        <v>48.090000000000032</v>
      </c>
      <c r="K238" s="42">
        <f t="shared" si="8"/>
        <v>473.90999999999997</v>
      </c>
      <c r="L238" s="35">
        <f t="shared" si="9"/>
        <v>0.67584815321477432</v>
      </c>
    </row>
    <row r="239" spans="2:12" x14ac:dyDescent="0.2">
      <c r="B239" s="367" t="str">
        <f t="shared" si="6"/>
        <v>Wednesday</v>
      </c>
      <c r="C239" s="158">
        <v>44797</v>
      </c>
      <c r="D239" s="25">
        <v>3</v>
      </c>
      <c r="E239" s="25">
        <f t="shared" si="7"/>
        <v>943</v>
      </c>
      <c r="F239" s="26">
        <v>991.09</v>
      </c>
      <c r="G239" s="26"/>
      <c r="H239" s="30"/>
      <c r="I239" s="30"/>
      <c r="J239" s="41">
        <f t="shared" si="10"/>
        <v>48.090000000000032</v>
      </c>
      <c r="K239" s="42">
        <f t="shared" si="8"/>
        <v>470.90999999999997</v>
      </c>
      <c r="L239" s="35">
        <f t="shared" si="9"/>
        <v>0.67790013679890559</v>
      </c>
    </row>
    <row r="240" spans="2:12" x14ac:dyDescent="0.2">
      <c r="B240" s="367" t="str">
        <f t="shared" si="6"/>
        <v>Thursday</v>
      </c>
      <c r="C240" s="158">
        <v>44798</v>
      </c>
      <c r="D240" s="25">
        <v>4</v>
      </c>
      <c r="E240" s="25">
        <f t="shared" si="7"/>
        <v>947</v>
      </c>
      <c r="F240" s="26">
        <v>995.09</v>
      </c>
      <c r="G240" s="26"/>
      <c r="H240" s="30"/>
      <c r="I240" s="30"/>
      <c r="J240" s="41">
        <f t="shared" si="10"/>
        <v>48.090000000000032</v>
      </c>
      <c r="K240" s="42">
        <f t="shared" si="8"/>
        <v>466.90999999999997</v>
      </c>
      <c r="L240" s="35">
        <f t="shared" si="9"/>
        <v>0.68063611491108078</v>
      </c>
    </row>
    <row r="241" spans="2:12" x14ac:dyDescent="0.2">
      <c r="B241" s="367" t="str">
        <f t="shared" si="6"/>
        <v>Friday</v>
      </c>
      <c r="C241" s="158">
        <v>44799</v>
      </c>
      <c r="D241" s="25">
        <v>5</v>
      </c>
      <c r="E241" s="25">
        <f t="shared" si="7"/>
        <v>952</v>
      </c>
      <c r="F241" s="26">
        <v>1000.34</v>
      </c>
      <c r="G241" s="26"/>
      <c r="H241" s="30"/>
      <c r="I241" s="30"/>
      <c r="J241" s="41">
        <f t="shared" si="10"/>
        <v>48.340000000000032</v>
      </c>
      <c r="K241" s="42">
        <f t="shared" si="8"/>
        <v>461.65999999999997</v>
      </c>
      <c r="L241" s="35">
        <f t="shared" si="9"/>
        <v>0.68422708618331052</v>
      </c>
    </row>
    <row r="242" spans="2:12" x14ac:dyDescent="0.2">
      <c r="B242" s="367" t="str">
        <f t="shared" si="6"/>
        <v>Saturday</v>
      </c>
      <c r="C242" s="158">
        <v>44800</v>
      </c>
      <c r="D242" s="25">
        <v>6</v>
      </c>
      <c r="E242" s="25">
        <f t="shared" si="7"/>
        <v>958</v>
      </c>
      <c r="F242" s="26">
        <v>1006.34</v>
      </c>
      <c r="G242" s="26"/>
      <c r="H242" s="30"/>
      <c r="I242" s="30"/>
      <c r="J242" s="41">
        <f t="shared" si="10"/>
        <v>48.340000000000032</v>
      </c>
      <c r="K242" s="42">
        <f t="shared" si="8"/>
        <v>455.65999999999997</v>
      </c>
      <c r="L242" s="35">
        <f t="shared" si="9"/>
        <v>0.68833105335157319</v>
      </c>
    </row>
    <row r="243" spans="2:12" x14ac:dyDescent="0.2">
      <c r="B243" s="367" t="str">
        <f t="shared" si="6"/>
        <v>Sunday</v>
      </c>
      <c r="C243" s="158">
        <v>44801</v>
      </c>
      <c r="D243" s="25">
        <v>7</v>
      </c>
      <c r="E243" s="25">
        <f t="shared" si="7"/>
        <v>965</v>
      </c>
      <c r="F243" s="26">
        <v>1013.34</v>
      </c>
      <c r="G243" s="26"/>
      <c r="H243" s="30"/>
      <c r="I243" s="30"/>
      <c r="J243" s="41">
        <f t="shared" si="10"/>
        <v>48.340000000000032</v>
      </c>
      <c r="K243" s="42">
        <f t="shared" si="8"/>
        <v>448.65999999999997</v>
      </c>
      <c r="L243" s="35">
        <f t="shared" si="9"/>
        <v>0.69311901504787965</v>
      </c>
    </row>
    <row r="244" spans="2:12" x14ac:dyDescent="0.2">
      <c r="B244" s="367" t="str">
        <f t="shared" si="6"/>
        <v>Monday</v>
      </c>
      <c r="C244" s="158">
        <v>44802</v>
      </c>
      <c r="D244" s="25">
        <v>1</v>
      </c>
      <c r="E244" s="25">
        <f t="shared" si="7"/>
        <v>966</v>
      </c>
      <c r="F244" s="26">
        <v>1014.4</v>
      </c>
      <c r="G244" s="26"/>
      <c r="H244" s="30"/>
      <c r="I244" s="30"/>
      <c r="J244" s="41">
        <f t="shared" si="10"/>
        <v>48.399999999999977</v>
      </c>
      <c r="K244" s="42">
        <f t="shared" si="8"/>
        <v>447.6</v>
      </c>
      <c r="L244" s="35">
        <f t="shared" si="9"/>
        <v>0.69384404924760601</v>
      </c>
    </row>
    <row r="245" spans="2:12" x14ac:dyDescent="0.2">
      <c r="B245" s="367" t="str">
        <f t="shared" si="6"/>
        <v>Tuesday</v>
      </c>
      <c r="C245" s="158">
        <v>44803</v>
      </c>
      <c r="D245" s="25">
        <v>2</v>
      </c>
      <c r="E245" s="25">
        <f t="shared" si="7"/>
        <v>968</v>
      </c>
      <c r="F245" s="26">
        <v>1016.71</v>
      </c>
      <c r="G245" s="26"/>
      <c r="H245" s="30"/>
      <c r="I245" s="30"/>
      <c r="J245" s="41">
        <f t="shared" si="10"/>
        <v>48.710000000000036</v>
      </c>
      <c r="K245" s="42">
        <f t="shared" si="8"/>
        <v>445.28999999999996</v>
      </c>
      <c r="L245" s="35">
        <f t="shared" si="9"/>
        <v>0.69542407660738714</v>
      </c>
    </row>
    <row r="246" spans="2:12" x14ac:dyDescent="0.2">
      <c r="B246" s="367" t="str">
        <f t="shared" si="6"/>
        <v>Wednesday</v>
      </c>
      <c r="C246" s="158">
        <v>44804</v>
      </c>
      <c r="D246" s="25">
        <v>3</v>
      </c>
      <c r="E246" s="25">
        <f t="shared" si="7"/>
        <v>971</v>
      </c>
      <c r="F246" s="26">
        <v>1019.71</v>
      </c>
      <c r="G246" s="26"/>
      <c r="H246" s="30"/>
      <c r="I246" s="30"/>
      <c r="J246" s="41">
        <f t="shared" si="10"/>
        <v>48.710000000000036</v>
      </c>
      <c r="K246" s="42">
        <f t="shared" si="8"/>
        <v>442.28999999999996</v>
      </c>
      <c r="L246" s="35">
        <f t="shared" si="9"/>
        <v>0.69747606019151853</v>
      </c>
    </row>
    <row r="247" spans="2:12" x14ac:dyDescent="0.2">
      <c r="B247" s="367" t="str">
        <f t="shared" si="6"/>
        <v>Thursday</v>
      </c>
      <c r="C247" s="158">
        <v>44805</v>
      </c>
      <c r="D247" s="25">
        <v>4</v>
      </c>
      <c r="E247" s="25">
        <f t="shared" si="7"/>
        <v>975</v>
      </c>
      <c r="F247" s="26">
        <v>1023.71</v>
      </c>
      <c r="G247" s="26"/>
      <c r="H247" s="30"/>
      <c r="I247" s="30"/>
      <c r="J247" s="41">
        <f t="shared" si="10"/>
        <v>48.710000000000036</v>
      </c>
      <c r="K247" s="42">
        <f t="shared" si="8"/>
        <v>438.28999999999996</v>
      </c>
      <c r="L247" s="35">
        <f t="shared" si="9"/>
        <v>0.70021203830369361</v>
      </c>
    </row>
    <row r="248" spans="2:12" x14ac:dyDescent="0.2">
      <c r="B248" s="367" t="str">
        <f t="shared" si="6"/>
        <v>Friday</v>
      </c>
      <c r="C248" s="158">
        <v>44806</v>
      </c>
      <c r="D248" s="25">
        <v>5</v>
      </c>
      <c r="E248" s="25">
        <f t="shared" si="7"/>
        <v>980</v>
      </c>
      <c r="F248" s="26">
        <v>1028.71</v>
      </c>
      <c r="G248" s="26"/>
      <c r="H248" s="30"/>
      <c r="I248" s="30"/>
      <c r="J248" s="41">
        <f t="shared" si="10"/>
        <v>48.710000000000036</v>
      </c>
      <c r="K248" s="42">
        <f t="shared" si="8"/>
        <v>433.28999999999996</v>
      </c>
      <c r="L248" s="35">
        <f t="shared" si="9"/>
        <v>0.70363201094391248</v>
      </c>
    </row>
    <row r="249" spans="2:12" x14ac:dyDescent="0.2">
      <c r="B249" s="367" t="str">
        <f t="shared" si="6"/>
        <v>Saturday</v>
      </c>
      <c r="C249" s="158">
        <v>44807</v>
      </c>
      <c r="D249" s="25">
        <v>6</v>
      </c>
      <c r="E249" s="25">
        <f t="shared" si="7"/>
        <v>986</v>
      </c>
      <c r="F249" s="26">
        <v>1034.71</v>
      </c>
      <c r="G249" s="26"/>
      <c r="H249" s="30"/>
      <c r="I249" s="30"/>
      <c r="J249" s="41">
        <f t="shared" si="10"/>
        <v>48.710000000000036</v>
      </c>
      <c r="K249" s="42">
        <f t="shared" si="8"/>
        <v>427.28999999999996</v>
      </c>
      <c r="L249" s="35">
        <f t="shared" si="9"/>
        <v>0.70773597811217515</v>
      </c>
    </row>
    <row r="250" spans="2:12" x14ac:dyDescent="0.2">
      <c r="B250" s="367" t="str">
        <f t="shared" si="6"/>
        <v>Sunday</v>
      </c>
      <c r="C250" s="158">
        <v>44808</v>
      </c>
      <c r="D250" s="25">
        <v>7</v>
      </c>
      <c r="E250" s="25">
        <f t="shared" si="7"/>
        <v>993</v>
      </c>
      <c r="F250" s="26">
        <v>1041.71</v>
      </c>
      <c r="G250" s="26"/>
      <c r="H250" s="30"/>
      <c r="I250" s="30"/>
      <c r="J250" s="41">
        <f t="shared" si="10"/>
        <v>48.710000000000036</v>
      </c>
      <c r="K250" s="42">
        <f t="shared" si="8"/>
        <v>420.28999999999996</v>
      </c>
      <c r="L250" s="35">
        <f t="shared" si="9"/>
        <v>0.71252393980848161</v>
      </c>
    </row>
    <row r="251" spans="2:12" x14ac:dyDescent="0.2">
      <c r="B251" s="367" t="str">
        <f t="shared" si="6"/>
        <v>Monday</v>
      </c>
      <c r="C251" s="158">
        <v>44809</v>
      </c>
      <c r="D251" s="25">
        <v>1</v>
      </c>
      <c r="E251" s="25">
        <f t="shared" si="7"/>
        <v>994</v>
      </c>
      <c r="F251" s="26">
        <v>1043.21</v>
      </c>
      <c r="G251" s="26"/>
      <c r="H251" s="30"/>
      <c r="I251" s="30"/>
      <c r="J251" s="41">
        <f t="shared" ref="J251:J282" si="11">SUM(F251-E251)</f>
        <v>49.210000000000036</v>
      </c>
      <c r="K251" s="42">
        <f t="shared" si="8"/>
        <v>418.78999999999996</v>
      </c>
      <c r="L251" s="35">
        <f t="shared" si="9"/>
        <v>0.71354993160054725</v>
      </c>
    </row>
    <row r="252" spans="2:12" x14ac:dyDescent="0.2">
      <c r="B252" s="367" t="str">
        <f t="shared" si="6"/>
        <v>Tuesday</v>
      </c>
      <c r="C252" s="158">
        <v>44810</v>
      </c>
      <c r="D252" s="25">
        <v>2</v>
      </c>
      <c r="E252" s="25">
        <f t="shared" si="7"/>
        <v>996</v>
      </c>
      <c r="F252" s="26">
        <v>1045.6300000000001</v>
      </c>
      <c r="G252" s="26"/>
      <c r="H252" s="30"/>
      <c r="I252" s="30"/>
      <c r="J252" s="41">
        <f t="shared" si="11"/>
        <v>49.630000000000109</v>
      </c>
      <c r="K252" s="42">
        <f t="shared" si="8"/>
        <v>416.36999999999989</v>
      </c>
      <c r="L252" s="35">
        <f t="shared" si="9"/>
        <v>0.71520519835841323</v>
      </c>
    </row>
    <row r="253" spans="2:12" x14ac:dyDescent="0.2">
      <c r="B253" s="367" t="str">
        <f t="shared" si="6"/>
        <v>Wednesday</v>
      </c>
      <c r="C253" s="158">
        <v>44811</v>
      </c>
      <c r="D253" s="25">
        <v>3</v>
      </c>
      <c r="E253" s="25">
        <f t="shared" si="7"/>
        <v>999</v>
      </c>
      <c r="F253" s="26">
        <v>1048.6300000000001</v>
      </c>
      <c r="G253" s="26"/>
      <c r="H253" s="30"/>
      <c r="I253" s="30"/>
      <c r="J253" s="41">
        <f t="shared" si="11"/>
        <v>49.630000000000109</v>
      </c>
      <c r="K253" s="42">
        <f t="shared" si="8"/>
        <v>413.36999999999989</v>
      </c>
      <c r="L253" s="35">
        <f t="shared" si="9"/>
        <v>0.71725718194254451</v>
      </c>
    </row>
    <row r="254" spans="2:12" x14ac:dyDescent="0.2">
      <c r="B254" s="367" t="str">
        <f t="shared" si="6"/>
        <v>Thursday</v>
      </c>
      <c r="C254" s="158">
        <v>44812</v>
      </c>
      <c r="D254" s="25">
        <v>4</v>
      </c>
      <c r="E254" s="25">
        <f t="shared" si="7"/>
        <v>1003</v>
      </c>
      <c r="F254" s="26">
        <v>1052.6300000000001</v>
      </c>
      <c r="G254" s="26"/>
      <c r="H254" s="30"/>
      <c r="I254" s="30"/>
      <c r="J254" s="41">
        <f t="shared" si="11"/>
        <v>49.630000000000109</v>
      </c>
      <c r="K254" s="42">
        <f t="shared" si="8"/>
        <v>409.36999999999989</v>
      </c>
      <c r="L254" s="35">
        <f t="shared" si="9"/>
        <v>0.71999316005471958</v>
      </c>
    </row>
    <row r="255" spans="2:12" x14ac:dyDescent="0.2">
      <c r="B255" s="367" t="str">
        <f t="shared" si="6"/>
        <v>Friday</v>
      </c>
      <c r="C255" s="158">
        <v>44813</v>
      </c>
      <c r="D255" s="25">
        <v>5</v>
      </c>
      <c r="E255" s="25">
        <f t="shared" si="7"/>
        <v>1008</v>
      </c>
      <c r="F255" s="26">
        <v>1057.6300000000001</v>
      </c>
      <c r="G255" s="26"/>
      <c r="H255" s="30"/>
      <c r="I255" s="30"/>
      <c r="J255" s="41">
        <f t="shared" si="11"/>
        <v>49.630000000000109</v>
      </c>
      <c r="K255" s="42">
        <f t="shared" si="8"/>
        <v>404.36999999999989</v>
      </c>
      <c r="L255" s="35">
        <f t="shared" si="9"/>
        <v>0.72341313269493857</v>
      </c>
    </row>
    <row r="256" spans="2:12" x14ac:dyDescent="0.2">
      <c r="B256" s="367" t="str">
        <f t="shared" si="6"/>
        <v>Saturday</v>
      </c>
      <c r="C256" s="158">
        <v>44814</v>
      </c>
      <c r="D256" s="25">
        <v>6</v>
      </c>
      <c r="E256" s="25">
        <f t="shared" si="7"/>
        <v>1014</v>
      </c>
      <c r="F256" s="26">
        <v>1065.25</v>
      </c>
      <c r="G256" s="26"/>
      <c r="H256" s="30"/>
      <c r="I256" s="30"/>
      <c r="J256" s="41">
        <f t="shared" si="11"/>
        <v>51.25</v>
      </c>
      <c r="K256" s="42">
        <f t="shared" si="8"/>
        <v>396.75</v>
      </c>
      <c r="L256" s="35">
        <f t="shared" si="9"/>
        <v>0.728625170998632</v>
      </c>
    </row>
    <row r="257" spans="2:12" x14ac:dyDescent="0.2">
      <c r="B257" s="367" t="str">
        <f t="shared" si="6"/>
        <v>Sunday</v>
      </c>
      <c r="C257" s="158">
        <v>44815</v>
      </c>
      <c r="D257" s="25">
        <v>7</v>
      </c>
      <c r="E257" s="25">
        <f t="shared" si="7"/>
        <v>1021</v>
      </c>
      <c r="F257" s="26">
        <v>1074.76</v>
      </c>
      <c r="G257" s="26"/>
      <c r="H257" s="30"/>
      <c r="I257" s="30"/>
      <c r="J257" s="41">
        <f t="shared" si="11"/>
        <v>53.759999999999991</v>
      </c>
      <c r="K257" s="42">
        <f t="shared" si="8"/>
        <v>387.24</v>
      </c>
      <c r="L257" s="35">
        <f t="shared" si="9"/>
        <v>0.73512995896032829</v>
      </c>
    </row>
    <row r="258" spans="2:12" x14ac:dyDescent="0.2">
      <c r="B258" s="367" t="str">
        <f t="shared" si="6"/>
        <v>Monday</v>
      </c>
      <c r="C258" s="158">
        <v>44816</v>
      </c>
      <c r="D258" s="25">
        <v>1</v>
      </c>
      <c r="E258" s="25">
        <f t="shared" si="7"/>
        <v>1022</v>
      </c>
      <c r="F258" s="26">
        <v>1075.76</v>
      </c>
      <c r="G258" s="26"/>
      <c r="H258" s="30"/>
      <c r="I258" s="30"/>
      <c r="J258" s="41">
        <f t="shared" si="11"/>
        <v>53.759999999999991</v>
      </c>
      <c r="K258" s="42">
        <f t="shared" si="8"/>
        <v>386.24</v>
      </c>
      <c r="L258" s="35">
        <f t="shared" si="9"/>
        <v>0.73581395348837209</v>
      </c>
    </row>
    <row r="259" spans="2:12" x14ac:dyDescent="0.2">
      <c r="B259" s="367" t="str">
        <f t="shared" si="6"/>
        <v>Tuesday</v>
      </c>
      <c r="C259" s="158">
        <v>44817</v>
      </c>
      <c r="D259" s="25">
        <v>2</v>
      </c>
      <c r="E259" s="25">
        <f t="shared" si="7"/>
        <v>1024</v>
      </c>
      <c r="F259" s="26">
        <v>1077.83</v>
      </c>
      <c r="G259" s="26"/>
      <c r="H259" s="30"/>
      <c r="I259" s="30"/>
      <c r="J259" s="41">
        <f t="shared" si="11"/>
        <v>53.829999999999927</v>
      </c>
      <c r="K259" s="42">
        <f t="shared" si="8"/>
        <v>384.17000000000007</v>
      </c>
      <c r="L259" s="35">
        <f t="shared" si="9"/>
        <v>0.73722982216142263</v>
      </c>
    </row>
    <row r="260" spans="2:12" x14ac:dyDescent="0.2">
      <c r="B260" s="367" t="str">
        <f t="shared" si="6"/>
        <v>Wednesday</v>
      </c>
      <c r="C260" s="158">
        <v>44818</v>
      </c>
      <c r="D260" s="25">
        <v>3</v>
      </c>
      <c r="E260" s="25">
        <f t="shared" si="7"/>
        <v>1027</v>
      </c>
      <c r="F260" s="26">
        <v>1081.33</v>
      </c>
      <c r="G260" s="26"/>
      <c r="H260" s="30"/>
      <c r="I260" s="30"/>
      <c r="J260" s="41">
        <f t="shared" si="11"/>
        <v>54.329999999999927</v>
      </c>
      <c r="K260" s="42">
        <f t="shared" si="8"/>
        <v>380.67000000000007</v>
      </c>
      <c r="L260" s="35">
        <f t="shared" si="9"/>
        <v>0.73962380300957586</v>
      </c>
    </row>
    <row r="261" spans="2:12" x14ac:dyDescent="0.2">
      <c r="B261" s="367" t="str">
        <f t="shared" ref="B261:B324" si="12">TEXT(WEEKDAY(C261), "dddd")</f>
        <v>Thursday</v>
      </c>
      <c r="C261" s="158">
        <v>44819</v>
      </c>
      <c r="D261" s="25">
        <v>4</v>
      </c>
      <c r="E261" s="25">
        <f t="shared" si="7"/>
        <v>1031</v>
      </c>
      <c r="F261" s="26">
        <v>1086.23</v>
      </c>
      <c r="G261" s="26"/>
      <c r="H261" s="30"/>
      <c r="I261" s="30"/>
      <c r="J261" s="41">
        <f t="shared" si="11"/>
        <v>55.230000000000018</v>
      </c>
      <c r="K261" s="42">
        <f t="shared" ref="K261:K277" si="13">1462-F261</f>
        <v>375.77</v>
      </c>
      <c r="L261" s="35">
        <f t="shared" si="9"/>
        <v>0.74297537619699039</v>
      </c>
    </row>
    <row r="262" spans="2:12" x14ac:dyDescent="0.2">
      <c r="B262" s="367" t="str">
        <f t="shared" si="12"/>
        <v>Friday</v>
      </c>
      <c r="C262" s="158">
        <v>44820</v>
      </c>
      <c r="D262" s="25">
        <v>5</v>
      </c>
      <c r="E262" s="25">
        <f t="shared" ref="E262:E325" si="14">SUM(E261+D262)</f>
        <v>1036</v>
      </c>
      <c r="F262" s="26">
        <v>1091.98</v>
      </c>
      <c r="G262" s="26"/>
      <c r="H262" s="30"/>
      <c r="I262" s="30"/>
      <c r="J262" s="41">
        <f t="shared" si="11"/>
        <v>55.980000000000018</v>
      </c>
      <c r="K262" s="42">
        <f t="shared" si="13"/>
        <v>370.02</v>
      </c>
      <c r="L262" s="35">
        <f t="shared" si="9"/>
        <v>0.74690834473324219</v>
      </c>
    </row>
    <row r="263" spans="2:12" x14ac:dyDescent="0.2">
      <c r="B263" s="367" t="str">
        <f t="shared" si="12"/>
        <v>Saturday</v>
      </c>
      <c r="C263" s="158">
        <v>44821</v>
      </c>
      <c r="D263" s="25">
        <v>6</v>
      </c>
      <c r="E263" s="25">
        <f t="shared" si="14"/>
        <v>1042</v>
      </c>
      <c r="F263" s="26">
        <v>1097.98</v>
      </c>
      <c r="G263" s="26">
        <v>1085.5899999999999</v>
      </c>
      <c r="H263" s="30">
        <f>SUM(F263-F262-D263)</f>
        <v>0</v>
      </c>
      <c r="I263" s="30">
        <f t="shared" ref="I263:I294" si="15">SUM(F263-G263)</f>
        <v>12.3900000000001</v>
      </c>
      <c r="J263" s="41">
        <f t="shared" si="11"/>
        <v>55.980000000000018</v>
      </c>
      <c r="K263" s="42">
        <f t="shared" si="13"/>
        <v>364.02</v>
      </c>
      <c r="L263" s="35">
        <f t="shared" si="9"/>
        <v>0.75101231190150475</v>
      </c>
    </row>
    <row r="264" spans="2:12" x14ac:dyDescent="0.2">
      <c r="B264" s="367" t="str">
        <f t="shared" si="12"/>
        <v>Sunday</v>
      </c>
      <c r="C264" s="158">
        <v>44822</v>
      </c>
      <c r="D264" s="25">
        <v>7</v>
      </c>
      <c r="E264" s="25">
        <f t="shared" si="14"/>
        <v>1049</v>
      </c>
      <c r="F264" s="26">
        <v>1104.98</v>
      </c>
      <c r="G264" s="26">
        <v>1089.17</v>
      </c>
      <c r="H264" s="30">
        <f t="shared" ref="H264:H327" si="16">SUM(F264-F263-D264)</f>
        <v>0</v>
      </c>
      <c r="I264" s="30">
        <f t="shared" si="15"/>
        <v>15.809999999999945</v>
      </c>
      <c r="J264" s="41">
        <f t="shared" si="11"/>
        <v>55.980000000000018</v>
      </c>
      <c r="K264" s="42">
        <f t="shared" si="13"/>
        <v>357.02</v>
      </c>
      <c r="L264" s="35">
        <f t="shared" si="9"/>
        <v>0.75580027359781121</v>
      </c>
    </row>
    <row r="265" spans="2:12" x14ac:dyDescent="0.2">
      <c r="B265" s="367" t="str">
        <f t="shared" si="12"/>
        <v>Monday</v>
      </c>
      <c r="C265" s="158">
        <v>44823</v>
      </c>
      <c r="D265" s="25">
        <v>1</v>
      </c>
      <c r="E265" s="25">
        <f t="shared" si="14"/>
        <v>1050</v>
      </c>
      <c r="F265" s="26">
        <v>1106.93</v>
      </c>
      <c r="G265" s="26">
        <v>1092.76</v>
      </c>
      <c r="H265" s="30">
        <f t="shared" si="16"/>
        <v>0.95000000000004547</v>
      </c>
      <c r="I265" s="30">
        <f t="shared" si="15"/>
        <v>14.170000000000073</v>
      </c>
      <c r="J265" s="41">
        <f t="shared" si="11"/>
        <v>56.930000000000064</v>
      </c>
      <c r="K265" s="42">
        <f t="shared" si="13"/>
        <v>355.06999999999994</v>
      </c>
      <c r="L265" s="35">
        <f t="shared" si="9"/>
        <v>0.75713406292749663</v>
      </c>
    </row>
    <row r="266" spans="2:12" x14ac:dyDescent="0.2">
      <c r="B266" s="367" t="str">
        <f t="shared" si="12"/>
        <v>Tuesday</v>
      </c>
      <c r="C266" s="158">
        <v>44824</v>
      </c>
      <c r="D266" s="25">
        <v>2</v>
      </c>
      <c r="E266" s="25">
        <f t="shared" si="14"/>
        <v>1052</v>
      </c>
      <c r="F266" s="26">
        <v>1108.93</v>
      </c>
      <c r="G266" s="26">
        <v>1096.3399999999999</v>
      </c>
      <c r="H266" s="30">
        <f t="shared" si="16"/>
        <v>0</v>
      </c>
      <c r="I266" s="30">
        <f t="shared" si="15"/>
        <v>12.590000000000146</v>
      </c>
      <c r="J266" s="41">
        <f t="shared" si="11"/>
        <v>56.930000000000064</v>
      </c>
      <c r="K266" s="42">
        <f t="shared" si="13"/>
        <v>353.06999999999994</v>
      </c>
      <c r="L266" s="35">
        <f t="shared" si="9"/>
        <v>0.75850205198358422</v>
      </c>
    </row>
    <row r="267" spans="2:12" x14ac:dyDescent="0.2">
      <c r="B267" s="367" t="str">
        <f t="shared" si="12"/>
        <v>Wednesday</v>
      </c>
      <c r="C267" s="158">
        <v>44825</v>
      </c>
      <c r="D267" s="25">
        <v>3</v>
      </c>
      <c r="E267" s="25">
        <f t="shared" si="14"/>
        <v>1055</v>
      </c>
      <c r="F267" s="26">
        <v>1111.93</v>
      </c>
      <c r="G267" s="26">
        <v>1099.93</v>
      </c>
      <c r="H267" s="30">
        <f t="shared" si="16"/>
        <v>0</v>
      </c>
      <c r="I267" s="30">
        <f t="shared" si="15"/>
        <v>12</v>
      </c>
      <c r="J267" s="41">
        <f t="shared" si="11"/>
        <v>56.930000000000064</v>
      </c>
      <c r="K267" s="42">
        <f t="shared" si="13"/>
        <v>350.06999999999994</v>
      </c>
      <c r="L267" s="35">
        <f t="shared" si="9"/>
        <v>0.7605540355677155</v>
      </c>
    </row>
    <row r="268" spans="2:12" x14ac:dyDescent="0.2">
      <c r="B268" s="367" t="str">
        <f t="shared" si="12"/>
        <v>Thursday</v>
      </c>
      <c r="C268" s="158">
        <v>44826</v>
      </c>
      <c r="D268" s="25">
        <v>4</v>
      </c>
      <c r="E268" s="25">
        <f t="shared" si="14"/>
        <v>1059</v>
      </c>
      <c r="F268" s="26">
        <v>1115.93</v>
      </c>
      <c r="G268" s="26">
        <v>1103.51</v>
      </c>
      <c r="H268" s="30">
        <f t="shared" si="16"/>
        <v>0</v>
      </c>
      <c r="I268" s="30">
        <f t="shared" si="15"/>
        <v>12.420000000000073</v>
      </c>
      <c r="J268" s="41">
        <f t="shared" si="11"/>
        <v>56.930000000000064</v>
      </c>
      <c r="K268" s="42">
        <f t="shared" si="13"/>
        <v>346.06999999999994</v>
      </c>
      <c r="L268" s="35">
        <f t="shared" si="9"/>
        <v>0.76329001367989058</v>
      </c>
    </row>
    <row r="269" spans="2:12" x14ac:dyDescent="0.2">
      <c r="B269" s="367" t="str">
        <f t="shared" si="12"/>
        <v>Friday</v>
      </c>
      <c r="C269" s="158">
        <v>44827</v>
      </c>
      <c r="D269" s="25">
        <v>5</v>
      </c>
      <c r="E269" s="25">
        <f t="shared" si="14"/>
        <v>1064</v>
      </c>
      <c r="F269" s="26">
        <v>1120.93</v>
      </c>
      <c r="G269" s="26">
        <v>1107.0999999999999</v>
      </c>
      <c r="H269" s="30">
        <f t="shared" si="16"/>
        <v>0</v>
      </c>
      <c r="I269" s="30">
        <f t="shared" si="15"/>
        <v>13.830000000000155</v>
      </c>
      <c r="J269" s="41">
        <f t="shared" si="11"/>
        <v>56.930000000000064</v>
      </c>
      <c r="K269" s="42">
        <f t="shared" si="13"/>
        <v>341.06999999999994</v>
      </c>
      <c r="L269" s="35">
        <f t="shared" si="9"/>
        <v>0.76670998632010945</v>
      </c>
    </row>
    <row r="270" spans="2:12" x14ac:dyDescent="0.2">
      <c r="B270" s="367" t="str">
        <f t="shared" si="12"/>
        <v>Saturday</v>
      </c>
      <c r="C270" s="158">
        <v>44828</v>
      </c>
      <c r="D270" s="25">
        <v>6</v>
      </c>
      <c r="E270" s="25">
        <f t="shared" si="14"/>
        <v>1070</v>
      </c>
      <c r="F270" s="26">
        <v>1126.93</v>
      </c>
      <c r="G270" s="26">
        <v>1110.68</v>
      </c>
      <c r="H270" s="30">
        <f t="shared" si="16"/>
        <v>0</v>
      </c>
      <c r="I270" s="30">
        <f t="shared" si="15"/>
        <v>16.25</v>
      </c>
      <c r="J270" s="41">
        <f t="shared" si="11"/>
        <v>56.930000000000064</v>
      </c>
      <c r="K270" s="42">
        <f t="shared" si="13"/>
        <v>335.06999999999994</v>
      </c>
      <c r="L270" s="35">
        <f t="shared" si="9"/>
        <v>0.77081395348837212</v>
      </c>
    </row>
    <row r="271" spans="2:12" x14ac:dyDescent="0.2">
      <c r="B271" s="367" t="str">
        <f t="shared" si="12"/>
        <v>Sunday</v>
      </c>
      <c r="C271" s="158">
        <v>44829</v>
      </c>
      <c r="D271" s="25">
        <v>7</v>
      </c>
      <c r="E271" s="25">
        <f t="shared" si="14"/>
        <v>1077</v>
      </c>
      <c r="F271" s="26">
        <v>1133.93</v>
      </c>
      <c r="G271" s="26">
        <v>1114.27</v>
      </c>
      <c r="H271" s="30">
        <f t="shared" si="16"/>
        <v>0</v>
      </c>
      <c r="I271" s="30">
        <f t="shared" si="15"/>
        <v>19.660000000000082</v>
      </c>
      <c r="J271" s="41">
        <f t="shared" si="11"/>
        <v>56.930000000000064</v>
      </c>
      <c r="K271" s="42">
        <f t="shared" si="13"/>
        <v>328.06999999999994</v>
      </c>
      <c r="L271" s="35">
        <f t="shared" si="9"/>
        <v>0.77560191518467858</v>
      </c>
    </row>
    <row r="272" spans="2:12" x14ac:dyDescent="0.2">
      <c r="B272" s="367" t="str">
        <f t="shared" si="12"/>
        <v>Monday</v>
      </c>
      <c r="C272" s="158">
        <v>44830</v>
      </c>
      <c r="D272" s="25">
        <v>1</v>
      </c>
      <c r="E272" s="25">
        <f t="shared" si="14"/>
        <v>1078</v>
      </c>
      <c r="F272" s="26">
        <v>1136.52</v>
      </c>
      <c r="G272" s="26">
        <v>1117.8499999999999</v>
      </c>
      <c r="H272" s="30">
        <f t="shared" si="16"/>
        <v>1.5899999999999181</v>
      </c>
      <c r="I272" s="30">
        <f t="shared" si="15"/>
        <v>18.670000000000073</v>
      </c>
      <c r="J272" s="41">
        <f t="shared" si="11"/>
        <v>58.519999999999982</v>
      </c>
      <c r="K272" s="42">
        <f t="shared" si="13"/>
        <v>325.48</v>
      </c>
      <c r="L272" s="35">
        <f t="shared" si="9"/>
        <v>0.77737346101231186</v>
      </c>
    </row>
    <row r="273" spans="2:12" x14ac:dyDescent="0.2">
      <c r="B273" s="367" t="str">
        <f t="shared" si="12"/>
        <v>Tuesday</v>
      </c>
      <c r="C273" s="158">
        <v>44831</v>
      </c>
      <c r="D273" s="25">
        <v>2</v>
      </c>
      <c r="E273" s="25">
        <f t="shared" si="14"/>
        <v>1080</v>
      </c>
      <c r="F273" s="26">
        <v>1138.52</v>
      </c>
      <c r="G273" s="26">
        <v>1121.44</v>
      </c>
      <c r="H273" s="30">
        <f t="shared" si="16"/>
        <v>0</v>
      </c>
      <c r="I273" s="30">
        <f t="shared" si="15"/>
        <v>17.079999999999927</v>
      </c>
      <c r="J273" s="41">
        <f t="shared" si="11"/>
        <v>58.519999999999982</v>
      </c>
      <c r="K273" s="42">
        <f t="shared" si="13"/>
        <v>323.48</v>
      </c>
      <c r="L273" s="35">
        <f t="shared" si="9"/>
        <v>0.77874145006839945</v>
      </c>
    </row>
    <row r="274" spans="2:12" x14ac:dyDescent="0.2">
      <c r="B274" s="367" t="str">
        <f t="shared" si="12"/>
        <v>Wednesday</v>
      </c>
      <c r="C274" s="158">
        <v>44832</v>
      </c>
      <c r="D274" s="25">
        <v>3</v>
      </c>
      <c r="E274" s="25">
        <f t="shared" si="14"/>
        <v>1083</v>
      </c>
      <c r="F274" s="26">
        <v>1142.1600000000001</v>
      </c>
      <c r="G274" s="26">
        <v>1125.02</v>
      </c>
      <c r="H274" s="30">
        <f t="shared" si="16"/>
        <v>0.64000000000010004</v>
      </c>
      <c r="I274" s="30">
        <f t="shared" si="15"/>
        <v>17.1400000000001</v>
      </c>
      <c r="J274" s="41">
        <f t="shared" si="11"/>
        <v>59.160000000000082</v>
      </c>
      <c r="K274" s="42">
        <f t="shared" si="13"/>
        <v>319.83999999999992</v>
      </c>
      <c r="L274" s="35">
        <f t="shared" si="9"/>
        <v>0.78123119015047882</v>
      </c>
    </row>
    <row r="275" spans="2:12" x14ac:dyDescent="0.2">
      <c r="B275" s="367" t="str">
        <f t="shared" si="12"/>
        <v>Thursday</v>
      </c>
      <c r="C275" s="158">
        <v>44833</v>
      </c>
      <c r="D275" s="25">
        <v>4</v>
      </c>
      <c r="E275" s="25">
        <f t="shared" si="14"/>
        <v>1087</v>
      </c>
      <c r="F275" s="26">
        <v>1146.1600000000001</v>
      </c>
      <c r="G275" s="26">
        <v>1128.6099999999999</v>
      </c>
      <c r="H275" s="30">
        <f t="shared" si="16"/>
        <v>0</v>
      </c>
      <c r="I275" s="30">
        <f t="shared" si="15"/>
        <v>17.550000000000182</v>
      </c>
      <c r="J275" s="41">
        <f t="shared" si="11"/>
        <v>59.160000000000082</v>
      </c>
      <c r="K275" s="42">
        <f t="shared" si="13"/>
        <v>315.83999999999992</v>
      </c>
      <c r="L275" s="35">
        <f t="shared" si="9"/>
        <v>0.783967168262654</v>
      </c>
    </row>
    <row r="276" spans="2:12" x14ac:dyDescent="0.2">
      <c r="B276" s="367" t="str">
        <f t="shared" si="12"/>
        <v>Friday</v>
      </c>
      <c r="C276" s="158">
        <v>44834</v>
      </c>
      <c r="D276" s="25">
        <v>5</v>
      </c>
      <c r="E276" s="25">
        <f t="shared" si="14"/>
        <v>1092</v>
      </c>
      <c r="F276" s="26">
        <v>1151.1600000000001</v>
      </c>
      <c r="G276" s="26">
        <v>1132.19</v>
      </c>
      <c r="H276" s="30">
        <f t="shared" si="16"/>
        <v>0</v>
      </c>
      <c r="I276" s="30">
        <f t="shared" si="15"/>
        <v>18.970000000000027</v>
      </c>
      <c r="J276" s="41">
        <f t="shared" si="11"/>
        <v>59.160000000000082</v>
      </c>
      <c r="K276" s="42">
        <f t="shared" si="13"/>
        <v>310.83999999999992</v>
      </c>
      <c r="L276" s="35">
        <f t="shared" si="9"/>
        <v>0.78738714090287287</v>
      </c>
    </row>
    <row r="277" spans="2:12" x14ac:dyDescent="0.2">
      <c r="B277" s="367" t="str">
        <f t="shared" si="12"/>
        <v>Saturday</v>
      </c>
      <c r="C277" s="158">
        <v>44835</v>
      </c>
      <c r="D277" s="25">
        <v>6</v>
      </c>
      <c r="E277" s="25">
        <f t="shared" si="14"/>
        <v>1098</v>
      </c>
      <c r="F277" s="26">
        <v>1157.1600000000001</v>
      </c>
      <c r="G277" s="26">
        <v>1135.78</v>
      </c>
      <c r="H277" s="30">
        <f t="shared" si="16"/>
        <v>0</v>
      </c>
      <c r="I277" s="30">
        <f t="shared" si="15"/>
        <v>21.380000000000109</v>
      </c>
      <c r="J277" s="41">
        <f t="shared" si="11"/>
        <v>59.160000000000082</v>
      </c>
      <c r="K277" s="42">
        <f t="shared" si="13"/>
        <v>304.83999999999992</v>
      </c>
      <c r="L277" s="35">
        <f t="shared" si="9"/>
        <v>0.79149110807113554</v>
      </c>
    </row>
    <row r="278" spans="2:12" x14ac:dyDescent="0.2">
      <c r="B278" s="367" t="str">
        <f t="shared" si="12"/>
        <v>Sunday</v>
      </c>
      <c r="C278" s="158">
        <v>44836</v>
      </c>
      <c r="D278" s="25">
        <v>7</v>
      </c>
      <c r="E278" s="25">
        <f t="shared" si="14"/>
        <v>1105</v>
      </c>
      <c r="F278" s="26">
        <v>1164.1600000000001</v>
      </c>
      <c r="G278" s="26">
        <v>1139.3599999999999</v>
      </c>
      <c r="H278" s="30">
        <f t="shared" si="16"/>
        <v>0</v>
      </c>
      <c r="I278" s="30">
        <f t="shared" si="15"/>
        <v>24.800000000000182</v>
      </c>
      <c r="J278" s="41">
        <f t="shared" si="11"/>
        <v>59.160000000000082</v>
      </c>
      <c r="K278" s="42">
        <f>1462-F278</f>
        <v>297.83999999999992</v>
      </c>
      <c r="L278" s="35">
        <f t="shared" si="9"/>
        <v>0.79627906976744189</v>
      </c>
    </row>
    <row r="279" spans="2:12" x14ac:dyDescent="0.2">
      <c r="B279" s="367" t="str">
        <f t="shared" si="12"/>
        <v>Monday</v>
      </c>
      <c r="C279" s="158">
        <v>44837</v>
      </c>
      <c r="D279" s="25">
        <v>1</v>
      </c>
      <c r="E279" s="25">
        <f t="shared" si="14"/>
        <v>1106</v>
      </c>
      <c r="F279" s="26">
        <v>1165.71</v>
      </c>
      <c r="G279" s="26">
        <v>1142.94</v>
      </c>
      <c r="H279" s="30">
        <f t="shared" si="16"/>
        <v>0.54999999999995453</v>
      </c>
      <c r="I279" s="30">
        <f t="shared" si="15"/>
        <v>22.769999999999982</v>
      </c>
      <c r="J279" s="41">
        <f t="shared" si="11"/>
        <v>59.710000000000036</v>
      </c>
      <c r="K279" s="42">
        <f t="shared" ref="K279:K342" si="17">1462-F279</f>
        <v>296.28999999999996</v>
      </c>
      <c r="L279" s="35">
        <f t="shared" si="9"/>
        <v>0.79733926128590971</v>
      </c>
    </row>
    <row r="280" spans="2:12" x14ac:dyDescent="0.2">
      <c r="B280" s="367" t="str">
        <f t="shared" si="12"/>
        <v>Tuesday</v>
      </c>
      <c r="C280" s="158">
        <v>44838</v>
      </c>
      <c r="D280" s="25">
        <v>2</v>
      </c>
      <c r="E280" s="25">
        <f t="shared" si="14"/>
        <v>1108</v>
      </c>
      <c r="F280" s="26">
        <v>1167.71</v>
      </c>
      <c r="G280" s="26">
        <v>1146.53</v>
      </c>
      <c r="H280" s="30">
        <f t="shared" si="16"/>
        <v>0</v>
      </c>
      <c r="I280" s="30">
        <f t="shared" si="15"/>
        <v>21.180000000000064</v>
      </c>
      <c r="J280" s="41">
        <f t="shared" si="11"/>
        <v>59.710000000000036</v>
      </c>
      <c r="K280" s="42">
        <f t="shared" si="17"/>
        <v>294.28999999999996</v>
      </c>
      <c r="L280" s="35">
        <f t="shared" si="9"/>
        <v>0.7987072503419973</v>
      </c>
    </row>
    <row r="281" spans="2:12" x14ac:dyDescent="0.2">
      <c r="B281" s="367" t="str">
        <f t="shared" si="12"/>
        <v>Wednesday</v>
      </c>
      <c r="C281" s="158">
        <v>44839</v>
      </c>
      <c r="D281" s="25">
        <v>3</v>
      </c>
      <c r="E281" s="25">
        <f t="shared" si="14"/>
        <v>1111</v>
      </c>
      <c r="F281" s="26">
        <v>1170.71</v>
      </c>
      <c r="G281" s="26">
        <v>1150.1099999999999</v>
      </c>
      <c r="H281" s="30">
        <f t="shared" si="16"/>
        <v>0</v>
      </c>
      <c r="I281" s="30">
        <f t="shared" si="15"/>
        <v>20.600000000000136</v>
      </c>
      <c r="J281" s="41">
        <f t="shared" si="11"/>
        <v>59.710000000000036</v>
      </c>
      <c r="K281" s="42">
        <f t="shared" si="17"/>
        <v>291.28999999999996</v>
      </c>
      <c r="L281" s="35">
        <f t="shared" si="9"/>
        <v>0.80075923392612858</v>
      </c>
    </row>
    <row r="282" spans="2:12" x14ac:dyDescent="0.2">
      <c r="B282" s="367" t="str">
        <f t="shared" si="12"/>
        <v>Thursday</v>
      </c>
      <c r="C282" s="158">
        <v>44840</v>
      </c>
      <c r="D282" s="25">
        <v>4</v>
      </c>
      <c r="E282" s="25">
        <f t="shared" si="14"/>
        <v>1115</v>
      </c>
      <c r="F282" s="26">
        <v>1174.71</v>
      </c>
      <c r="G282" s="26">
        <v>1153.7</v>
      </c>
      <c r="H282" s="30">
        <f t="shared" si="16"/>
        <v>0</v>
      </c>
      <c r="I282" s="30">
        <f t="shared" si="15"/>
        <v>21.009999999999991</v>
      </c>
      <c r="J282" s="41">
        <f t="shared" si="11"/>
        <v>59.710000000000036</v>
      </c>
      <c r="K282" s="42">
        <f t="shared" si="17"/>
        <v>287.28999999999996</v>
      </c>
      <c r="L282" s="35">
        <f t="shared" si="9"/>
        <v>0.80349521203830376</v>
      </c>
    </row>
    <row r="283" spans="2:12" x14ac:dyDescent="0.2">
      <c r="B283" s="367" t="str">
        <f t="shared" si="12"/>
        <v>Friday</v>
      </c>
      <c r="C283" s="158">
        <v>44841</v>
      </c>
      <c r="D283" s="25">
        <v>5</v>
      </c>
      <c r="E283" s="25">
        <f t="shared" si="14"/>
        <v>1120</v>
      </c>
      <c r="F283" s="26">
        <v>1179.71</v>
      </c>
      <c r="G283" s="26">
        <v>1157.28</v>
      </c>
      <c r="H283" s="30">
        <f t="shared" si="16"/>
        <v>0</v>
      </c>
      <c r="I283" s="30">
        <f t="shared" si="15"/>
        <v>22.430000000000064</v>
      </c>
      <c r="J283" s="41">
        <f t="shared" ref="J283:J314" si="18">SUM(F283-E283)</f>
        <v>59.710000000000036</v>
      </c>
      <c r="K283" s="42">
        <f t="shared" si="17"/>
        <v>282.28999999999996</v>
      </c>
      <c r="L283" s="35">
        <f t="shared" si="9"/>
        <v>0.80691518467852263</v>
      </c>
    </row>
    <row r="284" spans="2:12" x14ac:dyDescent="0.2">
      <c r="B284" s="367" t="str">
        <f t="shared" si="12"/>
        <v>Saturday</v>
      </c>
      <c r="C284" s="158">
        <v>44842</v>
      </c>
      <c r="D284" s="25">
        <v>6</v>
      </c>
      <c r="E284" s="25">
        <f t="shared" si="14"/>
        <v>1126</v>
      </c>
      <c r="F284" s="26">
        <v>1185.71</v>
      </c>
      <c r="G284" s="26">
        <v>1160.8699999999999</v>
      </c>
      <c r="H284" s="30">
        <f t="shared" si="16"/>
        <v>0</v>
      </c>
      <c r="I284" s="30">
        <f t="shared" si="15"/>
        <v>24.840000000000146</v>
      </c>
      <c r="J284" s="41">
        <f t="shared" si="18"/>
        <v>59.710000000000036</v>
      </c>
      <c r="K284" s="42">
        <f t="shared" si="17"/>
        <v>276.28999999999996</v>
      </c>
      <c r="L284" s="35">
        <f t="shared" si="9"/>
        <v>0.8110191518467853</v>
      </c>
    </row>
    <row r="285" spans="2:12" x14ac:dyDescent="0.2">
      <c r="B285" s="367" t="str">
        <f t="shared" si="12"/>
        <v>Sunday</v>
      </c>
      <c r="C285" s="158">
        <v>44843</v>
      </c>
      <c r="D285" s="25">
        <v>7</v>
      </c>
      <c r="E285" s="25">
        <f t="shared" si="14"/>
        <v>1133</v>
      </c>
      <c r="F285" s="26">
        <v>1192.71</v>
      </c>
      <c r="G285" s="26">
        <v>1164.45</v>
      </c>
      <c r="H285" s="30">
        <f t="shared" si="16"/>
        <v>0</v>
      </c>
      <c r="I285" s="30">
        <f t="shared" si="15"/>
        <v>28.259999999999991</v>
      </c>
      <c r="J285" s="41">
        <f t="shared" si="18"/>
        <v>59.710000000000036</v>
      </c>
      <c r="K285" s="42">
        <f t="shared" si="17"/>
        <v>269.28999999999996</v>
      </c>
      <c r="L285" s="35">
        <f t="shared" si="9"/>
        <v>0.81580711354309166</v>
      </c>
    </row>
    <row r="286" spans="2:12" x14ac:dyDescent="0.2">
      <c r="B286" s="367" t="str">
        <f t="shared" si="12"/>
        <v>Monday</v>
      </c>
      <c r="C286" s="158">
        <v>44844</v>
      </c>
      <c r="D286" s="25">
        <v>1</v>
      </c>
      <c r="E286" s="25">
        <f t="shared" si="14"/>
        <v>1134</v>
      </c>
      <c r="F286" s="26">
        <v>1193.71</v>
      </c>
      <c r="G286" s="26">
        <v>1168.04</v>
      </c>
      <c r="H286" s="30">
        <f t="shared" si="16"/>
        <v>0</v>
      </c>
      <c r="I286" s="30">
        <f t="shared" si="15"/>
        <v>25.670000000000073</v>
      </c>
      <c r="J286" s="41">
        <f t="shared" si="18"/>
        <v>59.710000000000036</v>
      </c>
      <c r="K286" s="42">
        <f t="shared" si="17"/>
        <v>268.28999999999996</v>
      </c>
      <c r="L286" s="35">
        <f t="shared" si="9"/>
        <v>0.81649110807113545</v>
      </c>
    </row>
    <row r="287" spans="2:12" x14ac:dyDescent="0.2">
      <c r="B287" s="367" t="str">
        <f t="shared" si="12"/>
        <v>Tuesday</v>
      </c>
      <c r="C287" s="158">
        <v>44845</v>
      </c>
      <c r="D287" s="25">
        <v>2</v>
      </c>
      <c r="E287" s="25">
        <f t="shared" si="14"/>
        <v>1136</v>
      </c>
      <c r="F287" s="26">
        <v>1195.71</v>
      </c>
      <c r="G287" s="26">
        <v>1171.6199999999999</v>
      </c>
      <c r="H287" s="30">
        <f t="shared" si="16"/>
        <v>0</v>
      </c>
      <c r="I287" s="30">
        <f t="shared" si="15"/>
        <v>24.090000000000146</v>
      </c>
      <c r="J287" s="41">
        <f t="shared" si="18"/>
        <v>59.710000000000036</v>
      </c>
      <c r="K287" s="42">
        <f t="shared" si="17"/>
        <v>266.28999999999996</v>
      </c>
      <c r="L287" s="35">
        <f t="shared" si="9"/>
        <v>0.81785909712722304</v>
      </c>
    </row>
    <row r="288" spans="2:12" x14ac:dyDescent="0.2">
      <c r="B288" s="367" t="str">
        <f t="shared" si="12"/>
        <v>Wednesday</v>
      </c>
      <c r="C288" s="158">
        <v>44846</v>
      </c>
      <c r="D288" s="25">
        <v>3</v>
      </c>
      <c r="E288" s="25">
        <f t="shared" si="14"/>
        <v>1139</v>
      </c>
      <c r="F288" s="26">
        <v>1198.71</v>
      </c>
      <c r="G288" s="26">
        <v>1175.21</v>
      </c>
      <c r="H288" s="30">
        <f t="shared" si="16"/>
        <v>0</v>
      </c>
      <c r="I288" s="30">
        <f t="shared" si="15"/>
        <v>23.5</v>
      </c>
      <c r="J288" s="41">
        <f t="shared" si="18"/>
        <v>59.710000000000036</v>
      </c>
      <c r="K288" s="42">
        <f t="shared" si="17"/>
        <v>263.28999999999996</v>
      </c>
      <c r="L288" s="35">
        <f t="shared" si="9"/>
        <v>0.81991108071135432</v>
      </c>
    </row>
    <row r="289" spans="2:12" x14ac:dyDescent="0.2">
      <c r="B289" s="367" t="str">
        <f t="shared" si="12"/>
        <v>Thursday</v>
      </c>
      <c r="C289" s="158">
        <v>44847</v>
      </c>
      <c r="D289" s="25">
        <v>4</v>
      </c>
      <c r="E289" s="25">
        <f t="shared" si="14"/>
        <v>1143</v>
      </c>
      <c r="F289" s="26">
        <v>1203.51</v>
      </c>
      <c r="G289" s="26">
        <v>1178.79</v>
      </c>
      <c r="H289" s="30">
        <f t="shared" si="16"/>
        <v>0.79999999999995453</v>
      </c>
      <c r="I289" s="30">
        <f t="shared" si="15"/>
        <v>24.720000000000027</v>
      </c>
      <c r="J289" s="41">
        <f t="shared" si="18"/>
        <v>60.509999999999991</v>
      </c>
      <c r="K289" s="42">
        <f t="shared" si="17"/>
        <v>258.49</v>
      </c>
      <c r="L289" s="35">
        <f t="shared" si="9"/>
        <v>0.82319425444596439</v>
      </c>
    </row>
    <row r="290" spans="2:12" x14ac:dyDescent="0.2">
      <c r="B290" s="367" t="str">
        <f t="shared" si="12"/>
        <v>Friday</v>
      </c>
      <c r="C290" s="158">
        <v>44848</v>
      </c>
      <c r="D290" s="25">
        <v>5</v>
      </c>
      <c r="E290" s="25">
        <f t="shared" si="14"/>
        <v>1148</v>
      </c>
      <c r="F290" s="26">
        <v>1208.51</v>
      </c>
      <c r="G290" s="26">
        <v>1182.3800000000001</v>
      </c>
      <c r="H290" s="30">
        <f t="shared" si="16"/>
        <v>0</v>
      </c>
      <c r="I290" s="30">
        <f t="shared" si="15"/>
        <v>26.129999999999882</v>
      </c>
      <c r="J290" s="41">
        <f t="shared" si="18"/>
        <v>60.509999999999991</v>
      </c>
      <c r="K290" s="42">
        <f t="shared" si="17"/>
        <v>253.49</v>
      </c>
      <c r="L290" s="35">
        <f t="shared" si="9"/>
        <v>0.82661422708618326</v>
      </c>
    </row>
    <row r="291" spans="2:12" x14ac:dyDescent="0.2">
      <c r="B291" s="367" t="str">
        <f t="shared" si="12"/>
        <v>Saturday</v>
      </c>
      <c r="C291" s="158">
        <v>44849</v>
      </c>
      <c r="D291" s="25">
        <v>6</v>
      </c>
      <c r="E291" s="25">
        <f t="shared" si="14"/>
        <v>1154</v>
      </c>
      <c r="F291" s="26">
        <v>1214.51</v>
      </c>
      <c r="G291" s="26">
        <v>1185.96</v>
      </c>
      <c r="H291" s="30">
        <f t="shared" si="16"/>
        <v>0</v>
      </c>
      <c r="I291" s="30">
        <f t="shared" si="15"/>
        <v>28.549999999999955</v>
      </c>
      <c r="J291" s="41">
        <f t="shared" si="18"/>
        <v>60.509999999999991</v>
      </c>
      <c r="K291" s="42">
        <f t="shared" si="17"/>
        <v>247.49</v>
      </c>
      <c r="L291" s="35">
        <f t="shared" si="9"/>
        <v>0.83071819425444593</v>
      </c>
    </row>
    <row r="292" spans="2:12" x14ac:dyDescent="0.2">
      <c r="B292" s="367" t="str">
        <f t="shared" si="12"/>
        <v>Sunday</v>
      </c>
      <c r="C292" s="158">
        <v>44850</v>
      </c>
      <c r="D292" s="25">
        <v>7</v>
      </c>
      <c r="E292" s="25">
        <f t="shared" si="14"/>
        <v>1161</v>
      </c>
      <c r="F292" s="26">
        <v>1222.47</v>
      </c>
      <c r="G292" s="26">
        <v>1189.55</v>
      </c>
      <c r="H292" s="30">
        <f t="shared" si="16"/>
        <v>0.96000000000003638</v>
      </c>
      <c r="I292" s="30">
        <f t="shared" si="15"/>
        <v>32.920000000000073</v>
      </c>
      <c r="J292" s="41">
        <f t="shared" si="18"/>
        <v>61.470000000000027</v>
      </c>
      <c r="K292" s="42">
        <f t="shared" si="17"/>
        <v>239.52999999999997</v>
      </c>
      <c r="L292" s="35">
        <f t="shared" si="9"/>
        <v>0.83616279069767441</v>
      </c>
    </row>
    <row r="293" spans="2:12" x14ac:dyDescent="0.2">
      <c r="B293" s="367" t="str">
        <f t="shared" si="12"/>
        <v>Monday</v>
      </c>
      <c r="C293" s="158">
        <v>44851</v>
      </c>
      <c r="D293" s="25">
        <v>1</v>
      </c>
      <c r="E293" s="25">
        <f t="shared" si="14"/>
        <v>1162</v>
      </c>
      <c r="F293" s="26">
        <v>1223.47</v>
      </c>
      <c r="G293" s="26">
        <v>1193.1300000000001</v>
      </c>
      <c r="H293" s="30">
        <f t="shared" si="16"/>
        <v>0</v>
      </c>
      <c r="I293" s="30">
        <f t="shared" si="15"/>
        <v>30.339999999999918</v>
      </c>
      <c r="J293" s="41">
        <f t="shared" si="18"/>
        <v>61.470000000000027</v>
      </c>
      <c r="K293" s="42">
        <f t="shared" si="17"/>
        <v>238.52999999999997</v>
      </c>
      <c r="L293" s="35">
        <f t="shared" si="9"/>
        <v>0.8368467852257182</v>
      </c>
    </row>
    <row r="294" spans="2:12" x14ac:dyDescent="0.2">
      <c r="B294" s="367" t="str">
        <f t="shared" si="12"/>
        <v>Tuesday</v>
      </c>
      <c r="C294" s="158">
        <v>44852</v>
      </c>
      <c r="D294" s="25">
        <v>2</v>
      </c>
      <c r="E294" s="25">
        <f t="shared" si="14"/>
        <v>1164</v>
      </c>
      <c r="F294" s="26">
        <v>1225.47</v>
      </c>
      <c r="G294" s="26">
        <v>1196.72</v>
      </c>
      <c r="H294" s="30">
        <f t="shared" si="16"/>
        <v>0</v>
      </c>
      <c r="I294" s="30">
        <f t="shared" si="15"/>
        <v>28.75</v>
      </c>
      <c r="J294" s="41">
        <f t="shared" si="18"/>
        <v>61.470000000000027</v>
      </c>
      <c r="K294" s="42">
        <f t="shared" si="17"/>
        <v>236.52999999999997</v>
      </c>
      <c r="L294" s="35">
        <f t="shared" si="9"/>
        <v>0.8382147742818058</v>
      </c>
    </row>
    <row r="295" spans="2:12" x14ac:dyDescent="0.2">
      <c r="B295" s="367" t="str">
        <f t="shared" si="12"/>
        <v>Wednesday</v>
      </c>
      <c r="C295" s="158">
        <v>44853</v>
      </c>
      <c r="D295" s="25">
        <v>3</v>
      </c>
      <c r="E295" s="25">
        <f t="shared" si="14"/>
        <v>1167</v>
      </c>
      <c r="F295" s="26">
        <v>1228.69</v>
      </c>
      <c r="G295" s="26">
        <v>1200.3</v>
      </c>
      <c r="H295" s="30">
        <f t="shared" si="16"/>
        <v>0.22000000000002728</v>
      </c>
      <c r="I295" s="30">
        <f t="shared" ref="I295:I326" si="19">SUM(F295-G295)</f>
        <v>28.3900000000001</v>
      </c>
      <c r="J295" s="41">
        <f t="shared" si="18"/>
        <v>61.690000000000055</v>
      </c>
      <c r="K295" s="42">
        <f t="shared" si="17"/>
        <v>233.30999999999995</v>
      </c>
      <c r="L295" s="35">
        <f t="shared" si="9"/>
        <v>0.84041723666210677</v>
      </c>
    </row>
    <row r="296" spans="2:12" x14ac:dyDescent="0.2">
      <c r="B296" s="367" t="str">
        <f t="shared" si="12"/>
        <v>Thursday</v>
      </c>
      <c r="C296" s="158">
        <v>44854</v>
      </c>
      <c r="D296" s="25">
        <v>4</v>
      </c>
      <c r="E296" s="25">
        <f t="shared" si="14"/>
        <v>1171</v>
      </c>
      <c r="F296" s="26">
        <v>1232.69</v>
      </c>
      <c r="G296" s="26">
        <v>1203.8900000000001</v>
      </c>
      <c r="H296" s="30">
        <f t="shared" si="16"/>
        <v>0</v>
      </c>
      <c r="I296" s="30">
        <f t="shared" si="19"/>
        <v>28.799999999999955</v>
      </c>
      <c r="J296" s="41">
        <f t="shared" si="18"/>
        <v>61.690000000000055</v>
      </c>
      <c r="K296" s="42">
        <f t="shared" si="17"/>
        <v>229.30999999999995</v>
      </c>
      <c r="L296" s="35">
        <f t="shared" si="9"/>
        <v>0.84315321477428185</v>
      </c>
    </row>
    <row r="297" spans="2:12" x14ac:dyDescent="0.2">
      <c r="B297" s="367" t="str">
        <f t="shared" si="12"/>
        <v>Friday</v>
      </c>
      <c r="C297" s="158">
        <v>44855</v>
      </c>
      <c r="D297" s="25">
        <v>5</v>
      </c>
      <c r="E297" s="25">
        <f t="shared" si="14"/>
        <v>1176</v>
      </c>
      <c r="F297" s="26">
        <v>1237.69</v>
      </c>
      <c r="G297" s="26">
        <v>1207.47</v>
      </c>
      <c r="H297" s="30">
        <f t="shared" si="16"/>
        <v>0</v>
      </c>
      <c r="I297" s="30">
        <f t="shared" si="19"/>
        <v>30.220000000000027</v>
      </c>
      <c r="J297" s="41">
        <f t="shared" si="18"/>
        <v>61.690000000000055</v>
      </c>
      <c r="K297" s="42">
        <f t="shared" si="17"/>
        <v>224.30999999999995</v>
      </c>
      <c r="L297" s="35">
        <f t="shared" si="9"/>
        <v>0.84657318741450072</v>
      </c>
    </row>
    <row r="298" spans="2:12" x14ac:dyDescent="0.2">
      <c r="B298" s="367" t="str">
        <f t="shared" si="12"/>
        <v>Saturday</v>
      </c>
      <c r="C298" s="158">
        <v>44856</v>
      </c>
      <c r="D298" s="25">
        <v>6</v>
      </c>
      <c r="E298" s="25">
        <f t="shared" si="14"/>
        <v>1182</v>
      </c>
      <c r="F298" s="26">
        <v>1243.99</v>
      </c>
      <c r="G298" s="26">
        <v>1211.06</v>
      </c>
      <c r="H298" s="30">
        <f t="shared" si="16"/>
        <v>0.29999999999995453</v>
      </c>
      <c r="I298" s="30">
        <f t="shared" si="19"/>
        <v>32.930000000000064</v>
      </c>
      <c r="J298" s="41">
        <f t="shared" si="18"/>
        <v>61.990000000000009</v>
      </c>
      <c r="K298" s="42">
        <f t="shared" si="17"/>
        <v>218.01</v>
      </c>
      <c r="L298" s="35">
        <f t="shared" ref="L298:L361" si="20">SUM(F298/1462)</f>
        <v>0.85088235294117642</v>
      </c>
    </row>
    <row r="299" spans="2:12" x14ac:dyDescent="0.2">
      <c r="B299" s="367" t="str">
        <f t="shared" si="12"/>
        <v>Sunday</v>
      </c>
      <c r="C299" s="158">
        <v>44857</v>
      </c>
      <c r="D299" s="25">
        <v>7</v>
      </c>
      <c r="E299" s="25">
        <f t="shared" si="14"/>
        <v>1189</v>
      </c>
      <c r="F299" s="26">
        <v>1250.99</v>
      </c>
      <c r="G299" s="26">
        <v>1214.6500000000001</v>
      </c>
      <c r="H299" s="30">
        <f t="shared" si="16"/>
        <v>0</v>
      </c>
      <c r="I299" s="30">
        <f t="shared" si="19"/>
        <v>36.339999999999918</v>
      </c>
      <c r="J299" s="41">
        <f t="shared" si="18"/>
        <v>61.990000000000009</v>
      </c>
      <c r="K299" s="42">
        <f t="shared" si="17"/>
        <v>211.01</v>
      </c>
      <c r="L299" s="35">
        <f t="shared" si="20"/>
        <v>0.85567031463748289</v>
      </c>
    </row>
    <row r="300" spans="2:12" x14ac:dyDescent="0.2">
      <c r="B300" s="367" t="str">
        <f t="shared" si="12"/>
        <v>Monday</v>
      </c>
      <c r="C300" s="158">
        <v>44858</v>
      </c>
      <c r="D300" s="25">
        <v>1</v>
      </c>
      <c r="E300" s="25">
        <f t="shared" si="14"/>
        <v>1190</v>
      </c>
      <c r="F300" s="26">
        <v>1252.0899999999999</v>
      </c>
      <c r="G300" s="26">
        <v>1218.23</v>
      </c>
      <c r="H300" s="30">
        <f t="shared" si="16"/>
        <v>9.9999999999909051E-2</v>
      </c>
      <c r="I300" s="30">
        <f t="shared" si="19"/>
        <v>33.8599999999999</v>
      </c>
      <c r="J300" s="41">
        <f t="shared" si="18"/>
        <v>62.089999999999918</v>
      </c>
      <c r="K300" s="42">
        <f t="shared" si="17"/>
        <v>209.91000000000008</v>
      </c>
      <c r="L300" s="35">
        <f t="shared" si="20"/>
        <v>0.85642270861833103</v>
      </c>
    </row>
    <row r="301" spans="2:12" x14ac:dyDescent="0.2">
      <c r="B301" s="367" t="str">
        <f t="shared" si="12"/>
        <v>Tuesday</v>
      </c>
      <c r="C301" s="158">
        <v>44859</v>
      </c>
      <c r="D301" s="25">
        <v>2</v>
      </c>
      <c r="E301" s="25">
        <f t="shared" si="14"/>
        <v>1192</v>
      </c>
      <c r="F301" s="26">
        <v>1254.0899999999999</v>
      </c>
      <c r="G301" s="26">
        <v>1221.81</v>
      </c>
      <c r="H301" s="30">
        <f t="shared" si="16"/>
        <v>0</v>
      </c>
      <c r="I301" s="30">
        <f t="shared" si="19"/>
        <v>32.279999999999973</v>
      </c>
      <c r="J301" s="41">
        <f t="shared" si="18"/>
        <v>62.089999999999918</v>
      </c>
      <c r="K301" s="42">
        <f t="shared" si="17"/>
        <v>207.91000000000008</v>
      </c>
      <c r="L301" s="35">
        <f t="shared" si="20"/>
        <v>0.85779069767441851</v>
      </c>
    </row>
    <row r="302" spans="2:12" x14ac:dyDescent="0.2">
      <c r="B302" s="367" t="str">
        <f t="shared" si="12"/>
        <v>Wednesday</v>
      </c>
      <c r="C302" s="158">
        <v>44860</v>
      </c>
      <c r="D302" s="25">
        <v>3</v>
      </c>
      <c r="E302" s="25">
        <f t="shared" si="14"/>
        <v>1195</v>
      </c>
      <c r="F302" s="26">
        <v>1257.0899999999999</v>
      </c>
      <c r="G302" s="26">
        <v>1225.4000000000001</v>
      </c>
      <c r="H302" s="30">
        <f t="shared" si="16"/>
        <v>0</v>
      </c>
      <c r="I302" s="30">
        <f t="shared" si="19"/>
        <v>31.689999999999827</v>
      </c>
      <c r="J302" s="41">
        <f t="shared" si="18"/>
        <v>62.089999999999918</v>
      </c>
      <c r="K302" s="42">
        <f t="shared" si="17"/>
        <v>204.91000000000008</v>
      </c>
      <c r="L302" s="35">
        <f t="shared" si="20"/>
        <v>0.8598426812585499</v>
      </c>
    </row>
    <row r="303" spans="2:12" x14ac:dyDescent="0.2">
      <c r="B303" s="367" t="str">
        <f t="shared" si="12"/>
        <v>Thursday</v>
      </c>
      <c r="C303" s="158">
        <v>44861</v>
      </c>
      <c r="D303" s="25">
        <v>4</v>
      </c>
      <c r="E303" s="25">
        <f t="shared" si="14"/>
        <v>1199</v>
      </c>
      <c r="F303" s="26">
        <v>1261.0899999999999</v>
      </c>
      <c r="G303" s="26">
        <v>1228.98</v>
      </c>
      <c r="H303" s="30">
        <f t="shared" si="16"/>
        <v>0</v>
      </c>
      <c r="I303" s="30">
        <f t="shared" si="19"/>
        <v>32.1099999999999</v>
      </c>
      <c r="J303" s="41">
        <f t="shared" si="18"/>
        <v>62.089999999999918</v>
      </c>
      <c r="K303" s="42">
        <f t="shared" si="17"/>
        <v>200.91000000000008</v>
      </c>
      <c r="L303" s="35">
        <f t="shared" si="20"/>
        <v>0.86257865937072498</v>
      </c>
    </row>
    <row r="304" spans="2:12" x14ac:dyDescent="0.2">
      <c r="B304" s="367" t="str">
        <f t="shared" si="12"/>
        <v>Friday</v>
      </c>
      <c r="C304" s="158">
        <v>44862</v>
      </c>
      <c r="D304" s="25">
        <v>5</v>
      </c>
      <c r="E304" s="25">
        <f t="shared" si="14"/>
        <v>1204</v>
      </c>
      <c r="F304" s="26">
        <v>1266.0899999999999</v>
      </c>
      <c r="G304" s="26">
        <v>1232.57</v>
      </c>
      <c r="H304" s="30">
        <f t="shared" si="16"/>
        <v>0</v>
      </c>
      <c r="I304" s="30">
        <f t="shared" si="19"/>
        <v>33.519999999999982</v>
      </c>
      <c r="J304" s="41">
        <f t="shared" si="18"/>
        <v>62.089999999999918</v>
      </c>
      <c r="K304" s="42">
        <f t="shared" si="17"/>
        <v>195.91000000000008</v>
      </c>
      <c r="L304" s="35">
        <f t="shared" si="20"/>
        <v>0.86599863201094385</v>
      </c>
    </row>
    <row r="305" spans="2:12" x14ac:dyDescent="0.2">
      <c r="B305" s="367" t="str">
        <f t="shared" si="12"/>
        <v>Saturday</v>
      </c>
      <c r="C305" s="158">
        <v>44863</v>
      </c>
      <c r="D305" s="25">
        <v>6</v>
      </c>
      <c r="E305" s="25">
        <f t="shared" si="14"/>
        <v>1210</v>
      </c>
      <c r="F305" s="26">
        <v>1272.0899999999999</v>
      </c>
      <c r="G305" s="26">
        <v>1236.1500000000001</v>
      </c>
      <c r="H305" s="30">
        <f t="shared" si="16"/>
        <v>0</v>
      </c>
      <c r="I305" s="30">
        <f t="shared" si="19"/>
        <v>35.939999999999827</v>
      </c>
      <c r="J305" s="41">
        <f t="shared" si="18"/>
        <v>62.089999999999918</v>
      </c>
      <c r="K305" s="42">
        <f t="shared" si="17"/>
        <v>189.91000000000008</v>
      </c>
      <c r="L305" s="35">
        <f t="shared" si="20"/>
        <v>0.87010259917920652</v>
      </c>
    </row>
    <row r="306" spans="2:12" x14ac:dyDescent="0.2">
      <c r="B306" s="367" t="str">
        <f t="shared" si="12"/>
        <v>Sunday</v>
      </c>
      <c r="C306" s="158">
        <v>44864</v>
      </c>
      <c r="D306" s="25">
        <v>7</v>
      </c>
      <c r="E306" s="25">
        <f t="shared" si="14"/>
        <v>1217</v>
      </c>
      <c r="F306" s="26">
        <v>1279.0899999999999</v>
      </c>
      <c r="G306" s="26">
        <v>1239.74</v>
      </c>
      <c r="H306" s="30">
        <f t="shared" si="16"/>
        <v>0</v>
      </c>
      <c r="I306" s="30">
        <f t="shared" si="19"/>
        <v>39.349999999999909</v>
      </c>
      <c r="J306" s="41">
        <f t="shared" si="18"/>
        <v>62.089999999999918</v>
      </c>
      <c r="K306" s="42">
        <f t="shared" si="17"/>
        <v>182.91000000000008</v>
      </c>
      <c r="L306" s="35">
        <f t="shared" si="20"/>
        <v>0.87489056087551298</v>
      </c>
    </row>
    <row r="307" spans="2:12" x14ac:dyDescent="0.2">
      <c r="B307" s="367" t="str">
        <f t="shared" si="12"/>
        <v>Monday</v>
      </c>
      <c r="C307" s="158">
        <v>44865</v>
      </c>
      <c r="D307" s="25">
        <v>1</v>
      </c>
      <c r="E307" s="25">
        <f t="shared" si="14"/>
        <v>1218</v>
      </c>
      <c r="F307" s="26">
        <v>1280.75</v>
      </c>
      <c r="G307" s="26">
        <v>1243.32</v>
      </c>
      <c r="H307" s="30">
        <f t="shared" si="16"/>
        <v>0.66000000000008185</v>
      </c>
      <c r="I307" s="30">
        <f t="shared" si="19"/>
        <v>37.430000000000064</v>
      </c>
      <c r="J307" s="41">
        <f t="shared" si="18"/>
        <v>62.75</v>
      </c>
      <c r="K307" s="42">
        <f t="shared" si="17"/>
        <v>181.25</v>
      </c>
      <c r="L307" s="35">
        <f t="shared" si="20"/>
        <v>0.87602599179206564</v>
      </c>
    </row>
    <row r="308" spans="2:12" x14ac:dyDescent="0.2">
      <c r="B308" s="367" t="str">
        <f t="shared" si="12"/>
        <v>Tuesday</v>
      </c>
      <c r="C308" s="158">
        <v>44866</v>
      </c>
      <c r="D308" s="25">
        <v>2</v>
      </c>
      <c r="E308" s="25">
        <f t="shared" si="14"/>
        <v>1220</v>
      </c>
      <c r="F308" s="26">
        <v>1282.75</v>
      </c>
      <c r="G308" s="26">
        <v>1246.9100000000001</v>
      </c>
      <c r="H308" s="30">
        <f t="shared" si="16"/>
        <v>0</v>
      </c>
      <c r="I308" s="30">
        <f t="shared" si="19"/>
        <v>35.839999999999918</v>
      </c>
      <c r="J308" s="41">
        <f t="shared" si="18"/>
        <v>62.75</v>
      </c>
      <c r="K308" s="42">
        <f t="shared" si="17"/>
        <v>179.25</v>
      </c>
      <c r="L308" s="35">
        <f t="shared" si="20"/>
        <v>0.87739398084815323</v>
      </c>
    </row>
    <row r="309" spans="2:12" x14ac:dyDescent="0.2">
      <c r="B309" s="367" t="str">
        <f t="shared" si="12"/>
        <v>Wednesday</v>
      </c>
      <c r="C309" s="158">
        <v>44867</v>
      </c>
      <c r="D309" s="25">
        <v>3</v>
      </c>
      <c r="E309" s="25">
        <f t="shared" si="14"/>
        <v>1223</v>
      </c>
      <c r="F309" s="26">
        <v>1285.75</v>
      </c>
      <c r="G309" s="26">
        <v>1250.49</v>
      </c>
      <c r="H309" s="30">
        <f t="shared" si="16"/>
        <v>0</v>
      </c>
      <c r="I309" s="30">
        <f t="shared" si="19"/>
        <v>35.259999999999991</v>
      </c>
      <c r="J309" s="41">
        <f t="shared" si="18"/>
        <v>62.75</v>
      </c>
      <c r="K309" s="42">
        <f t="shared" si="17"/>
        <v>176.25</v>
      </c>
      <c r="L309" s="35">
        <f t="shared" si="20"/>
        <v>0.87944596443228451</v>
      </c>
    </row>
    <row r="310" spans="2:12" x14ac:dyDescent="0.2">
      <c r="B310" s="367" t="str">
        <f t="shared" si="12"/>
        <v>Thursday</v>
      </c>
      <c r="C310" s="158">
        <v>44868</v>
      </c>
      <c r="D310" s="25">
        <v>4</v>
      </c>
      <c r="E310" s="25">
        <f t="shared" si="14"/>
        <v>1227</v>
      </c>
      <c r="F310" s="26">
        <v>1289.75</v>
      </c>
      <c r="G310" s="26">
        <v>1254.08</v>
      </c>
      <c r="H310" s="30">
        <f t="shared" si="16"/>
        <v>0</v>
      </c>
      <c r="I310" s="30">
        <f t="shared" si="19"/>
        <v>35.670000000000073</v>
      </c>
      <c r="J310" s="41">
        <f t="shared" si="18"/>
        <v>62.75</v>
      </c>
      <c r="K310" s="42">
        <f t="shared" si="17"/>
        <v>172.25</v>
      </c>
      <c r="L310" s="35">
        <f t="shared" si="20"/>
        <v>0.8821819425444597</v>
      </c>
    </row>
    <row r="311" spans="2:12" x14ac:dyDescent="0.2">
      <c r="B311" s="367" t="str">
        <f t="shared" si="12"/>
        <v>Friday</v>
      </c>
      <c r="C311" s="158">
        <v>44869</v>
      </c>
      <c r="D311" s="25">
        <v>5</v>
      </c>
      <c r="E311" s="25">
        <f t="shared" si="14"/>
        <v>1232</v>
      </c>
      <c r="F311" s="26">
        <v>1294.75</v>
      </c>
      <c r="G311" s="26">
        <v>1257.6600000000001</v>
      </c>
      <c r="H311" s="30">
        <f t="shared" si="16"/>
        <v>0</v>
      </c>
      <c r="I311" s="30">
        <f t="shared" si="19"/>
        <v>37.089999999999918</v>
      </c>
      <c r="J311" s="41">
        <f t="shared" si="18"/>
        <v>62.75</v>
      </c>
      <c r="K311" s="42">
        <f t="shared" si="17"/>
        <v>167.25</v>
      </c>
      <c r="L311" s="35">
        <f t="shared" si="20"/>
        <v>0.88560191518467857</v>
      </c>
    </row>
    <row r="312" spans="2:12" x14ac:dyDescent="0.2">
      <c r="B312" s="367" t="str">
        <f t="shared" si="12"/>
        <v>Saturday</v>
      </c>
      <c r="C312" s="158">
        <v>44870</v>
      </c>
      <c r="D312" s="25">
        <v>6</v>
      </c>
      <c r="E312" s="25">
        <f t="shared" si="14"/>
        <v>1238</v>
      </c>
      <c r="F312" s="26">
        <v>1300.75</v>
      </c>
      <c r="G312" s="26">
        <v>1261.25</v>
      </c>
      <c r="H312" s="30">
        <f t="shared" si="16"/>
        <v>0</v>
      </c>
      <c r="I312" s="30">
        <f t="shared" si="19"/>
        <v>39.5</v>
      </c>
      <c r="J312" s="41">
        <f t="shared" si="18"/>
        <v>62.75</v>
      </c>
      <c r="K312" s="42">
        <f t="shared" si="17"/>
        <v>161.25</v>
      </c>
      <c r="L312" s="35">
        <f t="shared" si="20"/>
        <v>0.88970588235294112</v>
      </c>
    </row>
    <row r="313" spans="2:12" x14ac:dyDescent="0.2">
      <c r="B313" s="367" t="str">
        <f t="shared" si="12"/>
        <v>Sunday</v>
      </c>
      <c r="C313" s="158">
        <v>44871</v>
      </c>
      <c r="D313" s="25">
        <v>7</v>
      </c>
      <c r="E313" s="25">
        <f t="shared" si="14"/>
        <v>1245</v>
      </c>
      <c r="F313" s="26">
        <v>1307.75</v>
      </c>
      <c r="G313" s="26">
        <v>1264.83</v>
      </c>
      <c r="H313" s="30">
        <f t="shared" si="16"/>
        <v>0</v>
      </c>
      <c r="I313" s="30">
        <f t="shared" si="19"/>
        <v>42.920000000000073</v>
      </c>
      <c r="J313" s="41">
        <f t="shared" si="18"/>
        <v>62.75</v>
      </c>
      <c r="K313" s="42">
        <f t="shared" si="17"/>
        <v>154.25</v>
      </c>
      <c r="L313" s="35">
        <f t="shared" si="20"/>
        <v>0.89449384404924759</v>
      </c>
    </row>
    <row r="314" spans="2:12" x14ac:dyDescent="0.2">
      <c r="B314" s="367" t="str">
        <f t="shared" si="12"/>
        <v>Monday</v>
      </c>
      <c r="C314" s="158">
        <v>44872</v>
      </c>
      <c r="D314" s="25">
        <v>1</v>
      </c>
      <c r="E314" s="25">
        <f t="shared" si="14"/>
        <v>1246</v>
      </c>
      <c r="F314" s="26">
        <v>1308.8900000000001</v>
      </c>
      <c r="G314" s="26">
        <v>1268.42</v>
      </c>
      <c r="H314" s="30">
        <f t="shared" si="16"/>
        <v>0.14000000000010004</v>
      </c>
      <c r="I314" s="30">
        <f t="shared" si="19"/>
        <v>40.470000000000027</v>
      </c>
      <c r="J314" s="41">
        <f t="shared" si="18"/>
        <v>62.8900000000001</v>
      </c>
      <c r="K314" s="42">
        <f t="shared" si="17"/>
        <v>153.1099999999999</v>
      </c>
      <c r="L314" s="35">
        <f t="shared" si="20"/>
        <v>0.89527359781121763</v>
      </c>
    </row>
    <row r="315" spans="2:12" x14ac:dyDescent="0.2">
      <c r="B315" s="367" t="str">
        <f t="shared" si="12"/>
        <v>Tuesday</v>
      </c>
      <c r="C315" s="158">
        <v>44873</v>
      </c>
      <c r="D315" s="25">
        <v>2</v>
      </c>
      <c r="E315" s="25">
        <f t="shared" si="14"/>
        <v>1248</v>
      </c>
      <c r="F315" s="26">
        <v>1310.89</v>
      </c>
      <c r="G315" s="26">
        <v>1272</v>
      </c>
      <c r="H315" s="30">
        <f t="shared" si="16"/>
        <v>0</v>
      </c>
      <c r="I315" s="30">
        <f t="shared" si="19"/>
        <v>38.8900000000001</v>
      </c>
      <c r="J315" s="41">
        <f t="shared" ref="J315:J346" si="21">SUM(F315-E315)</f>
        <v>62.8900000000001</v>
      </c>
      <c r="K315" s="42">
        <f t="shared" si="17"/>
        <v>151.1099999999999</v>
      </c>
      <c r="L315" s="35">
        <f t="shared" si="20"/>
        <v>0.89664158686730511</v>
      </c>
    </row>
    <row r="316" spans="2:12" x14ac:dyDescent="0.2">
      <c r="B316" s="367" t="str">
        <f t="shared" si="12"/>
        <v>Wednesday</v>
      </c>
      <c r="C316" s="158">
        <v>44874</v>
      </c>
      <c r="D316" s="25">
        <v>3</v>
      </c>
      <c r="E316" s="25">
        <f t="shared" si="14"/>
        <v>1251</v>
      </c>
      <c r="F316" s="26">
        <v>1313.89</v>
      </c>
      <c r="G316" s="26">
        <v>1275.5899999999999</v>
      </c>
      <c r="H316" s="30">
        <f t="shared" si="16"/>
        <v>0</v>
      </c>
      <c r="I316" s="30">
        <f t="shared" si="19"/>
        <v>38.300000000000182</v>
      </c>
      <c r="J316" s="41">
        <f t="shared" si="21"/>
        <v>62.8900000000001</v>
      </c>
      <c r="K316" s="42">
        <f t="shared" si="17"/>
        <v>148.1099999999999</v>
      </c>
      <c r="L316" s="35">
        <f t="shared" si="20"/>
        <v>0.8986935704514365</v>
      </c>
    </row>
    <row r="317" spans="2:12" x14ac:dyDescent="0.2">
      <c r="B317" s="367" t="str">
        <f t="shared" si="12"/>
        <v>Thursday</v>
      </c>
      <c r="C317" s="158">
        <v>44875</v>
      </c>
      <c r="D317" s="25">
        <v>4</v>
      </c>
      <c r="E317" s="25">
        <f t="shared" si="14"/>
        <v>1255</v>
      </c>
      <c r="F317" s="26">
        <v>1318.81</v>
      </c>
      <c r="G317" s="26">
        <v>1279.17</v>
      </c>
      <c r="H317" s="30">
        <f t="shared" si="16"/>
        <v>0.91999999999984539</v>
      </c>
      <c r="I317" s="30">
        <f t="shared" si="19"/>
        <v>39.639999999999873</v>
      </c>
      <c r="J317" s="41">
        <f t="shared" si="21"/>
        <v>63.809999999999945</v>
      </c>
      <c r="K317" s="42">
        <f t="shared" si="17"/>
        <v>143.19000000000005</v>
      </c>
      <c r="L317" s="35">
        <f t="shared" si="20"/>
        <v>0.90205882352941169</v>
      </c>
    </row>
    <row r="318" spans="2:12" x14ac:dyDescent="0.2">
      <c r="B318" s="367" t="str">
        <f t="shared" si="12"/>
        <v>Friday</v>
      </c>
      <c r="C318" s="158">
        <v>44876</v>
      </c>
      <c r="D318" s="25">
        <v>5</v>
      </c>
      <c r="E318" s="25">
        <f t="shared" si="14"/>
        <v>1260</v>
      </c>
      <c r="F318" s="27">
        <v>1323.81</v>
      </c>
      <c r="G318" s="26">
        <v>1282.76</v>
      </c>
      <c r="H318" s="30">
        <f t="shared" si="16"/>
        <v>0</v>
      </c>
      <c r="I318" s="30">
        <f t="shared" si="19"/>
        <v>41.049999999999955</v>
      </c>
      <c r="J318" s="41">
        <f t="shared" si="21"/>
        <v>63.809999999999945</v>
      </c>
      <c r="K318" s="42">
        <f t="shared" si="17"/>
        <v>138.19000000000005</v>
      </c>
      <c r="L318" s="35">
        <f t="shared" si="20"/>
        <v>0.90547879616963056</v>
      </c>
    </row>
    <row r="319" spans="2:12" x14ac:dyDescent="0.2">
      <c r="B319" s="367" t="str">
        <f t="shared" si="12"/>
        <v>Saturday</v>
      </c>
      <c r="C319" s="158">
        <v>44877</v>
      </c>
      <c r="D319" s="25">
        <v>6</v>
      </c>
      <c r="E319" s="22">
        <f t="shared" si="14"/>
        <v>1266</v>
      </c>
      <c r="F319" s="26">
        <v>1329.81</v>
      </c>
      <c r="G319" s="28">
        <v>1286.3399999999999</v>
      </c>
      <c r="H319" s="30">
        <f t="shared" si="16"/>
        <v>0</v>
      </c>
      <c r="I319" s="30">
        <f t="shared" si="19"/>
        <v>43.470000000000027</v>
      </c>
      <c r="J319" s="41">
        <f t="shared" si="21"/>
        <v>63.809999999999945</v>
      </c>
      <c r="K319" s="42">
        <f t="shared" si="17"/>
        <v>132.19000000000005</v>
      </c>
      <c r="L319" s="35">
        <f t="shared" si="20"/>
        <v>0.90958276333789323</v>
      </c>
    </row>
    <row r="320" spans="2:12" x14ac:dyDescent="0.2">
      <c r="B320" s="367" t="str">
        <f t="shared" si="12"/>
        <v>Sunday</v>
      </c>
      <c r="C320" s="158">
        <v>44878</v>
      </c>
      <c r="D320" s="25">
        <v>7</v>
      </c>
      <c r="E320" s="25">
        <f t="shared" si="14"/>
        <v>1273</v>
      </c>
      <c r="F320" s="29">
        <v>1336.81</v>
      </c>
      <c r="G320" s="26">
        <v>1289.93</v>
      </c>
      <c r="H320" s="30">
        <f t="shared" si="16"/>
        <v>0</v>
      </c>
      <c r="I320" s="30">
        <f t="shared" si="19"/>
        <v>46.879999999999882</v>
      </c>
      <c r="J320" s="41">
        <f t="shared" si="21"/>
        <v>63.809999999999945</v>
      </c>
      <c r="K320" s="42">
        <f t="shared" si="17"/>
        <v>125.19000000000005</v>
      </c>
      <c r="L320" s="35">
        <f t="shared" si="20"/>
        <v>0.91437072503419969</v>
      </c>
    </row>
    <row r="321" spans="2:12" x14ac:dyDescent="0.2">
      <c r="B321" s="367" t="str">
        <f t="shared" si="12"/>
        <v>Monday</v>
      </c>
      <c r="C321" s="158">
        <v>44879</v>
      </c>
      <c r="D321" s="25">
        <v>1</v>
      </c>
      <c r="E321" s="25">
        <f t="shared" si="14"/>
        <v>1274</v>
      </c>
      <c r="F321" s="26">
        <v>1338.67</v>
      </c>
      <c r="G321" s="26">
        <v>1293.51</v>
      </c>
      <c r="H321" s="30">
        <f t="shared" si="16"/>
        <v>0.86000000000012733</v>
      </c>
      <c r="I321" s="30">
        <f t="shared" si="19"/>
        <v>45.160000000000082</v>
      </c>
      <c r="J321" s="41">
        <f t="shared" si="21"/>
        <v>64.670000000000073</v>
      </c>
      <c r="K321" s="42">
        <f t="shared" si="17"/>
        <v>123.32999999999993</v>
      </c>
      <c r="L321" s="35">
        <f t="shared" si="20"/>
        <v>0.91564295485636116</v>
      </c>
    </row>
    <row r="322" spans="2:12" x14ac:dyDescent="0.2">
      <c r="B322" s="367" t="str">
        <f t="shared" si="12"/>
        <v>Tuesday</v>
      </c>
      <c r="C322" s="158">
        <v>44880</v>
      </c>
      <c r="D322" s="25">
        <v>2</v>
      </c>
      <c r="E322" s="25">
        <f t="shared" si="14"/>
        <v>1276</v>
      </c>
      <c r="F322" s="26">
        <v>1340.67</v>
      </c>
      <c r="G322" s="26">
        <v>1297.0999999999999</v>
      </c>
      <c r="H322" s="30">
        <f t="shared" si="16"/>
        <v>0</v>
      </c>
      <c r="I322" s="30">
        <f t="shared" si="19"/>
        <v>43.570000000000164</v>
      </c>
      <c r="J322" s="41">
        <f t="shared" si="21"/>
        <v>64.670000000000073</v>
      </c>
      <c r="K322" s="42">
        <f t="shared" si="17"/>
        <v>121.32999999999993</v>
      </c>
      <c r="L322" s="35">
        <f t="shared" si="20"/>
        <v>0.91701094391244875</v>
      </c>
    </row>
    <row r="323" spans="2:12" x14ac:dyDescent="0.2">
      <c r="B323" s="367" t="str">
        <f t="shared" si="12"/>
        <v>Wednesday</v>
      </c>
      <c r="C323" s="158">
        <v>44881</v>
      </c>
      <c r="D323" s="25">
        <v>3</v>
      </c>
      <c r="E323" s="25">
        <f t="shared" si="14"/>
        <v>1279</v>
      </c>
      <c r="F323" s="26">
        <v>1344.28</v>
      </c>
      <c r="G323" s="26">
        <v>1300.68</v>
      </c>
      <c r="H323" s="30">
        <f t="shared" si="16"/>
        <v>0.60999999999989996</v>
      </c>
      <c r="I323" s="30">
        <f t="shared" si="19"/>
        <v>43.599999999999909</v>
      </c>
      <c r="J323" s="41">
        <f t="shared" si="21"/>
        <v>65.279999999999973</v>
      </c>
      <c r="K323" s="42">
        <f t="shared" si="17"/>
        <v>117.72000000000003</v>
      </c>
      <c r="L323" s="35">
        <f t="shared" si="20"/>
        <v>0.91948016415868672</v>
      </c>
    </row>
    <row r="324" spans="2:12" x14ac:dyDescent="0.2">
      <c r="B324" s="367" t="str">
        <f t="shared" si="12"/>
        <v>Thursday</v>
      </c>
      <c r="C324" s="158">
        <v>44882</v>
      </c>
      <c r="D324" s="25">
        <v>4</v>
      </c>
      <c r="E324" s="25">
        <f t="shared" si="14"/>
        <v>1283</v>
      </c>
      <c r="F324" s="26">
        <v>1348.28</v>
      </c>
      <c r="G324" s="26">
        <v>1304.26</v>
      </c>
      <c r="H324" s="30">
        <f t="shared" si="16"/>
        <v>0</v>
      </c>
      <c r="I324" s="30">
        <f t="shared" si="19"/>
        <v>44.019999999999982</v>
      </c>
      <c r="J324" s="41">
        <f t="shared" si="21"/>
        <v>65.279999999999973</v>
      </c>
      <c r="K324" s="42">
        <f t="shared" si="17"/>
        <v>113.72000000000003</v>
      </c>
      <c r="L324" s="35">
        <f t="shared" si="20"/>
        <v>0.92221614227086179</v>
      </c>
    </row>
    <row r="325" spans="2:12" x14ac:dyDescent="0.2">
      <c r="B325" s="367" t="str">
        <f t="shared" ref="B325:B369" si="22">TEXT(WEEKDAY(C325), "dddd")</f>
        <v>Friday</v>
      </c>
      <c r="C325" s="158">
        <v>44883</v>
      </c>
      <c r="D325" s="25">
        <v>5</v>
      </c>
      <c r="E325" s="25">
        <f t="shared" si="14"/>
        <v>1288</v>
      </c>
      <c r="F325" s="26">
        <v>1353.28</v>
      </c>
      <c r="G325" s="26">
        <v>1307.8499999999999</v>
      </c>
      <c r="H325" s="30">
        <f t="shared" si="16"/>
        <v>0</v>
      </c>
      <c r="I325" s="30">
        <f t="shared" si="19"/>
        <v>45.430000000000064</v>
      </c>
      <c r="J325" s="41">
        <f t="shared" si="21"/>
        <v>65.279999999999973</v>
      </c>
      <c r="K325" s="42">
        <f t="shared" si="17"/>
        <v>108.72000000000003</v>
      </c>
      <c r="L325" s="35">
        <f t="shared" si="20"/>
        <v>0.92563611491108067</v>
      </c>
    </row>
    <row r="326" spans="2:12" x14ac:dyDescent="0.2">
      <c r="B326" s="367" t="str">
        <f t="shared" si="22"/>
        <v>Saturday</v>
      </c>
      <c r="C326" s="158">
        <v>44884</v>
      </c>
      <c r="D326" s="25">
        <v>6</v>
      </c>
      <c r="E326" s="25">
        <f t="shared" ref="E326:E368" si="23">SUM(E325+D326)</f>
        <v>1294</v>
      </c>
      <c r="F326" s="26">
        <v>1359.28</v>
      </c>
      <c r="G326" s="26">
        <v>1311.43</v>
      </c>
      <c r="H326" s="30">
        <f t="shared" si="16"/>
        <v>0</v>
      </c>
      <c r="I326" s="30">
        <f t="shared" si="19"/>
        <v>47.849999999999909</v>
      </c>
      <c r="J326" s="41">
        <f t="shared" si="21"/>
        <v>65.279999999999973</v>
      </c>
      <c r="K326" s="42">
        <f t="shared" si="17"/>
        <v>102.72000000000003</v>
      </c>
      <c r="L326" s="35">
        <f t="shared" si="20"/>
        <v>0.92974008207934333</v>
      </c>
    </row>
    <row r="327" spans="2:12" x14ac:dyDescent="0.2">
      <c r="B327" s="367" t="str">
        <f t="shared" si="22"/>
        <v>Sunday</v>
      </c>
      <c r="C327" s="158">
        <v>44885</v>
      </c>
      <c r="D327" s="25">
        <v>7</v>
      </c>
      <c r="E327" s="25">
        <f t="shared" si="23"/>
        <v>1301</v>
      </c>
      <c r="F327" s="26">
        <v>1366.28</v>
      </c>
      <c r="G327" s="26">
        <v>1315.02</v>
      </c>
      <c r="H327" s="30">
        <f t="shared" si="16"/>
        <v>0</v>
      </c>
      <c r="I327" s="30">
        <f t="shared" ref="I327:I351" si="24">SUM(F327-G327)</f>
        <v>51.259999999999991</v>
      </c>
      <c r="J327" s="41">
        <f t="shared" si="21"/>
        <v>65.279999999999973</v>
      </c>
      <c r="K327" s="42">
        <f t="shared" si="17"/>
        <v>95.720000000000027</v>
      </c>
      <c r="L327" s="35">
        <f t="shared" si="20"/>
        <v>0.9345280437756498</v>
      </c>
    </row>
    <row r="328" spans="2:12" x14ac:dyDescent="0.2">
      <c r="B328" s="367" t="str">
        <f t="shared" si="22"/>
        <v>Monday</v>
      </c>
      <c r="C328" s="158">
        <v>44886</v>
      </c>
      <c r="D328" s="25">
        <v>1</v>
      </c>
      <c r="E328" s="25">
        <f t="shared" si="23"/>
        <v>1302</v>
      </c>
      <c r="F328" s="26">
        <v>1367.79</v>
      </c>
      <c r="G328" s="26">
        <v>1318.6</v>
      </c>
      <c r="H328" s="30">
        <f t="shared" ref="H328:H368" si="25">SUM(F328-F327-D328)</f>
        <v>0.50999999999999091</v>
      </c>
      <c r="I328" s="30">
        <f t="shared" si="24"/>
        <v>49.190000000000055</v>
      </c>
      <c r="J328" s="41">
        <f t="shared" si="21"/>
        <v>65.789999999999964</v>
      </c>
      <c r="K328" s="42">
        <f t="shared" si="17"/>
        <v>94.210000000000036</v>
      </c>
      <c r="L328" s="35">
        <f t="shared" si="20"/>
        <v>0.93556087551299583</v>
      </c>
    </row>
    <row r="329" spans="2:12" x14ac:dyDescent="0.2">
      <c r="B329" s="367" t="str">
        <f t="shared" si="22"/>
        <v>Tuesday</v>
      </c>
      <c r="C329" s="158">
        <v>44887</v>
      </c>
      <c r="D329" s="25">
        <v>2</v>
      </c>
      <c r="E329" s="25">
        <f t="shared" si="23"/>
        <v>1304</v>
      </c>
      <c r="F329" s="26">
        <v>1369.79</v>
      </c>
      <c r="G329" s="26">
        <v>1322.19</v>
      </c>
      <c r="H329" s="30">
        <f t="shared" si="25"/>
        <v>0</v>
      </c>
      <c r="I329" s="30">
        <f t="shared" si="24"/>
        <v>47.599999999999909</v>
      </c>
      <c r="J329" s="41">
        <f t="shared" si="21"/>
        <v>65.789999999999964</v>
      </c>
      <c r="K329" s="42">
        <f t="shared" si="17"/>
        <v>92.210000000000036</v>
      </c>
      <c r="L329" s="35">
        <f t="shared" si="20"/>
        <v>0.93692886456908342</v>
      </c>
    </row>
    <row r="330" spans="2:12" x14ac:dyDescent="0.2">
      <c r="B330" s="367" t="str">
        <f t="shared" si="22"/>
        <v>Wednesday</v>
      </c>
      <c r="C330" s="158">
        <v>44888</v>
      </c>
      <c r="D330" s="25">
        <v>3</v>
      </c>
      <c r="E330" s="25">
        <f t="shared" si="23"/>
        <v>1307</v>
      </c>
      <c r="F330" s="26">
        <v>1373.04</v>
      </c>
      <c r="G330" s="26">
        <v>1325.77</v>
      </c>
      <c r="H330" s="30">
        <f t="shared" si="25"/>
        <v>0.25</v>
      </c>
      <c r="I330" s="30">
        <f t="shared" si="24"/>
        <v>47.269999999999982</v>
      </c>
      <c r="J330" s="41">
        <f t="shared" si="21"/>
        <v>66.039999999999964</v>
      </c>
      <c r="K330" s="42">
        <f t="shared" si="17"/>
        <v>88.960000000000036</v>
      </c>
      <c r="L330" s="35">
        <f t="shared" si="20"/>
        <v>0.93915184678522567</v>
      </c>
    </row>
    <row r="331" spans="2:12" x14ac:dyDescent="0.2">
      <c r="B331" s="367" t="str">
        <f t="shared" si="22"/>
        <v>Thursday</v>
      </c>
      <c r="C331" s="158">
        <v>44889</v>
      </c>
      <c r="D331" s="25">
        <v>4</v>
      </c>
      <c r="E331" s="25">
        <f t="shared" si="23"/>
        <v>1311</v>
      </c>
      <c r="F331" s="26">
        <v>1377.04</v>
      </c>
      <c r="G331" s="26">
        <v>1329.36</v>
      </c>
      <c r="H331" s="30">
        <f t="shared" si="25"/>
        <v>0</v>
      </c>
      <c r="I331" s="30">
        <f t="shared" si="24"/>
        <v>47.680000000000064</v>
      </c>
      <c r="J331" s="41">
        <f t="shared" si="21"/>
        <v>66.039999999999964</v>
      </c>
      <c r="K331" s="42">
        <f t="shared" si="17"/>
        <v>84.960000000000036</v>
      </c>
      <c r="L331" s="35">
        <f t="shared" si="20"/>
        <v>0.94188782489740075</v>
      </c>
    </row>
    <row r="332" spans="2:12" x14ac:dyDescent="0.2">
      <c r="B332" s="367" t="str">
        <f t="shared" si="22"/>
        <v>Friday</v>
      </c>
      <c r="C332" s="158">
        <v>44890</v>
      </c>
      <c r="D332" s="25">
        <v>5</v>
      </c>
      <c r="E332" s="25">
        <f t="shared" si="23"/>
        <v>1316</v>
      </c>
      <c r="F332" s="26">
        <v>1382.04</v>
      </c>
      <c r="G332" s="26">
        <v>1332.94</v>
      </c>
      <c r="H332" s="30">
        <f t="shared" si="25"/>
        <v>0</v>
      </c>
      <c r="I332" s="30">
        <f t="shared" si="24"/>
        <v>49.099999999999909</v>
      </c>
      <c r="J332" s="41">
        <f t="shared" si="21"/>
        <v>66.039999999999964</v>
      </c>
      <c r="K332" s="42">
        <f t="shared" si="17"/>
        <v>79.960000000000036</v>
      </c>
      <c r="L332" s="35">
        <f t="shared" si="20"/>
        <v>0.94530779753761962</v>
      </c>
    </row>
    <row r="333" spans="2:12" x14ac:dyDescent="0.2">
      <c r="B333" s="367" t="str">
        <f t="shared" si="22"/>
        <v>Saturday</v>
      </c>
      <c r="C333" s="158">
        <v>44891</v>
      </c>
      <c r="D333" s="25">
        <v>6</v>
      </c>
      <c r="E333" s="25">
        <f t="shared" si="23"/>
        <v>1322</v>
      </c>
      <c r="F333" s="26">
        <v>1388.04</v>
      </c>
      <c r="G333" s="26">
        <v>1336.53</v>
      </c>
      <c r="H333" s="30">
        <f t="shared" si="25"/>
        <v>0</v>
      </c>
      <c r="I333" s="30">
        <f t="shared" si="24"/>
        <v>51.509999999999991</v>
      </c>
      <c r="J333" s="41">
        <f t="shared" si="21"/>
        <v>66.039999999999964</v>
      </c>
      <c r="K333" s="42">
        <f t="shared" si="17"/>
        <v>73.960000000000036</v>
      </c>
      <c r="L333" s="35">
        <f t="shared" si="20"/>
        <v>0.94941176470588229</v>
      </c>
    </row>
    <row r="334" spans="2:12" x14ac:dyDescent="0.2">
      <c r="B334" s="367" t="str">
        <f t="shared" si="22"/>
        <v>Sunday</v>
      </c>
      <c r="C334" s="158">
        <v>44892</v>
      </c>
      <c r="D334" s="25">
        <v>7</v>
      </c>
      <c r="E334" s="25">
        <f t="shared" si="23"/>
        <v>1329</v>
      </c>
      <c r="F334" s="26">
        <v>1395.04</v>
      </c>
      <c r="G334" s="26">
        <v>1340.11</v>
      </c>
      <c r="H334" s="30">
        <f t="shared" si="25"/>
        <v>0</v>
      </c>
      <c r="I334" s="30">
        <f t="shared" si="24"/>
        <v>54.930000000000064</v>
      </c>
      <c r="J334" s="41">
        <f t="shared" si="21"/>
        <v>66.039999999999964</v>
      </c>
      <c r="K334" s="42">
        <f t="shared" si="17"/>
        <v>66.960000000000036</v>
      </c>
      <c r="L334" s="35">
        <f t="shared" si="20"/>
        <v>0.95419972640218875</v>
      </c>
    </row>
    <row r="335" spans="2:12" x14ac:dyDescent="0.2">
      <c r="B335" s="367" t="str">
        <f t="shared" si="22"/>
        <v>Monday</v>
      </c>
      <c r="C335" s="158">
        <v>44893</v>
      </c>
      <c r="D335" s="25">
        <v>1</v>
      </c>
      <c r="E335" s="25">
        <f t="shared" si="23"/>
        <v>1330</v>
      </c>
      <c r="F335" s="26">
        <v>1396.34</v>
      </c>
      <c r="G335" s="26">
        <v>1343.7</v>
      </c>
      <c r="H335" s="30">
        <f t="shared" si="25"/>
        <v>0.29999999999995453</v>
      </c>
      <c r="I335" s="30">
        <f t="shared" si="24"/>
        <v>52.639999999999873</v>
      </c>
      <c r="J335" s="41">
        <f t="shared" si="21"/>
        <v>66.339999999999918</v>
      </c>
      <c r="K335" s="42">
        <f t="shared" si="17"/>
        <v>65.660000000000082</v>
      </c>
      <c r="L335" s="35">
        <f t="shared" si="20"/>
        <v>0.95508891928864559</v>
      </c>
    </row>
    <row r="336" spans="2:12" x14ac:dyDescent="0.2">
      <c r="B336" s="367" t="str">
        <f t="shared" si="22"/>
        <v>Tuesday</v>
      </c>
      <c r="C336" s="158">
        <v>44894</v>
      </c>
      <c r="D336" s="25">
        <v>2</v>
      </c>
      <c r="E336" s="25">
        <f t="shared" si="23"/>
        <v>1332</v>
      </c>
      <c r="F336" s="26">
        <v>1398.65</v>
      </c>
      <c r="G336" s="26">
        <v>1347.28</v>
      </c>
      <c r="H336" s="30">
        <f t="shared" si="25"/>
        <v>0.3100000000001728</v>
      </c>
      <c r="I336" s="30">
        <f t="shared" si="24"/>
        <v>51.370000000000118</v>
      </c>
      <c r="J336" s="41">
        <f t="shared" si="21"/>
        <v>66.650000000000091</v>
      </c>
      <c r="K336" s="42">
        <f t="shared" si="17"/>
        <v>63.349999999999909</v>
      </c>
      <c r="L336" s="35">
        <f t="shared" si="20"/>
        <v>0.95666894664842683</v>
      </c>
    </row>
    <row r="337" spans="2:12" x14ac:dyDescent="0.2">
      <c r="B337" s="367" t="str">
        <f t="shared" si="22"/>
        <v>Wednesday</v>
      </c>
      <c r="C337" s="158">
        <v>44895</v>
      </c>
      <c r="D337" s="25">
        <v>3</v>
      </c>
      <c r="E337" s="25">
        <f t="shared" si="23"/>
        <v>1335</v>
      </c>
      <c r="F337" s="26">
        <v>1401.65</v>
      </c>
      <c r="G337" s="26">
        <v>1350.87</v>
      </c>
      <c r="H337" s="30">
        <f t="shared" si="25"/>
        <v>0</v>
      </c>
      <c r="I337" s="30">
        <f t="shared" si="24"/>
        <v>50.7800000000002</v>
      </c>
      <c r="J337" s="41">
        <f t="shared" si="21"/>
        <v>66.650000000000091</v>
      </c>
      <c r="K337" s="42">
        <f t="shared" si="17"/>
        <v>60.349999999999909</v>
      </c>
      <c r="L337" s="35">
        <f t="shared" si="20"/>
        <v>0.95872093023255822</v>
      </c>
    </row>
    <row r="338" spans="2:12" x14ac:dyDescent="0.2">
      <c r="B338" s="367" t="str">
        <f t="shared" si="22"/>
        <v>Thursday</v>
      </c>
      <c r="C338" s="158">
        <v>44896</v>
      </c>
      <c r="D338" s="25">
        <v>4</v>
      </c>
      <c r="E338" s="25">
        <f t="shared" si="23"/>
        <v>1339</v>
      </c>
      <c r="F338" s="26">
        <v>1405.65</v>
      </c>
      <c r="G338" s="26">
        <v>1354.45</v>
      </c>
      <c r="H338" s="30">
        <f t="shared" si="25"/>
        <v>0</v>
      </c>
      <c r="I338" s="30">
        <f t="shared" si="24"/>
        <v>51.200000000000045</v>
      </c>
      <c r="J338" s="41">
        <f t="shared" si="21"/>
        <v>66.650000000000091</v>
      </c>
      <c r="K338" s="42">
        <f t="shared" si="17"/>
        <v>56.349999999999909</v>
      </c>
      <c r="L338" s="35">
        <f t="shared" si="20"/>
        <v>0.9614569083447333</v>
      </c>
    </row>
    <row r="339" spans="2:12" x14ac:dyDescent="0.2">
      <c r="B339" s="367" t="str">
        <f t="shared" si="22"/>
        <v>Friday</v>
      </c>
      <c r="C339" s="158">
        <v>44897</v>
      </c>
      <c r="D339" s="25">
        <v>5</v>
      </c>
      <c r="E339" s="25">
        <f t="shared" si="23"/>
        <v>1344</v>
      </c>
      <c r="F339" s="26">
        <v>1410.65</v>
      </c>
      <c r="G339" s="26">
        <v>1358.04</v>
      </c>
      <c r="H339" s="30">
        <f t="shared" si="25"/>
        <v>0</v>
      </c>
      <c r="I339" s="30">
        <f t="shared" si="24"/>
        <v>52.610000000000127</v>
      </c>
      <c r="J339" s="41">
        <f t="shared" si="21"/>
        <v>66.650000000000091</v>
      </c>
      <c r="K339" s="42">
        <f t="shared" si="17"/>
        <v>51.349999999999909</v>
      </c>
      <c r="L339" s="35">
        <f t="shared" si="20"/>
        <v>0.96487688098495217</v>
      </c>
    </row>
    <row r="340" spans="2:12" x14ac:dyDescent="0.2">
      <c r="B340" s="367" t="str">
        <f t="shared" si="22"/>
        <v>Saturday</v>
      </c>
      <c r="C340" s="158">
        <v>44898</v>
      </c>
      <c r="D340" s="25">
        <v>6</v>
      </c>
      <c r="E340" s="25">
        <f t="shared" si="23"/>
        <v>1350</v>
      </c>
      <c r="F340" s="26">
        <v>1416.65</v>
      </c>
      <c r="G340" s="26">
        <v>1361.62</v>
      </c>
      <c r="H340" s="30">
        <f t="shared" si="25"/>
        <v>0</v>
      </c>
      <c r="I340" s="30">
        <f t="shared" si="24"/>
        <v>55.0300000000002</v>
      </c>
      <c r="J340" s="41">
        <f t="shared" si="21"/>
        <v>66.650000000000091</v>
      </c>
      <c r="K340" s="42">
        <f t="shared" si="17"/>
        <v>45.349999999999909</v>
      </c>
      <c r="L340" s="35">
        <f t="shared" si="20"/>
        <v>0.96898084815321484</v>
      </c>
    </row>
    <row r="341" spans="2:12" x14ac:dyDescent="0.2">
      <c r="B341" s="367" t="str">
        <f t="shared" si="22"/>
        <v>Sunday</v>
      </c>
      <c r="C341" s="158">
        <v>44899</v>
      </c>
      <c r="D341" s="25">
        <v>7</v>
      </c>
      <c r="E341" s="25">
        <f t="shared" si="23"/>
        <v>1357</v>
      </c>
      <c r="F341" s="26">
        <v>1423.65</v>
      </c>
      <c r="G341" s="26">
        <v>1365.21</v>
      </c>
      <c r="H341" s="30">
        <f t="shared" si="25"/>
        <v>0</v>
      </c>
      <c r="I341" s="30">
        <f t="shared" si="24"/>
        <v>58.440000000000055</v>
      </c>
      <c r="J341" s="41">
        <f t="shared" si="21"/>
        <v>66.650000000000091</v>
      </c>
      <c r="K341" s="42">
        <f t="shared" si="17"/>
        <v>38.349999999999909</v>
      </c>
      <c r="L341" s="35">
        <f t="shared" si="20"/>
        <v>0.9737688098495213</v>
      </c>
    </row>
    <row r="342" spans="2:12" x14ac:dyDescent="0.2">
      <c r="B342" s="367" t="str">
        <f t="shared" si="22"/>
        <v>Monday</v>
      </c>
      <c r="C342" s="158">
        <v>44900</v>
      </c>
      <c r="D342" s="25">
        <v>1</v>
      </c>
      <c r="E342" s="25">
        <f t="shared" si="23"/>
        <v>1358</v>
      </c>
      <c r="F342" s="26">
        <v>1425.15</v>
      </c>
      <c r="G342" s="26">
        <v>1368.79</v>
      </c>
      <c r="H342" s="30">
        <f t="shared" si="25"/>
        <v>0.5</v>
      </c>
      <c r="I342" s="30">
        <f t="shared" si="24"/>
        <v>56.360000000000127</v>
      </c>
      <c r="J342" s="41">
        <f t="shared" si="21"/>
        <v>67.150000000000091</v>
      </c>
      <c r="K342" s="42">
        <f t="shared" si="17"/>
        <v>36.849999999999909</v>
      </c>
      <c r="L342" s="35">
        <f t="shared" si="20"/>
        <v>0.97479480164158694</v>
      </c>
    </row>
    <row r="343" spans="2:12" x14ac:dyDescent="0.2">
      <c r="B343" s="367" t="str">
        <f t="shared" si="22"/>
        <v>Tuesday</v>
      </c>
      <c r="C343" s="158">
        <v>44901</v>
      </c>
      <c r="D343" s="25">
        <v>2</v>
      </c>
      <c r="E343" s="25">
        <f t="shared" si="23"/>
        <v>1360</v>
      </c>
      <c r="F343" s="26">
        <v>1427.15</v>
      </c>
      <c r="G343" s="26">
        <v>1372.38</v>
      </c>
      <c r="H343" s="30">
        <f t="shared" si="25"/>
        <v>0</v>
      </c>
      <c r="I343" s="30">
        <f t="shared" si="24"/>
        <v>54.769999999999982</v>
      </c>
      <c r="J343" s="41">
        <f t="shared" si="21"/>
        <v>67.150000000000091</v>
      </c>
      <c r="K343" s="42">
        <f t="shared" ref="K343:K368" si="26">1462-F343</f>
        <v>34.849999999999909</v>
      </c>
      <c r="L343" s="35">
        <f t="shared" si="20"/>
        <v>0.97616279069767453</v>
      </c>
    </row>
    <row r="344" spans="2:12" x14ac:dyDescent="0.2">
      <c r="B344" s="367" t="str">
        <f t="shared" si="22"/>
        <v>Wednesday</v>
      </c>
      <c r="C344" s="158">
        <v>44902</v>
      </c>
      <c r="D344" s="25">
        <v>3</v>
      </c>
      <c r="E344" s="25">
        <f t="shared" si="23"/>
        <v>1363</v>
      </c>
      <c r="F344" s="26">
        <v>1430.15</v>
      </c>
      <c r="G344" s="26">
        <v>1375.96</v>
      </c>
      <c r="H344" s="30">
        <f t="shared" si="25"/>
        <v>0</v>
      </c>
      <c r="I344" s="30">
        <f t="shared" si="24"/>
        <v>54.190000000000055</v>
      </c>
      <c r="J344" s="41">
        <f t="shared" si="21"/>
        <v>67.150000000000091</v>
      </c>
      <c r="K344" s="42">
        <f t="shared" si="26"/>
        <v>31.849999999999909</v>
      </c>
      <c r="L344" s="35">
        <f t="shared" si="20"/>
        <v>0.97821477428180581</v>
      </c>
    </row>
    <row r="345" spans="2:12" x14ac:dyDescent="0.2">
      <c r="B345" s="367" t="str">
        <f t="shared" si="22"/>
        <v>Thursday</v>
      </c>
      <c r="C345" s="158">
        <v>44903</v>
      </c>
      <c r="D345" s="25">
        <v>4</v>
      </c>
      <c r="E345" s="25">
        <f t="shared" si="23"/>
        <v>1367</v>
      </c>
      <c r="F345" s="26">
        <v>1434.15</v>
      </c>
      <c r="G345" s="26">
        <v>1379.55</v>
      </c>
      <c r="H345" s="30">
        <f t="shared" si="25"/>
        <v>0</v>
      </c>
      <c r="I345" s="30">
        <f t="shared" si="24"/>
        <v>54.600000000000136</v>
      </c>
      <c r="J345" s="41">
        <f t="shared" si="21"/>
        <v>67.150000000000091</v>
      </c>
      <c r="K345" s="42">
        <f t="shared" si="26"/>
        <v>27.849999999999909</v>
      </c>
      <c r="L345" s="35">
        <f t="shared" si="20"/>
        <v>0.98095075239398088</v>
      </c>
    </row>
    <row r="346" spans="2:12" x14ac:dyDescent="0.2">
      <c r="B346" s="367" t="str">
        <f t="shared" si="22"/>
        <v>Friday</v>
      </c>
      <c r="C346" s="158">
        <v>44904</v>
      </c>
      <c r="D346" s="25">
        <v>5</v>
      </c>
      <c r="E346" s="25">
        <f t="shared" si="23"/>
        <v>1372</v>
      </c>
      <c r="F346" s="26">
        <v>1439.67</v>
      </c>
      <c r="G346" s="26">
        <v>1383.13</v>
      </c>
      <c r="H346" s="30">
        <f t="shared" si="25"/>
        <v>0.51999999999998181</v>
      </c>
      <c r="I346" s="30">
        <f t="shared" si="24"/>
        <v>56.539999999999964</v>
      </c>
      <c r="J346" s="41">
        <f t="shared" si="21"/>
        <v>67.670000000000073</v>
      </c>
      <c r="K346" s="42">
        <f t="shared" si="26"/>
        <v>22.329999999999927</v>
      </c>
      <c r="L346" s="35">
        <f t="shared" si="20"/>
        <v>0.98472640218878249</v>
      </c>
    </row>
    <row r="347" spans="2:12" x14ac:dyDescent="0.2">
      <c r="B347" s="367" t="str">
        <f t="shared" si="22"/>
        <v>Saturday</v>
      </c>
      <c r="C347" s="158">
        <v>44905</v>
      </c>
      <c r="D347" s="25">
        <v>6</v>
      </c>
      <c r="E347" s="25">
        <f t="shared" si="23"/>
        <v>1378</v>
      </c>
      <c r="F347" s="26">
        <v>1445.77</v>
      </c>
      <c r="G347" s="26">
        <v>1386.72</v>
      </c>
      <c r="H347" s="30">
        <f t="shared" si="25"/>
        <v>9.9999999999909051E-2</v>
      </c>
      <c r="I347" s="30">
        <f t="shared" si="24"/>
        <v>59.049999999999955</v>
      </c>
      <c r="J347" s="41">
        <f t="shared" ref="J347:J368" si="27">SUM(F347-E347)</f>
        <v>67.769999999999982</v>
      </c>
      <c r="K347" s="42">
        <f t="shared" si="26"/>
        <v>16.230000000000018</v>
      </c>
      <c r="L347" s="35">
        <f t="shared" si="20"/>
        <v>0.9888987688098495</v>
      </c>
    </row>
    <row r="348" spans="2:12" x14ac:dyDescent="0.2">
      <c r="B348" s="367" t="str">
        <f t="shared" si="22"/>
        <v>Sunday</v>
      </c>
      <c r="C348" s="158">
        <v>44906</v>
      </c>
      <c r="D348" s="25">
        <v>7</v>
      </c>
      <c r="E348" s="25">
        <f t="shared" si="23"/>
        <v>1385</v>
      </c>
      <c r="F348" s="26">
        <v>1452.77</v>
      </c>
      <c r="G348" s="26">
        <v>1390.3</v>
      </c>
      <c r="H348" s="30">
        <f t="shared" si="25"/>
        <v>0</v>
      </c>
      <c r="I348" s="30">
        <f t="shared" si="24"/>
        <v>62.470000000000027</v>
      </c>
      <c r="J348" s="41">
        <f t="shared" si="27"/>
        <v>67.769999999999982</v>
      </c>
      <c r="K348" s="42">
        <f t="shared" si="26"/>
        <v>9.2300000000000182</v>
      </c>
      <c r="L348" s="35">
        <f t="shared" si="20"/>
        <v>0.99368673050615597</v>
      </c>
    </row>
    <row r="349" spans="2:12" x14ac:dyDescent="0.2">
      <c r="B349" s="367" t="str">
        <f t="shared" si="22"/>
        <v>Monday</v>
      </c>
      <c r="C349" s="158">
        <v>44907</v>
      </c>
      <c r="D349" s="25">
        <v>1</v>
      </c>
      <c r="E349" s="25">
        <f t="shared" si="23"/>
        <v>1386</v>
      </c>
      <c r="F349" s="26">
        <v>1454.27</v>
      </c>
      <c r="G349" s="26">
        <v>1393.89</v>
      </c>
      <c r="H349" s="30">
        <f t="shared" si="25"/>
        <v>0.5</v>
      </c>
      <c r="I349" s="30">
        <f t="shared" si="24"/>
        <v>60.379999999999882</v>
      </c>
      <c r="J349" s="41">
        <f t="shared" si="27"/>
        <v>68.269999999999982</v>
      </c>
      <c r="K349" s="42">
        <f t="shared" si="26"/>
        <v>7.7300000000000182</v>
      </c>
      <c r="L349" s="35">
        <f t="shared" si="20"/>
        <v>0.99471272229822161</v>
      </c>
    </row>
    <row r="350" spans="2:12" x14ac:dyDescent="0.2">
      <c r="B350" s="367" t="str">
        <f t="shared" si="22"/>
        <v>Tuesday</v>
      </c>
      <c r="C350" s="158">
        <v>44908</v>
      </c>
      <c r="D350" s="25">
        <v>2</v>
      </c>
      <c r="E350" s="25">
        <f t="shared" si="23"/>
        <v>1388</v>
      </c>
      <c r="F350" s="26">
        <v>1456.27</v>
      </c>
      <c r="G350" s="26">
        <v>1397.47</v>
      </c>
      <c r="H350" s="30">
        <f t="shared" si="25"/>
        <v>0</v>
      </c>
      <c r="I350" s="30">
        <f t="shared" si="24"/>
        <v>58.799999999999955</v>
      </c>
      <c r="J350" s="41">
        <f t="shared" si="27"/>
        <v>68.269999999999982</v>
      </c>
      <c r="K350" s="42">
        <f t="shared" si="26"/>
        <v>5.7300000000000182</v>
      </c>
      <c r="L350" s="35">
        <f t="shared" si="20"/>
        <v>0.9960807113543092</v>
      </c>
    </row>
    <row r="351" spans="2:12" x14ac:dyDescent="0.2">
      <c r="B351" s="367" t="str">
        <f t="shared" si="22"/>
        <v>Wednesday</v>
      </c>
      <c r="C351" s="158">
        <v>44909</v>
      </c>
      <c r="D351" s="25">
        <v>3</v>
      </c>
      <c r="E351" s="25">
        <f t="shared" si="23"/>
        <v>1391</v>
      </c>
      <c r="F351" s="26">
        <v>1459.27</v>
      </c>
      <c r="G351" s="26">
        <v>1401.06</v>
      </c>
      <c r="H351" s="30">
        <f t="shared" si="25"/>
        <v>0</v>
      </c>
      <c r="I351" s="30">
        <f t="shared" si="24"/>
        <v>58.210000000000036</v>
      </c>
      <c r="J351" s="41">
        <f t="shared" si="27"/>
        <v>68.269999999999982</v>
      </c>
      <c r="K351" s="42">
        <f t="shared" si="26"/>
        <v>2.7300000000000182</v>
      </c>
      <c r="L351" s="35">
        <f t="shared" si="20"/>
        <v>0.99813269493844048</v>
      </c>
    </row>
    <row r="352" spans="2:12" x14ac:dyDescent="0.2">
      <c r="B352" s="367" t="str">
        <f t="shared" si="22"/>
        <v>Thursday</v>
      </c>
      <c r="C352" s="158">
        <v>44910</v>
      </c>
      <c r="D352" s="25">
        <v>4</v>
      </c>
      <c r="E352" s="25">
        <f t="shared" si="23"/>
        <v>1395</v>
      </c>
      <c r="F352" s="86">
        <v>1463.27</v>
      </c>
      <c r="G352" s="45" t="s">
        <v>10</v>
      </c>
      <c r="H352" s="30">
        <f t="shared" si="25"/>
        <v>0</v>
      </c>
      <c r="I352" s="46" t="s">
        <v>10</v>
      </c>
      <c r="J352" s="41">
        <f t="shared" si="27"/>
        <v>68.269999999999982</v>
      </c>
      <c r="K352" s="42">
        <f t="shared" si="26"/>
        <v>-1.2699999999999818</v>
      </c>
      <c r="L352" s="35">
        <f t="shared" si="20"/>
        <v>1.0008686730506156</v>
      </c>
    </row>
    <row r="353" spans="2:12" x14ac:dyDescent="0.2">
      <c r="B353" s="367" t="str">
        <f t="shared" si="22"/>
        <v>Friday</v>
      </c>
      <c r="C353" s="158">
        <v>44911</v>
      </c>
      <c r="D353" s="25">
        <v>5</v>
      </c>
      <c r="E353" s="25">
        <f t="shared" si="23"/>
        <v>1400</v>
      </c>
      <c r="F353" s="26">
        <v>1468.78</v>
      </c>
      <c r="G353" s="45" t="s">
        <v>10</v>
      </c>
      <c r="H353" s="30">
        <f t="shared" si="25"/>
        <v>0.50999999999999091</v>
      </c>
      <c r="I353" s="46" t="s">
        <v>10</v>
      </c>
      <c r="J353" s="41">
        <f t="shared" si="27"/>
        <v>68.779999999999973</v>
      </c>
      <c r="K353" s="42">
        <f t="shared" si="26"/>
        <v>-6.7799999999999727</v>
      </c>
      <c r="L353" s="35">
        <f t="shared" si="20"/>
        <v>1.0046374829001368</v>
      </c>
    </row>
    <row r="354" spans="2:12" x14ac:dyDescent="0.2">
      <c r="B354" s="367" t="str">
        <f t="shared" si="22"/>
        <v>Saturday</v>
      </c>
      <c r="C354" s="158">
        <v>44912</v>
      </c>
      <c r="D354" s="25">
        <v>6</v>
      </c>
      <c r="E354" s="25">
        <f t="shared" si="23"/>
        <v>1406</v>
      </c>
      <c r="F354" s="26">
        <v>1474.78</v>
      </c>
      <c r="G354" s="45" t="s">
        <v>10</v>
      </c>
      <c r="H354" s="30">
        <f t="shared" si="25"/>
        <v>0</v>
      </c>
      <c r="I354" s="46" t="s">
        <v>10</v>
      </c>
      <c r="J354" s="41">
        <f t="shared" si="27"/>
        <v>68.779999999999973</v>
      </c>
      <c r="K354" s="42">
        <f t="shared" si="26"/>
        <v>-12.779999999999973</v>
      </c>
      <c r="L354" s="35">
        <f t="shared" si="20"/>
        <v>1.0087414500683993</v>
      </c>
    </row>
    <row r="355" spans="2:12" x14ac:dyDescent="0.2">
      <c r="B355" s="367" t="str">
        <f t="shared" si="22"/>
        <v>Sunday</v>
      </c>
      <c r="C355" s="158">
        <v>44913</v>
      </c>
      <c r="D355" s="25">
        <v>7</v>
      </c>
      <c r="E355" s="25">
        <f t="shared" si="23"/>
        <v>1413</v>
      </c>
      <c r="F355" s="26">
        <v>1481.78</v>
      </c>
      <c r="G355" s="45" t="s">
        <v>10</v>
      </c>
      <c r="H355" s="30">
        <f t="shared" si="25"/>
        <v>0</v>
      </c>
      <c r="I355" s="46" t="s">
        <v>10</v>
      </c>
      <c r="J355" s="41">
        <f t="shared" si="27"/>
        <v>68.779999999999973</v>
      </c>
      <c r="K355" s="42">
        <f t="shared" si="26"/>
        <v>-19.779999999999973</v>
      </c>
      <c r="L355" s="35">
        <f t="shared" si="20"/>
        <v>1.0135294117647058</v>
      </c>
    </row>
    <row r="356" spans="2:12" x14ac:dyDescent="0.2">
      <c r="B356" s="367" t="str">
        <f t="shared" si="22"/>
        <v>Monday</v>
      </c>
      <c r="C356" s="158">
        <v>44914</v>
      </c>
      <c r="D356" s="25">
        <v>1</v>
      </c>
      <c r="E356" s="25">
        <f t="shared" si="23"/>
        <v>1414</v>
      </c>
      <c r="F356" s="26">
        <v>1482.78</v>
      </c>
      <c r="G356" s="45" t="s">
        <v>10</v>
      </c>
      <c r="H356" s="30">
        <f t="shared" si="25"/>
        <v>0</v>
      </c>
      <c r="I356" s="46" t="s">
        <v>10</v>
      </c>
      <c r="J356" s="41">
        <f t="shared" si="27"/>
        <v>68.779999999999973</v>
      </c>
      <c r="K356" s="42">
        <f t="shared" si="26"/>
        <v>-20.779999999999973</v>
      </c>
      <c r="L356" s="35">
        <f t="shared" si="20"/>
        <v>1.0142134062927497</v>
      </c>
    </row>
    <row r="357" spans="2:12" x14ac:dyDescent="0.2">
      <c r="B357" s="367" t="str">
        <f t="shared" si="22"/>
        <v>Tuesday</v>
      </c>
      <c r="C357" s="158">
        <v>44915</v>
      </c>
      <c r="D357" s="25">
        <v>2</v>
      </c>
      <c r="E357" s="25">
        <f t="shared" si="23"/>
        <v>1416</v>
      </c>
      <c r="F357" s="26">
        <v>1484.78</v>
      </c>
      <c r="G357" s="45" t="s">
        <v>10</v>
      </c>
      <c r="H357" s="30">
        <f t="shared" si="25"/>
        <v>0</v>
      </c>
      <c r="I357" s="46" t="s">
        <v>10</v>
      </c>
      <c r="J357" s="41">
        <f t="shared" si="27"/>
        <v>68.779999999999973</v>
      </c>
      <c r="K357" s="42">
        <f t="shared" si="26"/>
        <v>-22.779999999999973</v>
      </c>
      <c r="L357" s="35">
        <f t="shared" si="20"/>
        <v>1.0155813953488373</v>
      </c>
    </row>
    <row r="358" spans="2:12" x14ac:dyDescent="0.2">
      <c r="B358" s="367" t="str">
        <f t="shared" si="22"/>
        <v>Wednesday</v>
      </c>
      <c r="C358" s="158">
        <v>44916</v>
      </c>
      <c r="D358" s="25">
        <v>3</v>
      </c>
      <c r="E358" s="25">
        <f t="shared" si="23"/>
        <v>1419</v>
      </c>
      <c r="F358" s="26">
        <v>1487.78</v>
      </c>
      <c r="G358" s="45" t="s">
        <v>10</v>
      </c>
      <c r="H358" s="30">
        <f t="shared" si="25"/>
        <v>0</v>
      </c>
      <c r="I358" s="46" t="s">
        <v>10</v>
      </c>
      <c r="J358" s="41">
        <f t="shared" si="27"/>
        <v>68.779999999999973</v>
      </c>
      <c r="K358" s="42">
        <f t="shared" si="26"/>
        <v>-25.779999999999973</v>
      </c>
      <c r="L358" s="35">
        <f t="shared" si="20"/>
        <v>1.0176333789329686</v>
      </c>
    </row>
    <row r="359" spans="2:12" x14ac:dyDescent="0.2">
      <c r="B359" s="367" t="str">
        <f t="shared" si="22"/>
        <v>Thursday</v>
      </c>
      <c r="C359" s="158">
        <v>44917</v>
      </c>
      <c r="D359" s="25">
        <v>4</v>
      </c>
      <c r="E359" s="25">
        <f t="shared" si="23"/>
        <v>1423</v>
      </c>
      <c r="F359" s="26">
        <v>1491.78</v>
      </c>
      <c r="G359" s="45" t="s">
        <v>10</v>
      </c>
      <c r="H359" s="30">
        <f t="shared" si="25"/>
        <v>0</v>
      </c>
      <c r="I359" s="46" t="s">
        <v>10</v>
      </c>
      <c r="J359" s="41">
        <f t="shared" si="27"/>
        <v>68.779999999999973</v>
      </c>
      <c r="K359" s="42">
        <f t="shared" si="26"/>
        <v>-29.779999999999973</v>
      </c>
      <c r="L359" s="35">
        <f t="shared" si="20"/>
        <v>1.0203693570451435</v>
      </c>
    </row>
    <row r="360" spans="2:12" x14ac:dyDescent="0.2">
      <c r="B360" s="367" t="str">
        <f t="shared" si="22"/>
        <v>Friday</v>
      </c>
      <c r="C360" s="158">
        <v>44918</v>
      </c>
      <c r="D360" s="25">
        <v>5</v>
      </c>
      <c r="E360" s="25">
        <f t="shared" si="23"/>
        <v>1428</v>
      </c>
      <c r="F360" s="26">
        <v>1496.78</v>
      </c>
      <c r="G360" s="45" t="s">
        <v>10</v>
      </c>
      <c r="H360" s="30">
        <f t="shared" si="25"/>
        <v>0</v>
      </c>
      <c r="I360" s="46" t="s">
        <v>10</v>
      </c>
      <c r="J360" s="41">
        <f t="shared" si="27"/>
        <v>68.779999999999973</v>
      </c>
      <c r="K360" s="42">
        <f t="shared" si="26"/>
        <v>-34.779999999999973</v>
      </c>
      <c r="L360" s="35">
        <f t="shared" si="20"/>
        <v>1.0237893296853624</v>
      </c>
    </row>
    <row r="361" spans="2:12" x14ac:dyDescent="0.2">
      <c r="B361" s="367" t="str">
        <f t="shared" si="22"/>
        <v>Saturday</v>
      </c>
      <c r="C361" s="158">
        <v>44919</v>
      </c>
      <c r="D361" s="25">
        <v>6</v>
      </c>
      <c r="E361" s="25">
        <f t="shared" si="23"/>
        <v>1434</v>
      </c>
      <c r="F361" s="26">
        <v>1502.78</v>
      </c>
      <c r="G361" s="45" t="s">
        <v>10</v>
      </c>
      <c r="H361" s="30">
        <f t="shared" si="25"/>
        <v>0</v>
      </c>
      <c r="I361" s="46" t="s">
        <v>10</v>
      </c>
      <c r="J361" s="41">
        <f t="shared" si="27"/>
        <v>68.779999999999973</v>
      </c>
      <c r="K361" s="42">
        <f t="shared" si="26"/>
        <v>-40.779999999999973</v>
      </c>
      <c r="L361" s="35">
        <f t="shared" si="20"/>
        <v>1.0278932968536252</v>
      </c>
    </row>
    <row r="362" spans="2:12" x14ac:dyDescent="0.2">
      <c r="B362" s="367" t="str">
        <f t="shared" si="22"/>
        <v>Sunday</v>
      </c>
      <c r="C362" s="158">
        <v>44920</v>
      </c>
      <c r="D362" s="25">
        <v>7</v>
      </c>
      <c r="E362" s="25">
        <f t="shared" si="23"/>
        <v>1441</v>
      </c>
      <c r="F362" s="26">
        <v>1509.78</v>
      </c>
      <c r="G362" s="45" t="s">
        <v>10</v>
      </c>
      <c r="H362" s="30">
        <f t="shared" si="25"/>
        <v>0</v>
      </c>
      <c r="I362" s="46" t="s">
        <v>10</v>
      </c>
      <c r="J362" s="41">
        <f t="shared" si="27"/>
        <v>68.779999999999973</v>
      </c>
      <c r="K362" s="42">
        <f t="shared" si="26"/>
        <v>-47.779999999999973</v>
      </c>
      <c r="L362" s="35">
        <f t="shared" ref="L362:L368" si="28">SUM(F362/1462)</f>
        <v>1.0326812585499316</v>
      </c>
    </row>
    <row r="363" spans="2:12" x14ac:dyDescent="0.2">
      <c r="B363" s="367" t="str">
        <f t="shared" si="22"/>
        <v>Monday</v>
      </c>
      <c r="C363" s="158">
        <v>44921</v>
      </c>
      <c r="D363" s="25">
        <v>1</v>
      </c>
      <c r="E363" s="25">
        <f t="shared" si="23"/>
        <v>1442</v>
      </c>
      <c r="F363" s="26">
        <v>1510.78</v>
      </c>
      <c r="G363" s="45" t="s">
        <v>10</v>
      </c>
      <c r="H363" s="30">
        <f t="shared" si="25"/>
        <v>0</v>
      </c>
      <c r="I363" s="46" t="s">
        <v>10</v>
      </c>
      <c r="J363" s="41">
        <f t="shared" si="27"/>
        <v>68.779999999999973</v>
      </c>
      <c r="K363" s="42">
        <f t="shared" si="26"/>
        <v>-48.779999999999973</v>
      </c>
      <c r="L363" s="35">
        <f t="shared" si="28"/>
        <v>1.0333652530779753</v>
      </c>
    </row>
    <row r="364" spans="2:12" x14ac:dyDescent="0.2">
      <c r="B364" s="367" t="str">
        <f t="shared" si="22"/>
        <v>Tuesday</v>
      </c>
      <c r="C364" s="158">
        <v>44922</v>
      </c>
      <c r="D364" s="25">
        <v>2</v>
      </c>
      <c r="E364" s="25">
        <f t="shared" si="23"/>
        <v>1444</v>
      </c>
      <c r="F364" s="26">
        <v>1513.43</v>
      </c>
      <c r="G364" s="45" t="s">
        <v>10</v>
      </c>
      <c r="H364" s="30">
        <f t="shared" si="25"/>
        <v>0.65000000000009095</v>
      </c>
      <c r="I364" s="46" t="s">
        <v>10</v>
      </c>
      <c r="J364" s="41">
        <f t="shared" si="27"/>
        <v>69.430000000000064</v>
      </c>
      <c r="K364" s="42">
        <f t="shared" si="26"/>
        <v>-51.430000000000064</v>
      </c>
      <c r="L364" s="35">
        <f t="shared" si="28"/>
        <v>1.0351778385772914</v>
      </c>
    </row>
    <row r="365" spans="2:12" x14ac:dyDescent="0.2">
      <c r="B365" s="367" t="str">
        <f t="shared" si="22"/>
        <v>Wednesday</v>
      </c>
      <c r="C365" s="158">
        <v>44923</v>
      </c>
      <c r="D365" s="25">
        <v>3</v>
      </c>
      <c r="E365" s="25">
        <f t="shared" si="23"/>
        <v>1447</v>
      </c>
      <c r="F365" s="26">
        <v>1516.43</v>
      </c>
      <c r="G365" s="45" t="s">
        <v>10</v>
      </c>
      <c r="H365" s="30">
        <f t="shared" si="25"/>
        <v>0</v>
      </c>
      <c r="I365" s="46" t="s">
        <v>10</v>
      </c>
      <c r="J365" s="41">
        <f t="shared" si="27"/>
        <v>69.430000000000064</v>
      </c>
      <c r="K365" s="42">
        <f t="shared" si="26"/>
        <v>-54.430000000000064</v>
      </c>
      <c r="L365" s="35">
        <f t="shared" si="28"/>
        <v>1.0372298221614227</v>
      </c>
    </row>
    <row r="366" spans="2:12" x14ac:dyDescent="0.2">
      <c r="B366" s="367" t="str">
        <f t="shared" si="22"/>
        <v>Thursday</v>
      </c>
      <c r="C366" s="158">
        <v>44924</v>
      </c>
      <c r="D366" s="25">
        <v>4</v>
      </c>
      <c r="E366" s="25">
        <f t="shared" si="23"/>
        <v>1451</v>
      </c>
      <c r="F366" s="26">
        <v>1520.43</v>
      </c>
      <c r="G366" s="45" t="s">
        <v>10</v>
      </c>
      <c r="H366" s="30">
        <f t="shared" si="25"/>
        <v>0</v>
      </c>
      <c r="I366" s="46" t="s">
        <v>10</v>
      </c>
      <c r="J366" s="41">
        <f t="shared" si="27"/>
        <v>69.430000000000064</v>
      </c>
      <c r="K366" s="42">
        <f t="shared" si="26"/>
        <v>-58.430000000000064</v>
      </c>
      <c r="L366" s="35">
        <f t="shared" si="28"/>
        <v>1.0399658002735979</v>
      </c>
    </row>
    <row r="367" spans="2:12" ht="16" thickBot="1" x14ac:dyDescent="0.25">
      <c r="B367" s="367" t="str">
        <f t="shared" si="22"/>
        <v>Friday</v>
      </c>
      <c r="C367" s="158">
        <v>44925</v>
      </c>
      <c r="D367" s="25">
        <v>5</v>
      </c>
      <c r="E367" s="25">
        <f t="shared" si="23"/>
        <v>1456</v>
      </c>
      <c r="F367" s="26">
        <v>1525.43</v>
      </c>
      <c r="G367" s="45" t="s">
        <v>10</v>
      </c>
      <c r="H367" s="30">
        <f t="shared" si="25"/>
        <v>0</v>
      </c>
      <c r="I367" s="46" t="s">
        <v>10</v>
      </c>
      <c r="J367" s="41">
        <f t="shared" si="27"/>
        <v>69.430000000000064</v>
      </c>
      <c r="K367" s="42">
        <f t="shared" si="26"/>
        <v>-63.430000000000064</v>
      </c>
      <c r="L367" s="61">
        <f t="shared" si="28"/>
        <v>1.0433857729138167</v>
      </c>
    </row>
    <row r="368" spans="2:12" ht="16" thickBot="1" x14ac:dyDescent="0.25">
      <c r="B368" s="367" t="str">
        <f t="shared" si="22"/>
        <v>Saturday</v>
      </c>
      <c r="C368" s="159">
        <v>44926</v>
      </c>
      <c r="D368" s="91">
        <v>6</v>
      </c>
      <c r="E368" s="91">
        <f t="shared" si="23"/>
        <v>1462</v>
      </c>
      <c r="F368" s="27">
        <v>1531.43</v>
      </c>
      <c r="G368" s="92" t="s">
        <v>10</v>
      </c>
      <c r="H368" s="93">
        <f t="shared" si="25"/>
        <v>0</v>
      </c>
      <c r="I368" s="94" t="s">
        <v>10</v>
      </c>
      <c r="J368" s="95">
        <f t="shared" si="27"/>
        <v>69.430000000000064</v>
      </c>
      <c r="K368" s="96">
        <f t="shared" si="26"/>
        <v>-69.430000000000064</v>
      </c>
      <c r="L368" s="166">
        <f t="shared" si="28"/>
        <v>1.0474897400820793</v>
      </c>
    </row>
    <row r="369" spans="2:12" ht="16" thickBot="1" x14ac:dyDescent="0.25">
      <c r="B369" s="368" t="str">
        <f t="shared" si="22"/>
        <v>Sunday</v>
      </c>
      <c r="C369" s="90">
        <v>44927</v>
      </c>
      <c r="D369" s="97"/>
      <c r="E369" s="98"/>
      <c r="F369" s="98">
        <f>SUM(F368+H369)</f>
        <v>1539.79</v>
      </c>
      <c r="G369" s="99" t="s">
        <v>11</v>
      </c>
      <c r="H369" s="100">
        <v>8.36</v>
      </c>
      <c r="I369" s="100"/>
      <c r="J369" s="101"/>
      <c r="K369" s="101"/>
      <c r="L369" s="102"/>
    </row>
  </sheetData>
  <mergeCells count="1">
    <mergeCell ref="D2:E2"/>
  </mergeCells>
  <phoneticPr fontId="3" alignment="center"/>
  <conditionalFormatting sqref="F4:F368">
    <cfRule type="expression" dxfId="92" priority="1" stopIfTrue="1">
      <formula>AND(F4&gt;=1462,COUNTIF(F$4:F4,"&gt;=1462")=1)</formula>
    </cfRule>
  </conditionalFormatting>
  <conditionalFormatting sqref="L4:L368">
    <cfRule type="expression" dxfId="91" priority="2" stopIfTrue="1">
      <formula>AND(F4&gt;=1462,COUNTIF(F$4:F4,"&gt;=1462")=1)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A4FAD-5C08-2D4A-9EDE-5363D6EE7C51}">
  <sheetPr>
    <tabColor theme="4"/>
  </sheetPr>
  <dimension ref="B1:M369"/>
  <sheetViews>
    <sheetView showZeros="0" zoomScaleNormal="60" zoomScaleSheetLayoutView="100" workbookViewId="0">
      <pane xSplit="6" ySplit="3" topLeftCell="G4" activePane="bottomRight" state="frozen"/>
      <selection pane="topRight" activeCell="E1" sqref="E1"/>
      <selection pane="bottomLeft" activeCell="G364" sqref="G364"/>
      <selection pane="bottomRight" activeCell="E12" sqref="E12"/>
    </sheetView>
  </sheetViews>
  <sheetFormatPr baseColWidth="10" defaultColWidth="8.83203125" defaultRowHeight="15" x14ac:dyDescent="0.2"/>
  <cols>
    <col min="1" max="1" width="2.83203125" customWidth="1"/>
    <col min="2" max="2" width="5.6640625" style="8" bestFit="1" customWidth="1"/>
    <col min="3" max="3" width="11" style="8" bestFit="1" customWidth="1"/>
    <col min="4" max="4" width="17.5" style="5" bestFit="1" customWidth="1"/>
    <col min="5" max="5" width="5.6640625" style="1" bestFit="1" customWidth="1"/>
    <col min="6" max="6" width="11" style="1" customWidth="1"/>
    <col min="7" max="7" width="10.33203125" style="1" bestFit="1" customWidth="1"/>
    <col min="8" max="8" width="11" bestFit="1" customWidth="1"/>
    <col min="9" max="9" width="11" style="103" customWidth="1"/>
    <col min="10" max="10" width="12.5" bestFit="1" customWidth="1"/>
    <col min="11" max="11" width="10.6640625" bestFit="1" customWidth="1"/>
    <col min="12" max="12" width="9.5" bestFit="1" customWidth="1"/>
    <col min="13" max="13" width="8" style="31" bestFit="1" customWidth="1"/>
  </cols>
  <sheetData>
    <row r="1" spans="2:13" ht="16" thickBot="1" x14ac:dyDescent="0.25"/>
    <row r="2" spans="2:13" ht="49" thickBot="1" x14ac:dyDescent="0.25">
      <c r="B2" s="76" t="s">
        <v>12</v>
      </c>
      <c r="C2" s="69" t="s">
        <v>0</v>
      </c>
      <c r="D2" s="11" t="s">
        <v>1</v>
      </c>
      <c r="E2" s="382" t="s">
        <v>2</v>
      </c>
      <c r="F2" s="383"/>
      <c r="G2" s="15" t="s">
        <v>3</v>
      </c>
      <c r="H2" s="12" t="s">
        <v>4</v>
      </c>
      <c r="I2" s="12" t="s">
        <v>5</v>
      </c>
      <c r="J2" s="12" t="s">
        <v>13</v>
      </c>
      <c r="K2" s="13" t="s">
        <v>7</v>
      </c>
      <c r="L2" s="13" t="s">
        <v>14</v>
      </c>
      <c r="M2" s="64" t="s">
        <v>9</v>
      </c>
    </row>
    <row r="3" spans="2:13" ht="16" thickBot="1" x14ac:dyDescent="0.25">
      <c r="B3" s="202"/>
      <c r="C3" s="75"/>
      <c r="D3" s="9"/>
      <c r="E3" s="78"/>
      <c r="F3" s="67"/>
      <c r="G3" s="16"/>
      <c r="H3" s="10"/>
      <c r="I3" s="10"/>
      <c r="J3" s="10"/>
      <c r="K3" s="14"/>
      <c r="L3" s="14"/>
      <c r="M3" s="63"/>
    </row>
    <row r="4" spans="2:13" x14ac:dyDescent="0.2">
      <c r="B4" s="208">
        <v>1</v>
      </c>
      <c r="C4" s="70" t="str">
        <f>TEXT(WEEKDAY(D4), "dddd")</f>
        <v>Sunday</v>
      </c>
      <c r="D4" s="6">
        <v>44927</v>
      </c>
      <c r="E4" s="251">
        <v>7</v>
      </c>
      <c r="F4" s="252">
        <v>7</v>
      </c>
      <c r="G4" s="28">
        <v>7</v>
      </c>
      <c r="H4" s="20">
        <v>10.99</v>
      </c>
      <c r="I4" s="104"/>
      <c r="J4" s="20">
        <f>SUM(G4-H4)</f>
        <v>-3.99</v>
      </c>
      <c r="K4" s="65">
        <f t="shared" ref="K4:K68" si="0">SUM(G4-F4)</f>
        <v>0</v>
      </c>
      <c r="L4" s="20">
        <f>SUM(1463-G4)</f>
        <v>1456</v>
      </c>
      <c r="M4" s="62">
        <f>SUM(G4/1463)</f>
        <v>4.7846889952153108E-3</v>
      </c>
    </row>
    <row r="5" spans="2:13" x14ac:dyDescent="0.2">
      <c r="B5" s="209">
        <v>2</v>
      </c>
      <c r="C5" s="70" t="str">
        <f t="shared" ref="C5:C68" si="1">TEXT(WEEKDAY(D5), "dddd")</f>
        <v>Monday</v>
      </c>
      <c r="D5" s="7">
        <v>44928</v>
      </c>
      <c r="E5" s="21">
        <v>1</v>
      </c>
      <c r="F5" s="253">
        <f>SUM(F4+E5)</f>
        <v>8</v>
      </c>
      <c r="G5" s="28">
        <v>8</v>
      </c>
      <c r="H5" s="23">
        <v>14.98</v>
      </c>
      <c r="I5" s="104">
        <f>SUM(G5-E5-F4)</f>
        <v>0</v>
      </c>
      <c r="J5" s="20">
        <f t="shared" ref="J5:J68" si="2">SUM(G5-H5)</f>
        <v>-6.98</v>
      </c>
      <c r="K5" s="20">
        <f t="shared" si="0"/>
        <v>0</v>
      </c>
      <c r="L5" s="20">
        <f t="shared" ref="L5:L68" si="3">SUM(1463-G5)</f>
        <v>1455</v>
      </c>
      <c r="M5" s="62">
        <f t="shared" ref="M5:M68" si="4">SUM(G5/1463)</f>
        <v>5.4682159945317844E-3</v>
      </c>
    </row>
    <row r="6" spans="2:13" x14ac:dyDescent="0.2">
      <c r="B6" s="209">
        <v>3</v>
      </c>
      <c r="C6" s="70" t="str">
        <f t="shared" si="1"/>
        <v>Tuesday</v>
      </c>
      <c r="D6" s="7">
        <v>44929</v>
      </c>
      <c r="E6" s="21">
        <v>2</v>
      </c>
      <c r="F6" s="253">
        <f>SUM(F5+E6)</f>
        <v>10</v>
      </c>
      <c r="G6" s="28">
        <v>10.01</v>
      </c>
      <c r="H6" s="23">
        <v>18.97</v>
      </c>
      <c r="I6" s="104">
        <f>SUM(G6-G5-E6)</f>
        <v>9.9999999999997868E-3</v>
      </c>
      <c r="J6" s="20">
        <f t="shared" si="2"/>
        <v>-8.9599999999999991</v>
      </c>
      <c r="K6" s="20">
        <f t="shared" si="0"/>
        <v>9.9999999999997868E-3</v>
      </c>
      <c r="L6" s="20">
        <f t="shared" si="3"/>
        <v>1452.99</v>
      </c>
      <c r="M6" s="62">
        <f t="shared" si="4"/>
        <v>6.842105263157895E-3</v>
      </c>
    </row>
    <row r="7" spans="2:13" x14ac:dyDescent="0.2">
      <c r="B7" s="209">
        <v>4</v>
      </c>
      <c r="C7" s="70" t="str">
        <f t="shared" si="1"/>
        <v>Wednesday</v>
      </c>
      <c r="D7" s="7">
        <v>44930</v>
      </c>
      <c r="E7" s="21">
        <v>3</v>
      </c>
      <c r="F7" s="253">
        <f>SUM(F6+E7)</f>
        <v>13</v>
      </c>
      <c r="G7" s="28">
        <v>13.01</v>
      </c>
      <c r="H7" s="23">
        <v>22.96</v>
      </c>
      <c r="I7" s="104">
        <f t="shared" ref="I7:I70" si="5">SUM(G7-G6-E7)</f>
        <v>0</v>
      </c>
      <c r="J7" s="20">
        <f t="shared" si="2"/>
        <v>-9.9500000000000011</v>
      </c>
      <c r="K7" s="20">
        <f t="shared" si="0"/>
        <v>9.9999999999997868E-3</v>
      </c>
      <c r="L7" s="20">
        <f t="shared" si="3"/>
        <v>1449.99</v>
      </c>
      <c r="M7" s="62">
        <f t="shared" si="4"/>
        <v>8.8926862611073132E-3</v>
      </c>
    </row>
    <row r="8" spans="2:13" x14ac:dyDescent="0.2">
      <c r="B8" s="209">
        <v>5</v>
      </c>
      <c r="C8" s="70" t="str">
        <f t="shared" si="1"/>
        <v>Thursday</v>
      </c>
      <c r="D8" s="7">
        <v>44931</v>
      </c>
      <c r="E8" s="21">
        <v>4</v>
      </c>
      <c r="F8" s="253">
        <f t="shared" ref="F8:F71" si="6">SUM(F7+E8)</f>
        <v>17</v>
      </c>
      <c r="G8" s="28">
        <v>17.010000000000002</v>
      </c>
      <c r="H8" s="23">
        <v>26.95</v>
      </c>
      <c r="I8" s="104"/>
      <c r="J8" s="20">
        <f t="shared" si="2"/>
        <v>-9.9399999999999977</v>
      </c>
      <c r="K8" s="20">
        <f t="shared" si="0"/>
        <v>1.0000000000001563E-2</v>
      </c>
      <c r="L8" s="20">
        <f t="shared" si="3"/>
        <v>1445.99</v>
      </c>
      <c r="M8" s="62">
        <f t="shared" si="4"/>
        <v>1.1626794258373208E-2</v>
      </c>
    </row>
    <row r="9" spans="2:13" x14ac:dyDescent="0.2">
      <c r="B9" s="209">
        <v>6</v>
      </c>
      <c r="C9" s="70" t="str">
        <f t="shared" si="1"/>
        <v>Friday</v>
      </c>
      <c r="D9" s="7">
        <v>44932</v>
      </c>
      <c r="E9" s="21">
        <v>5</v>
      </c>
      <c r="F9" s="253">
        <f t="shared" si="6"/>
        <v>22</v>
      </c>
      <c r="G9" s="28">
        <v>22.02</v>
      </c>
      <c r="H9" s="23">
        <v>30.93</v>
      </c>
      <c r="I9" s="104">
        <f t="shared" si="5"/>
        <v>9.9999999999980105E-3</v>
      </c>
      <c r="J9" s="20">
        <f t="shared" si="2"/>
        <v>-8.91</v>
      </c>
      <c r="K9" s="20">
        <f t="shared" si="0"/>
        <v>1.9999999999999574E-2</v>
      </c>
      <c r="L9" s="20">
        <f t="shared" si="3"/>
        <v>1440.98</v>
      </c>
      <c r="M9" s="62">
        <f t="shared" si="4"/>
        <v>1.5051264524948735E-2</v>
      </c>
    </row>
    <row r="10" spans="2:13" x14ac:dyDescent="0.2">
      <c r="B10" s="209">
        <v>7</v>
      </c>
      <c r="C10" s="70" t="str">
        <f t="shared" si="1"/>
        <v>Saturday</v>
      </c>
      <c r="D10" s="7">
        <v>44933</v>
      </c>
      <c r="E10" s="21">
        <v>6</v>
      </c>
      <c r="F10" s="253">
        <f t="shared" si="6"/>
        <v>28</v>
      </c>
      <c r="G10" s="28">
        <v>28.02</v>
      </c>
      <c r="H10" s="23">
        <v>34.92</v>
      </c>
      <c r="I10" s="104">
        <f t="shared" si="5"/>
        <v>0</v>
      </c>
      <c r="J10" s="20">
        <f t="shared" si="2"/>
        <v>-6.9000000000000021</v>
      </c>
      <c r="K10" s="20">
        <f t="shared" si="0"/>
        <v>1.9999999999999574E-2</v>
      </c>
      <c r="L10" s="20">
        <f t="shared" si="3"/>
        <v>1434.98</v>
      </c>
      <c r="M10" s="62">
        <f t="shared" si="4"/>
        <v>1.9152426520847574E-2</v>
      </c>
    </row>
    <row r="11" spans="2:13" x14ac:dyDescent="0.2">
      <c r="B11" s="209">
        <v>8</v>
      </c>
      <c r="C11" s="70" t="str">
        <f t="shared" si="1"/>
        <v>Sunday</v>
      </c>
      <c r="D11" s="7">
        <v>44934</v>
      </c>
      <c r="E11" s="21">
        <v>7</v>
      </c>
      <c r="F11" s="253">
        <f t="shared" si="6"/>
        <v>35</v>
      </c>
      <c r="G11" s="28">
        <v>35.020000000000003</v>
      </c>
      <c r="H11" s="23">
        <v>38.909999999999997</v>
      </c>
      <c r="I11" s="104"/>
      <c r="J11" s="20">
        <f t="shared" si="2"/>
        <v>-3.8899999999999935</v>
      </c>
      <c r="K11" s="20">
        <f t="shared" si="0"/>
        <v>2.0000000000003126E-2</v>
      </c>
      <c r="L11" s="20">
        <f t="shared" si="3"/>
        <v>1427.98</v>
      </c>
      <c r="M11" s="62">
        <f t="shared" si="4"/>
        <v>2.3937115516062885E-2</v>
      </c>
    </row>
    <row r="12" spans="2:13" x14ac:dyDescent="0.2">
      <c r="B12" s="209">
        <v>9</v>
      </c>
      <c r="C12" s="70" t="str">
        <f t="shared" si="1"/>
        <v>Monday</v>
      </c>
      <c r="D12" s="7">
        <v>44935</v>
      </c>
      <c r="E12" s="21">
        <v>1</v>
      </c>
      <c r="F12" s="253">
        <f t="shared" si="6"/>
        <v>36</v>
      </c>
      <c r="G12" s="28">
        <v>36.020000000000003</v>
      </c>
      <c r="H12" s="23">
        <v>42.9</v>
      </c>
      <c r="I12" s="104">
        <f t="shared" si="5"/>
        <v>0</v>
      </c>
      <c r="J12" s="20">
        <f t="shared" si="2"/>
        <v>-6.8799999999999955</v>
      </c>
      <c r="K12" s="20">
        <f t="shared" si="0"/>
        <v>2.0000000000003126E-2</v>
      </c>
      <c r="L12" s="20">
        <f t="shared" si="3"/>
        <v>1426.98</v>
      </c>
      <c r="M12" s="62">
        <f t="shared" si="4"/>
        <v>2.4620642515379359E-2</v>
      </c>
    </row>
    <row r="13" spans="2:13" x14ac:dyDescent="0.2">
      <c r="B13" s="209">
        <v>10</v>
      </c>
      <c r="C13" s="70" t="str">
        <f t="shared" si="1"/>
        <v>Tuesday</v>
      </c>
      <c r="D13" s="7">
        <v>44936</v>
      </c>
      <c r="E13" s="21">
        <v>2</v>
      </c>
      <c r="F13" s="253">
        <f t="shared" si="6"/>
        <v>38</v>
      </c>
      <c r="G13" s="28">
        <v>38.020000000000003</v>
      </c>
      <c r="H13" s="23">
        <v>46.89</v>
      </c>
      <c r="I13" s="104">
        <f t="shared" si="5"/>
        <v>0</v>
      </c>
      <c r="J13" s="20">
        <f t="shared" si="2"/>
        <v>-8.8699999999999974</v>
      </c>
      <c r="K13" s="20">
        <f t="shared" si="0"/>
        <v>2.0000000000003126E-2</v>
      </c>
      <c r="L13" s="20">
        <f t="shared" si="3"/>
        <v>1424.98</v>
      </c>
      <c r="M13" s="62">
        <f t="shared" si="4"/>
        <v>2.5987696514012306E-2</v>
      </c>
    </row>
    <row r="14" spans="2:13" x14ac:dyDescent="0.2">
      <c r="B14" s="209">
        <v>11</v>
      </c>
      <c r="C14" s="70" t="str">
        <f t="shared" si="1"/>
        <v>Wednesday</v>
      </c>
      <c r="D14" s="7">
        <v>44937</v>
      </c>
      <c r="E14" s="21">
        <v>3</v>
      </c>
      <c r="F14" s="253">
        <f t="shared" si="6"/>
        <v>41</v>
      </c>
      <c r="G14" s="28">
        <v>41.52</v>
      </c>
      <c r="H14" s="23">
        <v>50.88</v>
      </c>
      <c r="I14" s="104">
        <f t="shared" si="5"/>
        <v>0.5</v>
      </c>
      <c r="J14" s="20">
        <f t="shared" si="2"/>
        <v>-9.36</v>
      </c>
      <c r="K14" s="20">
        <f t="shared" si="0"/>
        <v>0.52000000000000313</v>
      </c>
      <c r="L14" s="20">
        <f t="shared" si="3"/>
        <v>1421.48</v>
      </c>
      <c r="M14" s="62">
        <f t="shared" si="4"/>
        <v>2.838004101161996E-2</v>
      </c>
    </row>
    <row r="15" spans="2:13" x14ac:dyDescent="0.2">
      <c r="B15" s="209">
        <v>12</v>
      </c>
      <c r="C15" s="70" t="str">
        <f t="shared" si="1"/>
        <v>Thursday</v>
      </c>
      <c r="D15" s="7">
        <v>44938</v>
      </c>
      <c r="E15" s="21">
        <v>4</v>
      </c>
      <c r="F15" s="253">
        <f t="shared" si="6"/>
        <v>45</v>
      </c>
      <c r="G15" s="28">
        <v>45.52</v>
      </c>
      <c r="H15" s="23">
        <v>54.87</v>
      </c>
      <c r="I15" s="104">
        <f t="shared" si="5"/>
        <v>0</v>
      </c>
      <c r="J15" s="20">
        <f t="shared" si="2"/>
        <v>-9.3499999999999943</v>
      </c>
      <c r="K15" s="20">
        <f t="shared" si="0"/>
        <v>0.52000000000000313</v>
      </c>
      <c r="L15" s="20">
        <f t="shared" si="3"/>
        <v>1417.48</v>
      </c>
      <c r="M15" s="62">
        <f t="shared" si="4"/>
        <v>3.1114149008885855E-2</v>
      </c>
    </row>
    <row r="16" spans="2:13" x14ac:dyDescent="0.2">
      <c r="B16" s="209">
        <v>13</v>
      </c>
      <c r="C16" s="70" t="str">
        <f t="shared" si="1"/>
        <v>Friday</v>
      </c>
      <c r="D16" s="7">
        <v>44939</v>
      </c>
      <c r="E16" s="21">
        <v>5</v>
      </c>
      <c r="F16" s="253">
        <f t="shared" si="6"/>
        <v>50</v>
      </c>
      <c r="G16" s="28">
        <v>51.46</v>
      </c>
      <c r="H16" s="23">
        <v>58.86</v>
      </c>
      <c r="I16" s="104">
        <f t="shared" si="5"/>
        <v>0.93999999999999773</v>
      </c>
      <c r="J16" s="20">
        <f t="shared" si="2"/>
        <v>-7.3999999999999986</v>
      </c>
      <c r="K16" s="20">
        <f t="shared" si="0"/>
        <v>1.4600000000000009</v>
      </c>
      <c r="L16" s="20">
        <f t="shared" si="3"/>
        <v>1411.54</v>
      </c>
      <c r="M16" s="62">
        <f t="shared" si="4"/>
        <v>3.5174299384825698E-2</v>
      </c>
    </row>
    <row r="17" spans="2:13" x14ac:dyDescent="0.2">
      <c r="B17" s="209">
        <v>14</v>
      </c>
      <c r="C17" s="70" t="str">
        <f t="shared" si="1"/>
        <v>Saturday</v>
      </c>
      <c r="D17" s="7">
        <v>44940</v>
      </c>
      <c r="E17" s="21">
        <v>6</v>
      </c>
      <c r="F17" s="253">
        <f t="shared" si="6"/>
        <v>56</v>
      </c>
      <c r="G17" s="28">
        <v>57.46</v>
      </c>
      <c r="H17" s="23">
        <v>62.85</v>
      </c>
      <c r="I17" s="104">
        <f t="shared" si="5"/>
        <v>0</v>
      </c>
      <c r="J17" s="20">
        <f t="shared" si="2"/>
        <v>-5.3900000000000006</v>
      </c>
      <c r="K17" s="20">
        <f t="shared" si="0"/>
        <v>1.4600000000000009</v>
      </c>
      <c r="L17" s="20">
        <f t="shared" si="3"/>
        <v>1405.54</v>
      </c>
      <c r="M17" s="62">
        <f t="shared" si="4"/>
        <v>3.927546138072454E-2</v>
      </c>
    </row>
    <row r="18" spans="2:13" x14ac:dyDescent="0.2">
      <c r="B18" s="209">
        <v>15</v>
      </c>
      <c r="C18" s="70" t="str">
        <f t="shared" si="1"/>
        <v>Sunday</v>
      </c>
      <c r="D18" s="7">
        <v>44941</v>
      </c>
      <c r="E18" s="21">
        <v>7</v>
      </c>
      <c r="F18" s="253">
        <f t="shared" si="6"/>
        <v>63</v>
      </c>
      <c r="G18" s="28">
        <v>65.53</v>
      </c>
      <c r="H18" s="23">
        <v>66.84</v>
      </c>
      <c r="I18" s="104">
        <f t="shared" si="5"/>
        <v>1.0700000000000003</v>
      </c>
      <c r="J18" s="20">
        <f t="shared" si="2"/>
        <v>-1.3100000000000023</v>
      </c>
      <c r="K18" s="20">
        <f t="shared" si="0"/>
        <v>2.5300000000000011</v>
      </c>
      <c r="L18" s="20">
        <f t="shared" si="3"/>
        <v>1397.47</v>
      </c>
      <c r="M18" s="62">
        <f t="shared" si="4"/>
        <v>4.4791524265208479E-2</v>
      </c>
    </row>
    <row r="19" spans="2:13" x14ac:dyDescent="0.2">
      <c r="B19" s="209">
        <v>16</v>
      </c>
      <c r="C19" s="70" t="str">
        <f t="shared" si="1"/>
        <v>Monday</v>
      </c>
      <c r="D19" s="7">
        <v>44942</v>
      </c>
      <c r="E19" s="21">
        <v>1</v>
      </c>
      <c r="F19" s="253">
        <f t="shared" si="6"/>
        <v>64</v>
      </c>
      <c r="G19" s="28">
        <v>66.53</v>
      </c>
      <c r="H19" s="23">
        <v>70.819999999999993</v>
      </c>
      <c r="I19" s="104">
        <f t="shared" si="5"/>
        <v>0</v>
      </c>
      <c r="J19" s="20">
        <f t="shared" si="2"/>
        <v>-4.289999999999992</v>
      </c>
      <c r="K19" s="20">
        <f t="shared" si="0"/>
        <v>2.5300000000000011</v>
      </c>
      <c r="L19" s="20">
        <f t="shared" si="3"/>
        <v>1396.47</v>
      </c>
      <c r="M19" s="62">
        <f t="shared" si="4"/>
        <v>4.5475051264524946E-2</v>
      </c>
    </row>
    <row r="20" spans="2:13" x14ac:dyDescent="0.2">
      <c r="B20" s="209">
        <v>17</v>
      </c>
      <c r="C20" s="70" t="str">
        <f t="shared" si="1"/>
        <v>Tuesday</v>
      </c>
      <c r="D20" s="7">
        <v>44943</v>
      </c>
      <c r="E20" s="21">
        <v>2</v>
      </c>
      <c r="F20" s="253">
        <f t="shared" si="6"/>
        <v>66</v>
      </c>
      <c r="G20" s="28">
        <v>68.53</v>
      </c>
      <c r="H20" s="23">
        <v>74.81</v>
      </c>
      <c r="I20" s="104">
        <f t="shared" si="5"/>
        <v>0</v>
      </c>
      <c r="J20" s="20">
        <f t="shared" si="2"/>
        <v>-6.2800000000000011</v>
      </c>
      <c r="K20" s="20">
        <f t="shared" si="0"/>
        <v>2.5300000000000011</v>
      </c>
      <c r="L20" s="20">
        <f t="shared" si="3"/>
        <v>1394.47</v>
      </c>
      <c r="M20" s="62">
        <f t="shared" si="4"/>
        <v>4.6842105263157893E-2</v>
      </c>
    </row>
    <row r="21" spans="2:13" x14ac:dyDescent="0.2">
      <c r="B21" s="209">
        <v>18</v>
      </c>
      <c r="C21" s="70" t="str">
        <f t="shared" si="1"/>
        <v>Wednesday</v>
      </c>
      <c r="D21" s="7">
        <v>44944</v>
      </c>
      <c r="E21" s="21">
        <v>3</v>
      </c>
      <c r="F21" s="253">
        <f t="shared" si="6"/>
        <v>69</v>
      </c>
      <c r="G21" s="28">
        <v>71.53</v>
      </c>
      <c r="H21" s="23">
        <v>78.8</v>
      </c>
      <c r="I21" s="104">
        <f t="shared" si="5"/>
        <v>0</v>
      </c>
      <c r="J21" s="20">
        <f t="shared" si="2"/>
        <v>-7.269999999999996</v>
      </c>
      <c r="K21" s="20">
        <f t="shared" si="0"/>
        <v>2.5300000000000011</v>
      </c>
      <c r="L21" s="20">
        <f t="shared" si="3"/>
        <v>1391.47</v>
      </c>
      <c r="M21" s="62">
        <f t="shared" si="4"/>
        <v>4.8892686261107314E-2</v>
      </c>
    </row>
    <row r="22" spans="2:13" x14ac:dyDescent="0.2">
      <c r="B22" s="209">
        <v>19</v>
      </c>
      <c r="C22" s="70" t="str">
        <f t="shared" si="1"/>
        <v>Thursday</v>
      </c>
      <c r="D22" s="7">
        <v>44945</v>
      </c>
      <c r="E22" s="21">
        <v>4</v>
      </c>
      <c r="F22" s="253">
        <f t="shared" si="6"/>
        <v>73</v>
      </c>
      <c r="G22" s="28">
        <v>75.53</v>
      </c>
      <c r="H22" s="23">
        <v>82.79</v>
      </c>
      <c r="I22" s="104">
        <f t="shared" si="5"/>
        <v>0</v>
      </c>
      <c r="J22" s="20">
        <f t="shared" si="2"/>
        <v>-7.2600000000000051</v>
      </c>
      <c r="K22" s="20">
        <f t="shared" si="0"/>
        <v>2.5300000000000011</v>
      </c>
      <c r="L22" s="20">
        <f t="shared" si="3"/>
        <v>1387.47</v>
      </c>
      <c r="M22" s="62">
        <f t="shared" si="4"/>
        <v>5.1626794258373208E-2</v>
      </c>
    </row>
    <row r="23" spans="2:13" x14ac:dyDescent="0.2">
      <c r="B23" s="209">
        <v>20</v>
      </c>
      <c r="C23" s="70" t="str">
        <f t="shared" si="1"/>
        <v>Friday</v>
      </c>
      <c r="D23" s="7">
        <v>44946</v>
      </c>
      <c r="E23" s="21">
        <v>5</v>
      </c>
      <c r="F23" s="253">
        <f t="shared" si="6"/>
        <v>78</v>
      </c>
      <c r="G23" s="28">
        <v>80.53</v>
      </c>
      <c r="H23" s="23">
        <v>86.78</v>
      </c>
      <c r="I23" s="104">
        <f t="shared" si="5"/>
        <v>0</v>
      </c>
      <c r="J23" s="20">
        <f t="shared" si="2"/>
        <v>-6.25</v>
      </c>
      <c r="K23" s="20">
        <f t="shared" si="0"/>
        <v>2.5300000000000011</v>
      </c>
      <c r="L23" s="20">
        <f t="shared" si="3"/>
        <v>1382.47</v>
      </c>
      <c r="M23" s="62">
        <f t="shared" si="4"/>
        <v>5.5044429254955569E-2</v>
      </c>
    </row>
    <row r="24" spans="2:13" x14ac:dyDescent="0.2">
      <c r="B24" s="209">
        <v>21</v>
      </c>
      <c r="C24" s="70" t="str">
        <f t="shared" si="1"/>
        <v>Saturday</v>
      </c>
      <c r="D24" s="7">
        <v>44947</v>
      </c>
      <c r="E24" s="21">
        <v>6</v>
      </c>
      <c r="F24" s="253">
        <f t="shared" si="6"/>
        <v>84</v>
      </c>
      <c r="G24" s="28">
        <v>86.53</v>
      </c>
      <c r="H24" s="23">
        <v>90.77</v>
      </c>
      <c r="I24" s="104">
        <f t="shared" si="5"/>
        <v>0</v>
      </c>
      <c r="J24" s="20">
        <f t="shared" si="2"/>
        <v>-4.2399999999999949</v>
      </c>
      <c r="K24" s="20">
        <f t="shared" si="0"/>
        <v>2.5300000000000011</v>
      </c>
      <c r="L24" s="20">
        <f t="shared" si="3"/>
        <v>1376.47</v>
      </c>
      <c r="M24" s="62">
        <f t="shared" si="4"/>
        <v>5.9145591250854411E-2</v>
      </c>
    </row>
    <row r="25" spans="2:13" x14ac:dyDescent="0.2">
      <c r="B25" s="209">
        <v>22</v>
      </c>
      <c r="C25" s="70" t="str">
        <f t="shared" si="1"/>
        <v>Sunday</v>
      </c>
      <c r="D25" s="7">
        <v>44948</v>
      </c>
      <c r="E25" s="21">
        <v>7</v>
      </c>
      <c r="F25" s="253">
        <f t="shared" si="6"/>
        <v>91</v>
      </c>
      <c r="G25" s="28">
        <v>93.53</v>
      </c>
      <c r="H25" s="23">
        <v>94.76</v>
      </c>
      <c r="I25" s="104">
        <f t="shared" si="5"/>
        <v>0</v>
      </c>
      <c r="J25" s="20">
        <f t="shared" si="2"/>
        <v>-1.230000000000004</v>
      </c>
      <c r="K25" s="20">
        <f t="shared" si="0"/>
        <v>2.5300000000000011</v>
      </c>
      <c r="L25" s="20">
        <f t="shared" si="3"/>
        <v>1369.47</v>
      </c>
      <c r="M25" s="62">
        <f t="shared" si="4"/>
        <v>6.3930280246069726E-2</v>
      </c>
    </row>
    <row r="26" spans="2:13" x14ac:dyDescent="0.2">
      <c r="B26" s="209">
        <v>23</v>
      </c>
      <c r="C26" s="70" t="str">
        <f t="shared" si="1"/>
        <v>Monday</v>
      </c>
      <c r="D26" s="7">
        <v>44949</v>
      </c>
      <c r="E26" s="21">
        <v>1</v>
      </c>
      <c r="F26" s="253">
        <f t="shared" si="6"/>
        <v>92</v>
      </c>
      <c r="G26" s="28">
        <v>94.53</v>
      </c>
      <c r="H26" s="23">
        <v>98.75</v>
      </c>
      <c r="I26" s="104">
        <f t="shared" si="5"/>
        <v>0</v>
      </c>
      <c r="J26" s="20">
        <f t="shared" si="2"/>
        <v>-4.2199999999999989</v>
      </c>
      <c r="K26" s="20">
        <f t="shared" si="0"/>
        <v>2.5300000000000011</v>
      </c>
      <c r="L26" s="20">
        <f t="shared" si="3"/>
        <v>1368.47</v>
      </c>
      <c r="M26" s="62">
        <f t="shared" si="4"/>
        <v>6.4613807245386193E-2</v>
      </c>
    </row>
    <row r="27" spans="2:13" x14ac:dyDescent="0.2">
      <c r="B27" s="209">
        <v>24</v>
      </c>
      <c r="C27" s="70" t="str">
        <f t="shared" si="1"/>
        <v>Tuesday</v>
      </c>
      <c r="D27" s="7">
        <v>44950</v>
      </c>
      <c r="E27" s="21">
        <v>2</v>
      </c>
      <c r="F27" s="253">
        <f t="shared" si="6"/>
        <v>94</v>
      </c>
      <c r="G27" s="28">
        <v>96.55</v>
      </c>
      <c r="H27" s="23">
        <v>102.74</v>
      </c>
      <c r="I27" s="104">
        <f t="shared" si="5"/>
        <v>1.9999999999996021E-2</v>
      </c>
      <c r="J27" s="20">
        <f t="shared" si="2"/>
        <v>-6.1899999999999977</v>
      </c>
      <c r="K27" s="20">
        <f t="shared" si="0"/>
        <v>2.5499999999999972</v>
      </c>
      <c r="L27" s="20">
        <f t="shared" si="3"/>
        <v>1366.45</v>
      </c>
      <c r="M27" s="62">
        <f t="shared" si="4"/>
        <v>6.5994531784005467E-2</v>
      </c>
    </row>
    <row r="28" spans="2:13" x14ac:dyDescent="0.2">
      <c r="B28" s="209">
        <v>25</v>
      </c>
      <c r="C28" s="70" t="str">
        <f t="shared" si="1"/>
        <v>Wednesday</v>
      </c>
      <c r="D28" s="7">
        <v>44951</v>
      </c>
      <c r="E28" s="21">
        <v>3</v>
      </c>
      <c r="F28" s="253">
        <f t="shared" si="6"/>
        <v>97</v>
      </c>
      <c r="G28" s="28">
        <v>99.55</v>
      </c>
      <c r="H28" s="23">
        <v>106.73</v>
      </c>
      <c r="I28" s="104">
        <f t="shared" si="5"/>
        <v>0</v>
      </c>
      <c r="J28" s="20">
        <f t="shared" si="2"/>
        <v>-7.1800000000000068</v>
      </c>
      <c r="K28" s="20">
        <f t="shared" si="0"/>
        <v>2.5499999999999972</v>
      </c>
      <c r="L28" s="20">
        <f t="shared" si="3"/>
        <v>1363.45</v>
      </c>
      <c r="M28" s="62">
        <f t="shared" si="4"/>
        <v>6.8045112781954881E-2</v>
      </c>
    </row>
    <row r="29" spans="2:13" x14ac:dyDescent="0.2">
      <c r="B29" s="209">
        <v>26</v>
      </c>
      <c r="C29" s="70" t="str">
        <f t="shared" si="1"/>
        <v>Thursday</v>
      </c>
      <c r="D29" s="7">
        <v>44952</v>
      </c>
      <c r="E29" s="21">
        <v>4</v>
      </c>
      <c r="F29" s="253">
        <f t="shared" si="6"/>
        <v>101</v>
      </c>
      <c r="G29" s="28">
        <v>103.55</v>
      </c>
      <c r="H29" s="23">
        <v>110.72</v>
      </c>
      <c r="I29" s="104">
        <f t="shared" si="5"/>
        <v>0</v>
      </c>
      <c r="J29" s="20">
        <f t="shared" si="2"/>
        <v>-7.1700000000000017</v>
      </c>
      <c r="K29" s="20">
        <f t="shared" si="0"/>
        <v>2.5499999999999972</v>
      </c>
      <c r="L29" s="20">
        <f t="shared" si="3"/>
        <v>1359.45</v>
      </c>
      <c r="M29" s="62">
        <f t="shared" si="4"/>
        <v>7.0779220779220775E-2</v>
      </c>
    </row>
    <row r="30" spans="2:13" x14ac:dyDescent="0.2">
      <c r="B30" s="209">
        <v>27</v>
      </c>
      <c r="C30" s="70" t="str">
        <f t="shared" si="1"/>
        <v>Friday</v>
      </c>
      <c r="D30" s="7">
        <v>44953</v>
      </c>
      <c r="E30" s="21">
        <v>5</v>
      </c>
      <c r="F30" s="253">
        <f t="shared" si="6"/>
        <v>106</v>
      </c>
      <c r="G30" s="28">
        <v>108.55</v>
      </c>
      <c r="H30" s="23">
        <v>114.7</v>
      </c>
      <c r="I30" s="104">
        <f t="shared" si="5"/>
        <v>0</v>
      </c>
      <c r="J30" s="20">
        <f t="shared" si="2"/>
        <v>-6.1500000000000057</v>
      </c>
      <c r="K30" s="20">
        <f t="shared" si="0"/>
        <v>2.5499999999999972</v>
      </c>
      <c r="L30" s="20">
        <f t="shared" si="3"/>
        <v>1354.45</v>
      </c>
      <c r="M30" s="62">
        <f t="shared" si="4"/>
        <v>7.4196855775803136E-2</v>
      </c>
    </row>
    <row r="31" spans="2:13" x14ac:dyDescent="0.2">
      <c r="B31" s="209">
        <v>28</v>
      </c>
      <c r="C31" s="70" t="str">
        <f t="shared" si="1"/>
        <v>Saturday</v>
      </c>
      <c r="D31" s="7">
        <v>44954</v>
      </c>
      <c r="E31" s="21">
        <v>6</v>
      </c>
      <c r="F31" s="253">
        <f t="shared" si="6"/>
        <v>112</v>
      </c>
      <c r="G31" s="28">
        <v>114.55</v>
      </c>
      <c r="H31" s="23">
        <v>118.69</v>
      </c>
      <c r="I31" s="104">
        <f t="shared" si="5"/>
        <v>0</v>
      </c>
      <c r="J31" s="20">
        <f t="shared" si="2"/>
        <v>-4.1400000000000006</v>
      </c>
      <c r="K31" s="20">
        <f t="shared" si="0"/>
        <v>2.5499999999999972</v>
      </c>
      <c r="L31" s="20">
        <f t="shared" si="3"/>
        <v>1348.45</v>
      </c>
      <c r="M31" s="62">
        <f t="shared" si="4"/>
        <v>7.8298017771701978E-2</v>
      </c>
    </row>
    <row r="32" spans="2:13" x14ac:dyDescent="0.2">
      <c r="B32" s="209">
        <v>29</v>
      </c>
      <c r="C32" s="70" t="str">
        <f t="shared" si="1"/>
        <v>Sunday</v>
      </c>
      <c r="D32" s="7">
        <v>44955</v>
      </c>
      <c r="E32" s="21">
        <v>7</v>
      </c>
      <c r="F32" s="253">
        <f t="shared" si="6"/>
        <v>119</v>
      </c>
      <c r="G32" s="28">
        <v>122.4</v>
      </c>
      <c r="H32" s="23">
        <v>122.68</v>
      </c>
      <c r="I32" s="104">
        <f t="shared" si="5"/>
        <v>0.85000000000000853</v>
      </c>
      <c r="J32" s="20">
        <f t="shared" si="2"/>
        <v>-0.28000000000000114</v>
      </c>
      <c r="K32" s="20">
        <f t="shared" si="0"/>
        <v>3.4000000000000057</v>
      </c>
      <c r="L32" s="20">
        <f t="shared" si="3"/>
        <v>1340.6</v>
      </c>
      <c r="M32" s="62">
        <f t="shared" si="4"/>
        <v>8.3663704716336301E-2</v>
      </c>
    </row>
    <row r="33" spans="2:13" x14ac:dyDescent="0.2">
      <c r="B33" s="209">
        <v>30</v>
      </c>
      <c r="C33" s="70" t="str">
        <f t="shared" si="1"/>
        <v>Monday</v>
      </c>
      <c r="D33" s="7">
        <v>44956</v>
      </c>
      <c r="E33" s="21">
        <v>1</v>
      </c>
      <c r="F33" s="253">
        <f t="shared" si="6"/>
        <v>120</v>
      </c>
      <c r="G33" s="28">
        <v>123.4</v>
      </c>
      <c r="H33" s="23">
        <v>126.67</v>
      </c>
      <c r="I33" s="104">
        <f t="shared" si="5"/>
        <v>0</v>
      </c>
      <c r="J33" s="20">
        <f t="shared" si="2"/>
        <v>-3.269999999999996</v>
      </c>
      <c r="K33" s="20">
        <f t="shared" si="0"/>
        <v>3.4000000000000057</v>
      </c>
      <c r="L33" s="20">
        <f t="shared" si="3"/>
        <v>1339.6</v>
      </c>
      <c r="M33" s="62">
        <f t="shared" si="4"/>
        <v>8.4347231715652768E-2</v>
      </c>
    </row>
    <row r="34" spans="2:13" x14ac:dyDescent="0.2">
      <c r="B34" s="209">
        <v>31</v>
      </c>
      <c r="C34" s="70" t="str">
        <f t="shared" si="1"/>
        <v>Tuesday</v>
      </c>
      <c r="D34" s="7">
        <v>44957</v>
      </c>
      <c r="E34" s="21">
        <v>2</v>
      </c>
      <c r="F34" s="253">
        <f t="shared" si="6"/>
        <v>122</v>
      </c>
      <c r="G34" s="28">
        <v>125.4</v>
      </c>
      <c r="H34" s="23">
        <v>130.66</v>
      </c>
      <c r="I34" s="104">
        <f t="shared" si="5"/>
        <v>0</v>
      </c>
      <c r="J34" s="20">
        <f t="shared" si="2"/>
        <v>-5.2599999999999909</v>
      </c>
      <c r="K34" s="20">
        <f t="shared" si="0"/>
        <v>3.4000000000000057</v>
      </c>
      <c r="L34" s="20">
        <f t="shared" si="3"/>
        <v>1337.6</v>
      </c>
      <c r="M34" s="62">
        <f t="shared" si="4"/>
        <v>8.5714285714285715E-2</v>
      </c>
    </row>
    <row r="35" spans="2:13" x14ac:dyDescent="0.2">
      <c r="B35" s="209">
        <v>32</v>
      </c>
      <c r="C35" s="70" t="str">
        <f t="shared" si="1"/>
        <v>Wednesday</v>
      </c>
      <c r="D35" s="7">
        <v>44958</v>
      </c>
      <c r="E35" s="21">
        <v>3</v>
      </c>
      <c r="F35" s="253">
        <f t="shared" si="6"/>
        <v>125</v>
      </c>
      <c r="G35" s="28">
        <v>128.4</v>
      </c>
      <c r="H35" s="23">
        <v>134.65</v>
      </c>
      <c r="I35" s="104">
        <f t="shared" si="5"/>
        <v>0</v>
      </c>
      <c r="J35" s="20">
        <f t="shared" si="2"/>
        <v>-6.25</v>
      </c>
      <c r="K35" s="20">
        <f t="shared" si="0"/>
        <v>3.4000000000000057</v>
      </c>
      <c r="L35" s="20">
        <f t="shared" si="3"/>
        <v>1334.6</v>
      </c>
      <c r="M35" s="62">
        <f t="shared" si="4"/>
        <v>8.7764866712235143E-2</v>
      </c>
    </row>
    <row r="36" spans="2:13" x14ac:dyDescent="0.2">
      <c r="B36" s="209">
        <v>33</v>
      </c>
      <c r="C36" s="70" t="str">
        <f t="shared" si="1"/>
        <v>Thursday</v>
      </c>
      <c r="D36" s="7">
        <v>44959</v>
      </c>
      <c r="E36" s="21">
        <v>4</v>
      </c>
      <c r="F36" s="253">
        <f t="shared" si="6"/>
        <v>129</v>
      </c>
      <c r="G36" s="28">
        <v>132.4</v>
      </c>
      <c r="H36" s="23">
        <v>138.63999999999999</v>
      </c>
      <c r="I36" s="104">
        <f t="shared" si="5"/>
        <v>0</v>
      </c>
      <c r="J36" s="20">
        <f t="shared" si="2"/>
        <v>-6.2399999999999807</v>
      </c>
      <c r="K36" s="20">
        <f t="shared" si="0"/>
        <v>3.4000000000000057</v>
      </c>
      <c r="L36" s="20">
        <f t="shared" si="3"/>
        <v>1330.6</v>
      </c>
      <c r="M36" s="62">
        <f t="shared" si="4"/>
        <v>9.0498974709501023E-2</v>
      </c>
    </row>
    <row r="37" spans="2:13" x14ac:dyDescent="0.2">
      <c r="B37" s="209">
        <v>34</v>
      </c>
      <c r="C37" s="70" t="str">
        <f t="shared" si="1"/>
        <v>Friday</v>
      </c>
      <c r="D37" s="7">
        <v>44960</v>
      </c>
      <c r="E37" s="21">
        <v>5</v>
      </c>
      <c r="F37" s="253">
        <f t="shared" si="6"/>
        <v>134</v>
      </c>
      <c r="G37" s="28">
        <v>137.4</v>
      </c>
      <c r="H37" s="23">
        <v>142.63</v>
      </c>
      <c r="I37" s="104">
        <f t="shared" si="5"/>
        <v>0</v>
      </c>
      <c r="J37" s="20">
        <f t="shared" si="2"/>
        <v>-5.2299999999999898</v>
      </c>
      <c r="K37" s="20">
        <f t="shared" si="0"/>
        <v>3.4000000000000057</v>
      </c>
      <c r="L37" s="20">
        <f t="shared" si="3"/>
        <v>1325.6</v>
      </c>
      <c r="M37" s="62">
        <f t="shared" si="4"/>
        <v>9.3916609706083398E-2</v>
      </c>
    </row>
    <row r="38" spans="2:13" x14ac:dyDescent="0.2">
      <c r="B38" s="209">
        <v>35</v>
      </c>
      <c r="C38" s="70" t="str">
        <f t="shared" si="1"/>
        <v>Saturday</v>
      </c>
      <c r="D38" s="7">
        <v>44961</v>
      </c>
      <c r="E38" s="21">
        <v>6</v>
      </c>
      <c r="F38" s="253">
        <f t="shared" si="6"/>
        <v>140</v>
      </c>
      <c r="G38" s="28">
        <v>144.61000000000001</v>
      </c>
      <c r="H38" s="23">
        <v>146.62</v>
      </c>
      <c r="I38" s="104">
        <f t="shared" si="5"/>
        <v>1.210000000000008</v>
      </c>
      <c r="J38" s="20">
        <f t="shared" si="2"/>
        <v>-2.0099999999999909</v>
      </c>
      <c r="K38" s="20">
        <f t="shared" si="0"/>
        <v>4.6100000000000136</v>
      </c>
      <c r="L38" s="20">
        <f t="shared" si="3"/>
        <v>1318.3899999999999</v>
      </c>
      <c r="M38" s="62">
        <f t="shared" si="4"/>
        <v>9.8844839371155166E-2</v>
      </c>
    </row>
    <row r="39" spans="2:13" x14ac:dyDescent="0.2">
      <c r="B39" s="209">
        <v>36</v>
      </c>
      <c r="C39" s="70" t="str">
        <f t="shared" si="1"/>
        <v>Sunday</v>
      </c>
      <c r="D39" s="7">
        <v>44962</v>
      </c>
      <c r="E39" s="21">
        <v>7</v>
      </c>
      <c r="F39" s="253">
        <f t="shared" si="6"/>
        <v>147</v>
      </c>
      <c r="G39" s="28">
        <v>151.61000000000001</v>
      </c>
      <c r="H39" s="23">
        <v>150.61000000000001</v>
      </c>
      <c r="I39" s="104">
        <f t="shared" si="5"/>
        <v>0</v>
      </c>
      <c r="J39" s="20">
        <f t="shared" si="2"/>
        <v>1</v>
      </c>
      <c r="K39" s="20">
        <f t="shared" si="0"/>
        <v>4.6100000000000136</v>
      </c>
      <c r="L39" s="20">
        <f t="shared" si="3"/>
        <v>1311.3899999999999</v>
      </c>
      <c r="M39" s="62">
        <f t="shared" si="4"/>
        <v>0.10362952836637047</v>
      </c>
    </row>
    <row r="40" spans="2:13" x14ac:dyDescent="0.2">
      <c r="B40" s="209">
        <v>37</v>
      </c>
      <c r="C40" s="70" t="str">
        <f t="shared" si="1"/>
        <v>Monday</v>
      </c>
      <c r="D40" s="7">
        <v>44963</v>
      </c>
      <c r="E40" s="21">
        <v>1</v>
      </c>
      <c r="F40" s="253">
        <f t="shared" si="6"/>
        <v>148</v>
      </c>
      <c r="G40" s="28">
        <v>152.61000000000001</v>
      </c>
      <c r="H40" s="23">
        <v>154.59</v>
      </c>
      <c r="I40" s="104">
        <f t="shared" si="5"/>
        <v>0</v>
      </c>
      <c r="J40" s="20">
        <f t="shared" si="2"/>
        <v>-1.9799999999999898</v>
      </c>
      <c r="K40" s="20">
        <f t="shared" si="0"/>
        <v>4.6100000000000136</v>
      </c>
      <c r="L40" s="20">
        <f t="shared" si="3"/>
        <v>1310.3899999999999</v>
      </c>
      <c r="M40" s="62">
        <f t="shared" si="4"/>
        <v>0.10431305536568695</v>
      </c>
    </row>
    <row r="41" spans="2:13" x14ac:dyDescent="0.2">
      <c r="B41" s="209">
        <v>38</v>
      </c>
      <c r="C41" s="70" t="str">
        <f t="shared" si="1"/>
        <v>Tuesday</v>
      </c>
      <c r="D41" s="7">
        <v>44964</v>
      </c>
      <c r="E41" s="21">
        <v>2</v>
      </c>
      <c r="F41" s="253">
        <f t="shared" si="6"/>
        <v>150</v>
      </c>
      <c r="G41" s="28">
        <v>155.11000000000001</v>
      </c>
      <c r="H41" s="23">
        <v>158.58000000000001</v>
      </c>
      <c r="I41" s="104">
        <f t="shared" si="5"/>
        <v>0.5</v>
      </c>
      <c r="J41" s="20">
        <f t="shared" si="2"/>
        <v>-3.4699999999999989</v>
      </c>
      <c r="K41" s="20">
        <f t="shared" si="0"/>
        <v>5.1100000000000136</v>
      </c>
      <c r="L41" s="20">
        <f t="shared" si="3"/>
        <v>1307.8899999999999</v>
      </c>
      <c r="M41" s="62">
        <f t="shared" si="4"/>
        <v>0.10602187286397814</v>
      </c>
    </row>
    <row r="42" spans="2:13" x14ac:dyDescent="0.2">
      <c r="B42" s="209">
        <v>39</v>
      </c>
      <c r="C42" s="70" t="str">
        <f t="shared" si="1"/>
        <v>Wednesday</v>
      </c>
      <c r="D42" s="7">
        <v>44965</v>
      </c>
      <c r="E42" s="21">
        <v>3</v>
      </c>
      <c r="F42" s="253">
        <f t="shared" si="6"/>
        <v>153</v>
      </c>
      <c r="G42" s="28">
        <v>158.91</v>
      </c>
      <c r="H42" s="23">
        <v>162.57</v>
      </c>
      <c r="I42" s="104">
        <f t="shared" si="5"/>
        <v>0.79999999999998295</v>
      </c>
      <c r="J42" s="20">
        <f t="shared" si="2"/>
        <v>-3.6599999999999966</v>
      </c>
      <c r="K42" s="20">
        <f t="shared" si="0"/>
        <v>5.9099999999999966</v>
      </c>
      <c r="L42" s="20">
        <f t="shared" si="3"/>
        <v>1304.0899999999999</v>
      </c>
      <c r="M42" s="62">
        <f t="shared" si="4"/>
        <v>0.10861927546138073</v>
      </c>
    </row>
    <row r="43" spans="2:13" x14ac:dyDescent="0.2">
      <c r="B43" s="209">
        <v>40</v>
      </c>
      <c r="C43" s="70" t="str">
        <f t="shared" si="1"/>
        <v>Thursday</v>
      </c>
      <c r="D43" s="7">
        <v>44966</v>
      </c>
      <c r="E43" s="21">
        <v>4</v>
      </c>
      <c r="F43" s="253">
        <f t="shared" si="6"/>
        <v>157</v>
      </c>
      <c r="G43" s="28">
        <v>162.91</v>
      </c>
      <c r="H43" s="23">
        <v>166.56</v>
      </c>
      <c r="I43" s="104">
        <f t="shared" si="5"/>
        <v>0</v>
      </c>
      <c r="J43" s="20">
        <f t="shared" si="2"/>
        <v>-3.6500000000000057</v>
      </c>
      <c r="K43" s="20">
        <f t="shared" si="0"/>
        <v>5.9099999999999966</v>
      </c>
      <c r="L43" s="20">
        <f t="shared" si="3"/>
        <v>1300.0899999999999</v>
      </c>
      <c r="M43" s="62">
        <f t="shared" si="4"/>
        <v>0.11135338345864662</v>
      </c>
    </row>
    <row r="44" spans="2:13" x14ac:dyDescent="0.2">
      <c r="B44" s="209">
        <v>41</v>
      </c>
      <c r="C44" s="70" t="str">
        <f t="shared" si="1"/>
        <v>Friday</v>
      </c>
      <c r="D44" s="7">
        <v>44967</v>
      </c>
      <c r="E44" s="21">
        <v>5</v>
      </c>
      <c r="F44" s="253">
        <f t="shared" si="6"/>
        <v>162</v>
      </c>
      <c r="G44" s="28">
        <v>168.41</v>
      </c>
      <c r="H44" s="23">
        <v>170.55</v>
      </c>
      <c r="I44" s="104">
        <f t="shared" si="5"/>
        <v>0.5</v>
      </c>
      <c r="J44" s="20">
        <f t="shared" si="2"/>
        <v>-2.1400000000000148</v>
      </c>
      <c r="K44" s="20">
        <f t="shared" si="0"/>
        <v>6.4099999999999966</v>
      </c>
      <c r="L44" s="20">
        <f t="shared" si="3"/>
        <v>1294.5899999999999</v>
      </c>
      <c r="M44" s="62">
        <f t="shared" si="4"/>
        <v>0.11511278195488722</v>
      </c>
    </row>
    <row r="45" spans="2:13" x14ac:dyDescent="0.2">
      <c r="B45" s="209">
        <v>42</v>
      </c>
      <c r="C45" s="70" t="str">
        <f t="shared" si="1"/>
        <v>Saturday</v>
      </c>
      <c r="D45" s="7">
        <v>44968</v>
      </c>
      <c r="E45" s="21">
        <v>6</v>
      </c>
      <c r="F45" s="253">
        <f t="shared" si="6"/>
        <v>168</v>
      </c>
      <c r="G45" s="28">
        <v>174.41</v>
      </c>
      <c r="H45" s="23">
        <v>174.54</v>
      </c>
      <c r="I45" s="104">
        <f t="shared" si="5"/>
        <v>0</v>
      </c>
      <c r="J45" s="20">
        <f t="shared" si="2"/>
        <v>-0.12999999999999545</v>
      </c>
      <c r="K45" s="20">
        <f t="shared" si="0"/>
        <v>6.4099999999999966</v>
      </c>
      <c r="L45" s="20">
        <f t="shared" si="3"/>
        <v>1288.5899999999999</v>
      </c>
      <c r="M45" s="62">
        <f t="shared" si="4"/>
        <v>0.11921394395078605</v>
      </c>
    </row>
    <row r="46" spans="2:13" x14ac:dyDescent="0.2">
      <c r="B46" s="209">
        <v>43</v>
      </c>
      <c r="C46" s="70" t="str">
        <f t="shared" si="1"/>
        <v>Sunday</v>
      </c>
      <c r="D46" s="7">
        <v>44969</v>
      </c>
      <c r="E46" s="21">
        <v>7</v>
      </c>
      <c r="F46" s="253">
        <f t="shared" si="6"/>
        <v>175</v>
      </c>
      <c r="G46" s="28">
        <v>181.41</v>
      </c>
      <c r="H46" s="23">
        <v>178.53</v>
      </c>
      <c r="I46" s="104">
        <f t="shared" si="5"/>
        <v>0</v>
      </c>
      <c r="J46" s="20">
        <f t="shared" si="2"/>
        <v>2.8799999999999955</v>
      </c>
      <c r="K46" s="20">
        <f t="shared" si="0"/>
        <v>6.4099999999999966</v>
      </c>
      <c r="L46" s="20">
        <f t="shared" si="3"/>
        <v>1281.5899999999999</v>
      </c>
      <c r="M46" s="62">
        <f t="shared" si="4"/>
        <v>0.12399863294600136</v>
      </c>
    </row>
    <row r="47" spans="2:13" x14ac:dyDescent="0.2">
      <c r="B47" s="209">
        <v>44</v>
      </c>
      <c r="C47" s="70" t="str">
        <f t="shared" si="1"/>
        <v>Monday</v>
      </c>
      <c r="D47" s="7">
        <v>44970</v>
      </c>
      <c r="E47" s="21">
        <v>1</v>
      </c>
      <c r="F47" s="253">
        <f t="shared" si="6"/>
        <v>176</v>
      </c>
      <c r="G47" s="28">
        <v>182.41</v>
      </c>
      <c r="H47" s="23">
        <v>182.52</v>
      </c>
      <c r="I47" s="104">
        <f t="shared" si="5"/>
        <v>0</v>
      </c>
      <c r="J47" s="20">
        <f t="shared" si="2"/>
        <v>-0.11000000000001364</v>
      </c>
      <c r="K47" s="20">
        <f t="shared" si="0"/>
        <v>6.4099999999999966</v>
      </c>
      <c r="L47" s="20">
        <f t="shared" si="3"/>
        <v>1280.5899999999999</v>
      </c>
      <c r="M47" s="62">
        <f t="shared" si="4"/>
        <v>0.12468215994531784</v>
      </c>
    </row>
    <row r="48" spans="2:13" x14ac:dyDescent="0.2">
      <c r="B48" s="209">
        <v>45</v>
      </c>
      <c r="C48" s="70" t="str">
        <f t="shared" si="1"/>
        <v>Tuesday</v>
      </c>
      <c r="D48" s="7">
        <v>44971</v>
      </c>
      <c r="E48" s="21">
        <v>2</v>
      </c>
      <c r="F48" s="253">
        <f t="shared" si="6"/>
        <v>178</v>
      </c>
      <c r="G48" s="28">
        <v>184.41</v>
      </c>
      <c r="H48" s="23">
        <v>186.51</v>
      </c>
      <c r="I48" s="104">
        <f t="shared" si="5"/>
        <v>0</v>
      </c>
      <c r="J48" s="20">
        <f t="shared" si="2"/>
        <v>-2.0999999999999943</v>
      </c>
      <c r="K48" s="20">
        <f t="shared" si="0"/>
        <v>6.4099999999999966</v>
      </c>
      <c r="L48" s="20">
        <f t="shared" si="3"/>
        <v>1278.5899999999999</v>
      </c>
      <c r="M48" s="62">
        <f t="shared" si="4"/>
        <v>0.12604921394395077</v>
      </c>
    </row>
    <row r="49" spans="2:13" x14ac:dyDescent="0.2">
      <c r="B49" s="209">
        <v>46</v>
      </c>
      <c r="C49" s="70" t="str">
        <f t="shared" si="1"/>
        <v>Wednesday</v>
      </c>
      <c r="D49" s="7">
        <v>44972</v>
      </c>
      <c r="E49" s="21">
        <v>3</v>
      </c>
      <c r="F49" s="253">
        <f t="shared" si="6"/>
        <v>181</v>
      </c>
      <c r="G49" s="28">
        <v>188.35</v>
      </c>
      <c r="H49" s="23">
        <v>190.5</v>
      </c>
      <c r="I49" s="104">
        <f t="shared" si="5"/>
        <v>0.93999999999999773</v>
      </c>
      <c r="J49" s="20">
        <f t="shared" si="2"/>
        <v>-2.1500000000000057</v>
      </c>
      <c r="K49" s="20">
        <f t="shared" si="0"/>
        <v>7.3499999999999943</v>
      </c>
      <c r="L49" s="20">
        <f t="shared" si="3"/>
        <v>1274.6500000000001</v>
      </c>
      <c r="M49" s="62">
        <f t="shared" si="4"/>
        <v>0.12874231032125769</v>
      </c>
    </row>
    <row r="50" spans="2:13" x14ac:dyDescent="0.2">
      <c r="B50" s="209">
        <v>47</v>
      </c>
      <c r="C50" s="70" t="str">
        <f t="shared" si="1"/>
        <v>Thursday</v>
      </c>
      <c r="D50" s="7">
        <v>44973</v>
      </c>
      <c r="E50" s="21">
        <v>4</v>
      </c>
      <c r="F50" s="253">
        <f t="shared" si="6"/>
        <v>185</v>
      </c>
      <c r="G50" s="28">
        <v>192.35</v>
      </c>
      <c r="H50" s="23">
        <v>194.48</v>
      </c>
      <c r="I50" s="104">
        <f t="shared" si="5"/>
        <v>0</v>
      </c>
      <c r="J50" s="20">
        <f t="shared" si="2"/>
        <v>-2.1299999999999955</v>
      </c>
      <c r="K50" s="20">
        <f t="shared" si="0"/>
        <v>7.3499999999999943</v>
      </c>
      <c r="L50" s="20">
        <f t="shared" si="3"/>
        <v>1270.6500000000001</v>
      </c>
      <c r="M50" s="62">
        <f t="shared" si="4"/>
        <v>0.13147641831852358</v>
      </c>
    </row>
    <row r="51" spans="2:13" x14ac:dyDescent="0.2">
      <c r="B51" s="209">
        <v>48</v>
      </c>
      <c r="C51" s="70" t="str">
        <f t="shared" si="1"/>
        <v>Friday</v>
      </c>
      <c r="D51" s="7">
        <v>44974</v>
      </c>
      <c r="E51" s="21">
        <v>5</v>
      </c>
      <c r="F51" s="253">
        <f t="shared" si="6"/>
        <v>190</v>
      </c>
      <c r="G51" s="28">
        <v>197.35</v>
      </c>
      <c r="H51" s="23">
        <v>198.47</v>
      </c>
      <c r="I51" s="104">
        <f t="shared" si="5"/>
        <v>0</v>
      </c>
      <c r="J51" s="20">
        <f t="shared" si="2"/>
        <v>-1.1200000000000045</v>
      </c>
      <c r="K51" s="20">
        <f t="shared" si="0"/>
        <v>7.3499999999999943</v>
      </c>
      <c r="L51" s="20">
        <f t="shared" si="3"/>
        <v>1265.6500000000001</v>
      </c>
      <c r="M51" s="62">
        <f t="shared" si="4"/>
        <v>0.13489405331510596</v>
      </c>
    </row>
    <row r="52" spans="2:13" x14ac:dyDescent="0.2">
      <c r="B52" s="209">
        <v>49</v>
      </c>
      <c r="C52" s="70" t="str">
        <f t="shared" si="1"/>
        <v>Saturday</v>
      </c>
      <c r="D52" s="7">
        <v>44975</v>
      </c>
      <c r="E52" s="21">
        <v>6</v>
      </c>
      <c r="F52" s="253">
        <f t="shared" si="6"/>
        <v>196</v>
      </c>
      <c r="G52" s="28">
        <v>203.35</v>
      </c>
      <c r="H52" s="23">
        <v>202.46</v>
      </c>
      <c r="I52" s="104">
        <f t="shared" si="5"/>
        <v>0</v>
      </c>
      <c r="J52" s="20">
        <f t="shared" si="2"/>
        <v>0.88999999999998636</v>
      </c>
      <c r="K52" s="20">
        <f t="shared" si="0"/>
        <v>7.3499999999999943</v>
      </c>
      <c r="L52" s="20">
        <f t="shared" si="3"/>
        <v>1259.6500000000001</v>
      </c>
      <c r="M52" s="62">
        <f t="shared" si="4"/>
        <v>0.13899521531100478</v>
      </c>
    </row>
    <row r="53" spans="2:13" x14ac:dyDescent="0.2">
      <c r="B53" s="209">
        <v>50</v>
      </c>
      <c r="C53" s="70" t="str">
        <f t="shared" si="1"/>
        <v>Sunday</v>
      </c>
      <c r="D53" s="7">
        <v>44976</v>
      </c>
      <c r="E53" s="21">
        <v>7</v>
      </c>
      <c r="F53" s="253">
        <f t="shared" si="6"/>
        <v>203</v>
      </c>
      <c r="G53" s="28">
        <v>210.35</v>
      </c>
      <c r="H53" s="23">
        <v>206.45</v>
      </c>
      <c r="I53" s="104">
        <f t="shared" si="5"/>
        <v>0</v>
      </c>
      <c r="J53" s="20">
        <f t="shared" si="2"/>
        <v>3.9000000000000057</v>
      </c>
      <c r="K53" s="20">
        <f t="shared" si="0"/>
        <v>7.3499999999999943</v>
      </c>
      <c r="L53" s="20">
        <f t="shared" si="3"/>
        <v>1252.6500000000001</v>
      </c>
      <c r="M53" s="62">
        <f t="shared" si="4"/>
        <v>0.14377990430622009</v>
      </c>
    </row>
    <row r="54" spans="2:13" x14ac:dyDescent="0.2">
      <c r="B54" s="209">
        <v>51</v>
      </c>
      <c r="C54" s="70" t="str">
        <f t="shared" si="1"/>
        <v>Monday</v>
      </c>
      <c r="D54" s="7">
        <v>44977</v>
      </c>
      <c r="E54" s="21">
        <v>1</v>
      </c>
      <c r="F54" s="253">
        <f t="shared" si="6"/>
        <v>204</v>
      </c>
      <c r="G54" s="28">
        <v>211.35</v>
      </c>
      <c r="H54" s="23">
        <v>210.44</v>
      </c>
      <c r="I54" s="104">
        <f t="shared" si="5"/>
        <v>0</v>
      </c>
      <c r="J54" s="20">
        <f t="shared" si="2"/>
        <v>0.90999999999999659</v>
      </c>
      <c r="K54" s="20">
        <f t="shared" si="0"/>
        <v>7.3499999999999943</v>
      </c>
      <c r="L54" s="20">
        <f t="shared" si="3"/>
        <v>1251.6500000000001</v>
      </c>
      <c r="M54" s="62">
        <f t="shared" si="4"/>
        <v>0.14446343130553657</v>
      </c>
    </row>
    <row r="55" spans="2:13" x14ac:dyDescent="0.2">
      <c r="B55" s="209">
        <v>52</v>
      </c>
      <c r="C55" s="70" t="str">
        <f t="shared" si="1"/>
        <v>Tuesday</v>
      </c>
      <c r="D55" s="7">
        <v>44978</v>
      </c>
      <c r="E55" s="21">
        <v>2</v>
      </c>
      <c r="F55" s="253">
        <f t="shared" si="6"/>
        <v>206</v>
      </c>
      <c r="G55" s="28">
        <v>213.35</v>
      </c>
      <c r="H55" s="23">
        <v>214.43</v>
      </c>
      <c r="I55" s="104">
        <f t="shared" si="5"/>
        <v>0</v>
      </c>
      <c r="J55" s="20">
        <f t="shared" si="2"/>
        <v>-1.0800000000000125</v>
      </c>
      <c r="K55" s="20">
        <f t="shared" si="0"/>
        <v>7.3499999999999943</v>
      </c>
      <c r="L55" s="20">
        <f t="shared" si="3"/>
        <v>1249.6500000000001</v>
      </c>
      <c r="M55" s="62">
        <f t="shared" si="4"/>
        <v>0.1458304853041695</v>
      </c>
    </row>
    <row r="56" spans="2:13" x14ac:dyDescent="0.2">
      <c r="B56" s="209">
        <v>53</v>
      </c>
      <c r="C56" s="70" t="str">
        <f t="shared" si="1"/>
        <v>Wednesday</v>
      </c>
      <c r="D56" s="7">
        <v>44979</v>
      </c>
      <c r="E56" s="21">
        <v>3</v>
      </c>
      <c r="F56" s="253">
        <f t="shared" si="6"/>
        <v>209</v>
      </c>
      <c r="G56" s="28">
        <v>216.35</v>
      </c>
      <c r="H56" s="23">
        <v>218.42</v>
      </c>
      <c r="I56" s="104">
        <f t="shared" si="5"/>
        <v>0</v>
      </c>
      <c r="J56" s="20">
        <f t="shared" si="2"/>
        <v>-2.0699999999999932</v>
      </c>
      <c r="K56" s="20">
        <f t="shared" si="0"/>
        <v>7.3499999999999943</v>
      </c>
      <c r="L56" s="20">
        <f t="shared" si="3"/>
        <v>1246.6500000000001</v>
      </c>
      <c r="M56" s="62">
        <f t="shared" si="4"/>
        <v>0.14788106630211892</v>
      </c>
    </row>
    <row r="57" spans="2:13" x14ac:dyDescent="0.2">
      <c r="B57" s="209">
        <v>54</v>
      </c>
      <c r="C57" s="70" t="str">
        <f t="shared" si="1"/>
        <v>Thursday</v>
      </c>
      <c r="D57" s="7">
        <v>44980</v>
      </c>
      <c r="E57" s="21">
        <v>4</v>
      </c>
      <c r="F57" s="253">
        <f t="shared" si="6"/>
        <v>213</v>
      </c>
      <c r="G57" s="28">
        <v>220.35</v>
      </c>
      <c r="H57" s="23">
        <v>222.41</v>
      </c>
      <c r="I57" s="104">
        <f t="shared" si="5"/>
        <v>0</v>
      </c>
      <c r="J57" s="20">
        <f t="shared" si="2"/>
        <v>-2.0600000000000023</v>
      </c>
      <c r="K57" s="20">
        <f t="shared" si="0"/>
        <v>7.3499999999999943</v>
      </c>
      <c r="L57" s="20">
        <f t="shared" si="3"/>
        <v>1242.6500000000001</v>
      </c>
      <c r="M57" s="62">
        <f t="shared" si="4"/>
        <v>0.15061517429938481</v>
      </c>
    </row>
    <row r="58" spans="2:13" x14ac:dyDescent="0.2">
      <c r="B58" s="209">
        <v>55</v>
      </c>
      <c r="C58" s="70" t="str">
        <f t="shared" si="1"/>
        <v>Friday</v>
      </c>
      <c r="D58" s="7">
        <v>44981</v>
      </c>
      <c r="E58" s="21">
        <v>5</v>
      </c>
      <c r="F58" s="253">
        <f t="shared" si="6"/>
        <v>218</v>
      </c>
      <c r="G58" s="28">
        <v>225.35</v>
      </c>
      <c r="H58" s="23">
        <v>226.4</v>
      </c>
      <c r="I58" s="104">
        <f t="shared" si="5"/>
        <v>0</v>
      </c>
      <c r="J58" s="20">
        <f t="shared" si="2"/>
        <v>-1.0500000000000114</v>
      </c>
      <c r="K58" s="20">
        <f t="shared" si="0"/>
        <v>7.3499999999999943</v>
      </c>
      <c r="L58" s="20">
        <f t="shared" si="3"/>
        <v>1237.6500000000001</v>
      </c>
      <c r="M58" s="62">
        <f t="shared" si="4"/>
        <v>0.15403280929596719</v>
      </c>
    </row>
    <row r="59" spans="2:13" x14ac:dyDescent="0.2">
      <c r="B59" s="209">
        <v>56</v>
      </c>
      <c r="C59" s="70" t="str">
        <f t="shared" si="1"/>
        <v>Saturday</v>
      </c>
      <c r="D59" s="7">
        <v>44982</v>
      </c>
      <c r="E59" s="21">
        <v>6</v>
      </c>
      <c r="F59" s="253">
        <f t="shared" si="6"/>
        <v>224</v>
      </c>
      <c r="G59" s="28">
        <v>231.35</v>
      </c>
      <c r="H59" s="23">
        <v>230.39</v>
      </c>
      <c r="I59" s="104">
        <f t="shared" si="5"/>
        <v>0</v>
      </c>
      <c r="J59" s="20">
        <f t="shared" si="2"/>
        <v>0.96000000000000796</v>
      </c>
      <c r="K59" s="20">
        <f t="shared" si="0"/>
        <v>7.3499999999999943</v>
      </c>
      <c r="L59" s="20">
        <f t="shared" si="3"/>
        <v>1231.6500000000001</v>
      </c>
      <c r="M59" s="62">
        <f t="shared" si="4"/>
        <v>0.15813397129186602</v>
      </c>
    </row>
    <row r="60" spans="2:13" x14ac:dyDescent="0.2">
      <c r="B60" s="209">
        <v>57</v>
      </c>
      <c r="C60" s="70" t="str">
        <f t="shared" si="1"/>
        <v>Sunday</v>
      </c>
      <c r="D60" s="7">
        <v>44983</v>
      </c>
      <c r="E60" s="21">
        <v>7</v>
      </c>
      <c r="F60" s="253">
        <f t="shared" si="6"/>
        <v>231</v>
      </c>
      <c r="G60" s="28">
        <v>238.55</v>
      </c>
      <c r="H60" s="23">
        <v>234.38</v>
      </c>
      <c r="I60" s="104">
        <f t="shared" si="5"/>
        <v>0.20000000000001705</v>
      </c>
      <c r="J60" s="20">
        <f t="shared" si="2"/>
        <v>4.1700000000000159</v>
      </c>
      <c r="K60" s="20">
        <f t="shared" si="0"/>
        <v>7.5500000000000114</v>
      </c>
      <c r="L60" s="20">
        <f t="shared" si="3"/>
        <v>1224.45</v>
      </c>
      <c r="M60" s="62">
        <f t="shared" si="4"/>
        <v>0.16305536568694465</v>
      </c>
    </row>
    <row r="61" spans="2:13" x14ac:dyDescent="0.2">
      <c r="B61" s="209">
        <v>58</v>
      </c>
      <c r="C61" s="70" t="str">
        <f t="shared" si="1"/>
        <v>Monday</v>
      </c>
      <c r="D61" s="7">
        <v>44984</v>
      </c>
      <c r="E61" s="21">
        <v>1</v>
      </c>
      <c r="F61" s="253">
        <f t="shared" si="6"/>
        <v>232</v>
      </c>
      <c r="G61" s="28">
        <v>239.55</v>
      </c>
      <c r="H61" s="23">
        <v>238.36</v>
      </c>
      <c r="I61" s="104">
        <f t="shared" si="5"/>
        <v>0</v>
      </c>
      <c r="J61" s="20">
        <f t="shared" si="2"/>
        <v>1.1899999999999977</v>
      </c>
      <c r="K61" s="20">
        <f t="shared" si="0"/>
        <v>7.5500000000000114</v>
      </c>
      <c r="L61" s="20">
        <f t="shared" si="3"/>
        <v>1223.45</v>
      </c>
      <c r="M61" s="62">
        <f t="shared" si="4"/>
        <v>0.16373889268626113</v>
      </c>
    </row>
    <row r="62" spans="2:13" x14ac:dyDescent="0.2">
      <c r="B62" s="209">
        <v>59</v>
      </c>
      <c r="C62" s="70" t="str">
        <f t="shared" si="1"/>
        <v>Tuesday</v>
      </c>
      <c r="D62" s="7">
        <v>44985</v>
      </c>
      <c r="E62" s="21">
        <v>2</v>
      </c>
      <c r="F62" s="253">
        <f t="shared" si="6"/>
        <v>234</v>
      </c>
      <c r="G62" s="28">
        <v>241.55</v>
      </c>
      <c r="H62" s="23">
        <v>242.35</v>
      </c>
      <c r="I62" s="104">
        <f t="shared" si="5"/>
        <v>0</v>
      </c>
      <c r="J62" s="20">
        <f t="shared" si="2"/>
        <v>-0.79999999999998295</v>
      </c>
      <c r="K62" s="20">
        <f t="shared" si="0"/>
        <v>7.5500000000000114</v>
      </c>
      <c r="L62" s="20">
        <f t="shared" si="3"/>
        <v>1221.45</v>
      </c>
      <c r="M62" s="62">
        <f t="shared" si="4"/>
        <v>0.16510594668489406</v>
      </c>
    </row>
    <row r="63" spans="2:13" x14ac:dyDescent="0.2">
      <c r="B63" s="209">
        <v>60</v>
      </c>
      <c r="C63" s="70" t="str">
        <f t="shared" si="1"/>
        <v>Wednesday</v>
      </c>
      <c r="D63" s="7">
        <v>44986</v>
      </c>
      <c r="E63" s="21">
        <v>3</v>
      </c>
      <c r="F63" s="253">
        <f t="shared" si="6"/>
        <v>237</v>
      </c>
      <c r="G63" s="28">
        <v>244.55</v>
      </c>
      <c r="H63" s="23">
        <v>246.34</v>
      </c>
      <c r="I63" s="104">
        <f t="shared" si="5"/>
        <v>0</v>
      </c>
      <c r="J63" s="20">
        <f t="shared" si="2"/>
        <v>-1.789999999999992</v>
      </c>
      <c r="K63" s="20">
        <f t="shared" si="0"/>
        <v>7.5500000000000114</v>
      </c>
      <c r="L63" s="20">
        <f t="shared" si="3"/>
        <v>1218.45</v>
      </c>
      <c r="M63" s="62">
        <f t="shared" si="4"/>
        <v>0.16715652768284348</v>
      </c>
    </row>
    <row r="64" spans="2:13" x14ac:dyDescent="0.2">
      <c r="B64" s="209">
        <v>61</v>
      </c>
      <c r="C64" s="70" t="str">
        <f t="shared" si="1"/>
        <v>Thursday</v>
      </c>
      <c r="D64" s="7">
        <v>44987</v>
      </c>
      <c r="E64" s="21">
        <v>4</v>
      </c>
      <c r="F64" s="253">
        <f t="shared" si="6"/>
        <v>241</v>
      </c>
      <c r="G64" s="28">
        <v>248.55</v>
      </c>
      <c r="H64" s="23">
        <v>250.33</v>
      </c>
      <c r="I64" s="104">
        <f t="shared" si="5"/>
        <v>0</v>
      </c>
      <c r="J64" s="20">
        <f t="shared" si="2"/>
        <v>-1.7800000000000011</v>
      </c>
      <c r="K64" s="20">
        <f t="shared" si="0"/>
        <v>7.5500000000000114</v>
      </c>
      <c r="L64" s="20">
        <f t="shared" si="3"/>
        <v>1214.45</v>
      </c>
      <c r="M64" s="62">
        <f t="shared" si="4"/>
        <v>0.16989063568010937</v>
      </c>
    </row>
    <row r="65" spans="2:13" x14ac:dyDescent="0.2">
      <c r="B65" s="209">
        <v>62</v>
      </c>
      <c r="C65" s="70" t="str">
        <f t="shared" si="1"/>
        <v>Friday</v>
      </c>
      <c r="D65" s="7">
        <v>44988</v>
      </c>
      <c r="E65" s="21">
        <v>5</v>
      </c>
      <c r="F65" s="253">
        <f t="shared" si="6"/>
        <v>246</v>
      </c>
      <c r="G65" s="28">
        <v>254.06</v>
      </c>
      <c r="H65" s="23">
        <v>254.32</v>
      </c>
      <c r="I65" s="104">
        <f t="shared" si="5"/>
        <v>0.50999999999999091</v>
      </c>
      <c r="J65" s="20">
        <f t="shared" si="2"/>
        <v>-0.25999999999999091</v>
      </c>
      <c r="K65" s="20">
        <f t="shared" si="0"/>
        <v>8.0600000000000023</v>
      </c>
      <c r="L65" s="20">
        <f t="shared" si="3"/>
        <v>1208.94</v>
      </c>
      <c r="M65" s="62">
        <f t="shared" si="4"/>
        <v>0.17365686944634312</v>
      </c>
    </row>
    <row r="66" spans="2:13" x14ac:dyDescent="0.2">
      <c r="B66" s="209">
        <v>63</v>
      </c>
      <c r="C66" s="70" t="str">
        <f t="shared" si="1"/>
        <v>Saturday</v>
      </c>
      <c r="D66" s="7">
        <v>44989</v>
      </c>
      <c r="E66" s="21">
        <v>6</v>
      </c>
      <c r="F66" s="253">
        <f t="shared" si="6"/>
        <v>252</v>
      </c>
      <c r="G66" s="28">
        <v>260.06</v>
      </c>
      <c r="H66" s="23">
        <v>258.31</v>
      </c>
      <c r="I66" s="104">
        <f t="shared" si="5"/>
        <v>0</v>
      </c>
      <c r="J66" s="20">
        <f t="shared" si="2"/>
        <v>1.75</v>
      </c>
      <c r="K66" s="20">
        <f t="shared" si="0"/>
        <v>8.0600000000000023</v>
      </c>
      <c r="L66" s="20">
        <f t="shared" si="3"/>
        <v>1202.94</v>
      </c>
      <c r="M66" s="62">
        <f t="shared" si="4"/>
        <v>0.17775803144224198</v>
      </c>
    </row>
    <row r="67" spans="2:13" x14ac:dyDescent="0.2">
      <c r="B67" s="209">
        <v>64</v>
      </c>
      <c r="C67" s="70" t="str">
        <f t="shared" si="1"/>
        <v>Sunday</v>
      </c>
      <c r="D67" s="7">
        <v>44990</v>
      </c>
      <c r="E67" s="21">
        <v>7</v>
      </c>
      <c r="F67" s="253">
        <f t="shared" si="6"/>
        <v>259</v>
      </c>
      <c r="G67" s="28">
        <v>267.06</v>
      </c>
      <c r="H67" s="23">
        <v>262.3</v>
      </c>
      <c r="I67" s="104">
        <f t="shared" si="5"/>
        <v>0</v>
      </c>
      <c r="J67" s="20">
        <f t="shared" si="2"/>
        <v>4.7599999999999909</v>
      </c>
      <c r="K67" s="20">
        <f t="shared" si="0"/>
        <v>8.0600000000000023</v>
      </c>
      <c r="L67" s="20">
        <f t="shared" si="3"/>
        <v>1195.94</v>
      </c>
      <c r="M67" s="62">
        <f t="shared" si="4"/>
        <v>0.18254272043745728</v>
      </c>
    </row>
    <row r="68" spans="2:13" x14ac:dyDescent="0.2">
      <c r="B68" s="209">
        <v>65</v>
      </c>
      <c r="C68" s="70" t="str">
        <f t="shared" si="1"/>
        <v>Monday</v>
      </c>
      <c r="D68" s="7">
        <v>44991</v>
      </c>
      <c r="E68" s="21">
        <v>1</v>
      </c>
      <c r="F68" s="253">
        <f t="shared" si="6"/>
        <v>260</v>
      </c>
      <c r="G68" s="28">
        <v>268.06</v>
      </c>
      <c r="H68" s="23">
        <v>266.29000000000002</v>
      </c>
      <c r="I68" s="104">
        <f t="shared" si="5"/>
        <v>0</v>
      </c>
      <c r="J68" s="20">
        <f t="shared" si="2"/>
        <v>1.7699999999999818</v>
      </c>
      <c r="K68" s="20">
        <f t="shared" si="0"/>
        <v>8.0600000000000023</v>
      </c>
      <c r="L68" s="20">
        <f t="shared" si="3"/>
        <v>1194.94</v>
      </c>
      <c r="M68" s="62">
        <f t="shared" si="4"/>
        <v>0.18322624743677376</v>
      </c>
    </row>
    <row r="69" spans="2:13" x14ac:dyDescent="0.2">
      <c r="B69" s="209">
        <v>66</v>
      </c>
      <c r="C69" s="70" t="str">
        <f t="shared" ref="C69:C132" si="7">TEXT(WEEKDAY(D69), "dddd")</f>
        <v>Tuesday</v>
      </c>
      <c r="D69" s="7">
        <v>44992</v>
      </c>
      <c r="E69" s="21">
        <v>2</v>
      </c>
      <c r="F69" s="253">
        <f t="shared" si="6"/>
        <v>262</v>
      </c>
      <c r="G69" s="28">
        <v>270.06</v>
      </c>
      <c r="H69" s="23">
        <v>270.27999999999997</v>
      </c>
      <c r="I69" s="104">
        <f t="shared" si="5"/>
        <v>0</v>
      </c>
      <c r="J69" s="20">
        <f t="shared" ref="J69:J132" si="8">SUM(G69-H69)</f>
        <v>-0.21999999999997044</v>
      </c>
      <c r="K69" s="20">
        <f t="shared" ref="K69:K132" si="9">SUM(G69-F69)</f>
        <v>8.0600000000000023</v>
      </c>
      <c r="L69" s="20">
        <f t="shared" ref="L69:L132" si="10">SUM(1463-G69)</f>
        <v>1192.94</v>
      </c>
      <c r="M69" s="62">
        <f t="shared" ref="M69:M132" si="11">SUM(G69/1463)</f>
        <v>0.1845933014354067</v>
      </c>
    </row>
    <row r="70" spans="2:13" x14ac:dyDescent="0.2">
      <c r="B70" s="209">
        <v>67</v>
      </c>
      <c r="C70" s="70" t="str">
        <f t="shared" si="7"/>
        <v>Wednesday</v>
      </c>
      <c r="D70" s="7">
        <v>44993</v>
      </c>
      <c r="E70" s="21">
        <v>3</v>
      </c>
      <c r="F70" s="253">
        <f t="shared" si="6"/>
        <v>265</v>
      </c>
      <c r="G70" s="28">
        <v>273.06</v>
      </c>
      <c r="H70" s="23">
        <v>274.27</v>
      </c>
      <c r="I70" s="104">
        <f t="shared" si="5"/>
        <v>0</v>
      </c>
      <c r="J70" s="20">
        <f t="shared" si="8"/>
        <v>-1.2099999999999795</v>
      </c>
      <c r="K70" s="20">
        <f t="shared" si="9"/>
        <v>8.0600000000000023</v>
      </c>
      <c r="L70" s="20">
        <f t="shared" si="10"/>
        <v>1189.94</v>
      </c>
      <c r="M70" s="62">
        <f t="shared" si="11"/>
        <v>0.18664388243335611</v>
      </c>
    </row>
    <row r="71" spans="2:13" x14ac:dyDescent="0.2">
      <c r="B71" s="209">
        <v>68</v>
      </c>
      <c r="C71" s="70" t="str">
        <f t="shared" si="7"/>
        <v>Thursday</v>
      </c>
      <c r="D71" s="7">
        <v>44994</v>
      </c>
      <c r="E71" s="21">
        <v>4</v>
      </c>
      <c r="F71" s="253">
        <f t="shared" si="6"/>
        <v>269</v>
      </c>
      <c r="G71" s="28">
        <v>277.06</v>
      </c>
      <c r="H71" s="23">
        <v>278.25</v>
      </c>
      <c r="I71" s="104">
        <f t="shared" ref="I71:I134" si="12">SUM(G71-G70-E71)</f>
        <v>0</v>
      </c>
      <c r="J71" s="20">
        <f t="shared" si="8"/>
        <v>-1.1899999999999977</v>
      </c>
      <c r="K71" s="20">
        <f t="shared" si="9"/>
        <v>8.0600000000000023</v>
      </c>
      <c r="L71" s="20">
        <f t="shared" si="10"/>
        <v>1185.94</v>
      </c>
      <c r="M71" s="62">
        <f t="shared" si="11"/>
        <v>0.18937799043062201</v>
      </c>
    </row>
    <row r="72" spans="2:13" x14ac:dyDescent="0.2">
      <c r="B72" s="209">
        <v>69</v>
      </c>
      <c r="C72" s="70" t="str">
        <f t="shared" si="7"/>
        <v>Friday</v>
      </c>
      <c r="D72" s="7">
        <v>44995</v>
      </c>
      <c r="E72" s="21">
        <v>5</v>
      </c>
      <c r="F72" s="253">
        <f t="shared" ref="F72:F135" si="13">SUM(F71+E72)</f>
        <v>274</v>
      </c>
      <c r="G72" s="28">
        <v>282.06</v>
      </c>
      <c r="H72" s="23">
        <v>282.24</v>
      </c>
      <c r="I72" s="104">
        <f t="shared" si="12"/>
        <v>0</v>
      </c>
      <c r="J72" s="20">
        <f t="shared" si="8"/>
        <v>-0.18000000000000682</v>
      </c>
      <c r="K72" s="20">
        <f t="shared" si="9"/>
        <v>8.0600000000000023</v>
      </c>
      <c r="L72" s="20">
        <f t="shared" si="10"/>
        <v>1180.94</v>
      </c>
      <c r="M72" s="62">
        <f t="shared" si="11"/>
        <v>0.19279562542720438</v>
      </c>
    </row>
    <row r="73" spans="2:13" x14ac:dyDescent="0.2">
      <c r="B73" s="209">
        <v>70</v>
      </c>
      <c r="C73" s="70" t="str">
        <f t="shared" si="7"/>
        <v>Saturday</v>
      </c>
      <c r="D73" s="7">
        <v>44996</v>
      </c>
      <c r="E73" s="21">
        <v>6</v>
      </c>
      <c r="F73" s="253">
        <f t="shared" si="13"/>
        <v>280</v>
      </c>
      <c r="G73" s="28">
        <v>288.06</v>
      </c>
      <c r="H73" s="23">
        <v>286.23</v>
      </c>
      <c r="I73" s="104">
        <f t="shared" si="12"/>
        <v>0</v>
      </c>
      <c r="J73" s="20">
        <f t="shared" si="8"/>
        <v>1.8299999999999841</v>
      </c>
      <c r="K73" s="20">
        <f t="shared" si="9"/>
        <v>8.0600000000000023</v>
      </c>
      <c r="L73" s="20">
        <f t="shared" si="10"/>
        <v>1174.94</v>
      </c>
      <c r="M73" s="62">
        <f t="shared" si="11"/>
        <v>0.19689678742310321</v>
      </c>
    </row>
    <row r="74" spans="2:13" x14ac:dyDescent="0.2">
      <c r="B74" s="209">
        <v>71</v>
      </c>
      <c r="C74" s="70" t="str">
        <f t="shared" si="7"/>
        <v>Sunday</v>
      </c>
      <c r="D74" s="7">
        <v>44997</v>
      </c>
      <c r="E74" s="21">
        <v>7</v>
      </c>
      <c r="F74" s="253">
        <f t="shared" si="13"/>
        <v>287</v>
      </c>
      <c r="G74" s="28">
        <v>295.56</v>
      </c>
      <c r="H74" s="23">
        <v>290.22000000000003</v>
      </c>
      <c r="I74" s="104">
        <f t="shared" si="12"/>
        <v>0.5</v>
      </c>
      <c r="J74" s="20">
        <f t="shared" si="8"/>
        <v>5.339999999999975</v>
      </c>
      <c r="K74" s="20">
        <f t="shared" si="9"/>
        <v>8.5600000000000023</v>
      </c>
      <c r="L74" s="20">
        <f t="shared" si="10"/>
        <v>1167.44</v>
      </c>
      <c r="M74" s="62">
        <f t="shared" si="11"/>
        <v>0.20202323991797677</v>
      </c>
    </row>
    <row r="75" spans="2:13" x14ac:dyDescent="0.2">
      <c r="B75" s="209">
        <v>72</v>
      </c>
      <c r="C75" s="70" t="str">
        <f t="shared" si="7"/>
        <v>Monday</v>
      </c>
      <c r="D75" s="7">
        <v>44998</v>
      </c>
      <c r="E75" s="21">
        <v>1</v>
      </c>
      <c r="F75" s="253">
        <f t="shared" si="13"/>
        <v>288</v>
      </c>
      <c r="G75" s="28">
        <v>296.56</v>
      </c>
      <c r="H75" s="23">
        <v>294.20999999999998</v>
      </c>
      <c r="I75" s="104">
        <f t="shared" si="12"/>
        <v>0</v>
      </c>
      <c r="J75" s="20">
        <f t="shared" si="8"/>
        <v>2.3500000000000227</v>
      </c>
      <c r="K75" s="20">
        <f t="shared" si="9"/>
        <v>8.5600000000000023</v>
      </c>
      <c r="L75" s="20">
        <f t="shared" si="10"/>
        <v>1166.44</v>
      </c>
      <c r="M75" s="62">
        <f t="shared" si="11"/>
        <v>0.20270676691729322</v>
      </c>
    </row>
    <row r="76" spans="2:13" x14ac:dyDescent="0.2">
      <c r="B76" s="209">
        <v>73</v>
      </c>
      <c r="C76" s="70" t="str">
        <f t="shared" si="7"/>
        <v>Tuesday</v>
      </c>
      <c r="D76" s="7">
        <v>44999</v>
      </c>
      <c r="E76" s="21">
        <v>2</v>
      </c>
      <c r="F76" s="253">
        <f t="shared" si="13"/>
        <v>290</v>
      </c>
      <c r="G76" s="28">
        <v>299.36</v>
      </c>
      <c r="H76" s="23">
        <v>298.2</v>
      </c>
      <c r="I76" s="104">
        <f t="shared" si="12"/>
        <v>0.80000000000001137</v>
      </c>
      <c r="J76" s="20">
        <f t="shared" si="8"/>
        <v>1.160000000000025</v>
      </c>
      <c r="K76" s="20">
        <f t="shared" si="9"/>
        <v>9.3600000000000136</v>
      </c>
      <c r="L76" s="20">
        <f t="shared" si="10"/>
        <v>1163.6399999999999</v>
      </c>
      <c r="M76" s="62">
        <f t="shared" si="11"/>
        <v>0.20462064251537937</v>
      </c>
    </row>
    <row r="77" spans="2:13" x14ac:dyDescent="0.2">
      <c r="B77" s="209">
        <v>74</v>
      </c>
      <c r="C77" s="70" t="str">
        <f t="shared" si="7"/>
        <v>Wednesday</v>
      </c>
      <c r="D77" s="7">
        <v>45000</v>
      </c>
      <c r="E77" s="21">
        <v>3</v>
      </c>
      <c r="F77" s="253">
        <f t="shared" si="13"/>
        <v>293</v>
      </c>
      <c r="G77" s="28">
        <v>302.36</v>
      </c>
      <c r="H77" s="23">
        <v>302.19</v>
      </c>
      <c r="I77" s="104">
        <f t="shared" si="12"/>
        <v>0</v>
      </c>
      <c r="J77" s="20">
        <f t="shared" si="8"/>
        <v>0.17000000000001592</v>
      </c>
      <c r="K77" s="20">
        <f t="shared" si="9"/>
        <v>9.3600000000000136</v>
      </c>
      <c r="L77" s="20">
        <f t="shared" si="10"/>
        <v>1160.6399999999999</v>
      </c>
      <c r="M77" s="62">
        <f t="shared" si="11"/>
        <v>0.20667122351332878</v>
      </c>
    </row>
    <row r="78" spans="2:13" x14ac:dyDescent="0.2">
      <c r="B78" s="209">
        <v>75</v>
      </c>
      <c r="C78" s="70" t="str">
        <f t="shared" si="7"/>
        <v>Thursday</v>
      </c>
      <c r="D78" s="7">
        <v>45001</v>
      </c>
      <c r="E78" s="21">
        <v>4</v>
      </c>
      <c r="F78" s="253">
        <f t="shared" si="13"/>
        <v>297</v>
      </c>
      <c r="G78" s="28">
        <v>306.36</v>
      </c>
      <c r="H78" s="23">
        <v>306.18</v>
      </c>
      <c r="I78" s="104">
        <f t="shared" si="12"/>
        <v>0</v>
      </c>
      <c r="J78" s="20">
        <f t="shared" si="8"/>
        <v>0.18000000000000682</v>
      </c>
      <c r="K78" s="20">
        <f t="shared" si="9"/>
        <v>9.3600000000000136</v>
      </c>
      <c r="L78" s="20">
        <f t="shared" si="10"/>
        <v>1156.6399999999999</v>
      </c>
      <c r="M78" s="62">
        <f t="shared" si="11"/>
        <v>0.20940533151059468</v>
      </c>
    </row>
    <row r="79" spans="2:13" x14ac:dyDescent="0.2">
      <c r="B79" s="209">
        <v>76</v>
      </c>
      <c r="C79" s="70" t="str">
        <f t="shared" si="7"/>
        <v>Friday</v>
      </c>
      <c r="D79" s="7">
        <v>45002</v>
      </c>
      <c r="E79" s="21">
        <v>5</v>
      </c>
      <c r="F79" s="253">
        <f t="shared" si="13"/>
        <v>302</v>
      </c>
      <c r="G79" s="28">
        <v>311.36</v>
      </c>
      <c r="H79" s="23">
        <v>310.17</v>
      </c>
      <c r="I79" s="104">
        <f t="shared" si="12"/>
        <v>0</v>
      </c>
      <c r="J79" s="20">
        <f t="shared" si="8"/>
        <v>1.1899999999999977</v>
      </c>
      <c r="K79" s="20">
        <f t="shared" si="9"/>
        <v>9.3600000000000136</v>
      </c>
      <c r="L79" s="20">
        <f t="shared" si="10"/>
        <v>1151.6399999999999</v>
      </c>
      <c r="M79" s="62">
        <f t="shared" si="11"/>
        <v>0.21282296650717705</v>
      </c>
    </row>
    <row r="80" spans="2:13" x14ac:dyDescent="0.2">
      <c r="B80" s="209">
        <v>77</v>
      </c>
      <c r="C80" s="70" t="str">
        <f t="shared" si="7"/>
        <v>Saturday</v>
      </c>
      <c r="D80" s="7">
        <v>45003</v>
      </c>
      <c r="E80" s="21">
        <v>6</v>
      </c>
      <c r="F80" s="253">
        <f t="shared" si="13"/>
        <v>308</v>
      </c>
      <c r="G80" s="28">
        <v>317.36</v>
      </c>
      <c r="H80" s="23">
        <v>314.16000000000003</v>
      </c>
      <c r="I80" s="104">
        <f t="shared" si="12"/>
        <v>0</v>
      </c>
      <c r="J80" s="20">
        <f t="shared" si="8"/>
        <v>3.1999999999999886</v>
      </c>
      <c r="K80" s="20">
        <f t="shared" si="9"/>
        <v>9.3600000000000136</v>
      </c>
      <c r="L80" s="20">
        <f t="shared" si="10"/>
        <v>1145.6399999999999</v>
      </c>
      <c r="M80" s="62">
        <f t="shared" si="11"/>
        <v>0.21692412850307588</v>
      </c>
    </row>
    <row r="81" spans="2:13" x14ac:dyDescent="0.2">
      <c r="B81" s="209">
        <v>78</v>
      </c>
      <c r="C81" s="70" t="str">
        <f t="shared" si="7"/>
        <v>Sunday</v>
      </c>
      <c r="D81" s="7">
        <v>45004</v>
      </c>
      <c r="E81" s="21">
        <v>7</v>
      </c>
      <c r="F81" s="253">
        <f t="shared" si="13"/>
        <v>315</v>
      </c>
      <c r="G81" s="28">
        <v>324.36</v>
      </c>
      <c r="H81" s="23">
        <v>318.14999999999998</v>
      </c>
      <c r="I81" s="104">
        <f t="shared" si="12"/>
        <v>0</v>
      </c>
      <c r="J81" s="20">
        <f t="shared" si="8"/>
        <v>6.2100000000000364</v>
      </c>
      <c r="K81" s="20">
        <f t="shared" si="9"/>
        <v>9.3600000000000136</v>
      </c>
      <c r="L81" s="20">
        <f t="shared" si="10"/>
        <v>1138.6399999999999</v>
      </c>
      <c r="M81" s="62">
        <f t="shared" si="11"/>
        <v>0.22170881749829119</v>
      </c>
    </row>
    <row r="82" spans="2:13" x14ac:dyDescent="0.2">
      <c r="B82" s="209">
        <v>79</v>
      </c>
      <c r="C82" s="70" t="str">
        <f t="shared" si="7"/>
        <v>Monday</v>
      </c>
      <c r="D82" s="7">
        <v>45005</v>
      </c>
      <c r="E82" s="21">
        <v>1</v>
      </c>
      <c r="F82" s="253">
        <f t="shared" si="13"/>
        <v>316</v>
      </c>
      <c r="G82" s="28">
        <v>325.36</v>
      </c>
      <c r="H82" s="23">
        <v>322.13</v>
      </c>
      <c r="I82" s="104">
        <f t="shared" si="12"/>
        <v>0</v>
      </c>
      <c r="J82" s="20">
        <f t="shared" si="8"/>
        <v>3.2300000000000182</v>
      </c>
      <c r="K82" s="20">
        <f t="shared" si="9"/>
        <v>9.3600000000000136</v>
      </c>
      <c r="L82" s="20">
        <f t="shared" si="10"/>
        <v>1137.6399999999999</v>
      </c>
      <c r="M82" s="62">
        <f t="shared" si="11"/>
        <v>0.22239234449760767</v>
      </c>
    </row>
    <row r="83" spans="2:13" x14ac:dyDescent="0.2">
      <c r="B83" s="209">
        <v>80</v>
      </c>
      <c r="C83" s="70" t="str">
        <f t="shared" si="7"/>
        <v>Tuesday</v>
      </c>
      <c r="D83" s="7">
        <v>45006</v>
      </c>
      <c r="E83" s="21">
        <v>2</v>
      </c>
      <c r="F83" s="253">
        <f t="shared" si="13"/>
        <v>318</v>
      </c>
      <c r="G83" s="28">
        <v>327.36</v>
      </c>
      <c r="H83" s="23">
        <v>326.12</v>
      </c>
      <c r="I83" s="104">
        <f t="shared" si="12"/>
        <v>0</v>
      </c>
      <c r="J83" s="20">
        <f t="shared" si="8"/>
        <v>1.2400000000000091</v>
      </c>
      <c r="K83" s="20">
        <f t="shared" si="9"/>
        <v>9.3600000000000136</v>
      </c>
      <c r="L83" s="20">
        <f t="shared" si="10"/>
        <v>1135.6399999999999</v>
      </c>
      <c r="M83" s="62">
        <f t="shared" si="11"/>
        <v>0.2237593984962406</v>
      </c>
    </row>
    <row r="84" spans="2:13" x14ac:dyDescent="0.2">
      <c r="B84" s="209">
        <v>81</v>
      </c>
      <c r="C84" s="70" t="str">
        <f t="shared" si="7"/>
        <v>Wednesday</v>
      </c>
      <c r="D84" s="7">
        <v>45007</v>
      </c>
      <c r="E84" s="21">
        <v>3</v>
      </c>
      <c r="F84" s="253">
        <f t="shared" si="13"/>
        <v>321</v>
      </c>
      <c r="G84" s="28">
        <v>331.05</v>
      </c>
      <c r="H84" s="23">
        <v>330.11</v>
      </c>
      <c r="I84" s="104">
        <f t="shared" si="12"/>
        <v>0.68999999999999773</v>
      </c>
      <c r="J84" s="20">
        <f t="shared" si="8"/>
        <v>0.93999999999999773</v>
      </c>
      <c r="K84" s="20">
        <f t="shared" si="9"/>
        <v>10.050000000000011</v>
      </c>
      <c r="L84" s="20">
        <f t="shared" si="10"/>
        <v>1131.95</v>
      </c>
      <c r="M84" s="62">
        <f t="shared" si="11"/>
        <v>0.22628161312371839</v>
      </c>
    </row>
    <row r="85" spans="2:13" x14ac:dyDescent="0.2">
      <c r="B85" s="209">
        <v>82</v>
      </c>
      <c r="C85" s="70" t="str">
        <f t="shared" si="7"/>
        <v>Thursday</v>
      </c>
      <c r="D85" s="7">
        <v>45008</v>
      </c>
      <c r="E85" s="21">
        <v>4</v>
      </c>
      <c r="F85" s="253">
        <f t="shared" si="13"/>
        <v>325</v>
      </c>
      <c r="G85" s="28">
        <v>335.05</v>
      </c>
      <c r="H85" s="23">
        <v>334.1</v>
      </c>
      <c r="I85" s="104">
        <f t="shared" si="12"/>
        <v>0</v>
      </c>
      <c r="J85" s="20">
        <f t="shared" si="8"/>
        <v>0.94999999999998863</v>
      </c>
      <c r="K85" s="20">
        <f t="shared" si="9"/>
        <v>10.050000000000011</v>
      </c>
      <c r="L85" s="20">
        <f t="shared" si="10"/>
        <v>1127.95</v>
      </c>
      <c r="M85" s="62">
        <f t="shared" si="11"/>
        <v>0.22901572112098428</v>
      </c>
    </row>
    <row r="86" spans="2:13" x14ac:dyDescent="0.2">
      <c r="B86" s="209">
        <v>83</v>
      </c>
      <c r="C86" s="70" t="str">
        <f t="shared" si="7"/>
        <v>Friday</v>
      </c>
      <c r="D86" s="7">
        <v>45009</v>
      </c>
      <c r="E86" s="21">
        <v>5</v>
      </c>
      <c r="F86" s="253">
        <f t="shared" si="13"/>
        <v>330</v>
      </c>
      <c r="G86" s="28">
        <v>340.05</v>
      </c>
      <c r="H86" s="23">
        <v>338.09</v>
      </c>
      <c r="I86" s="104">
        <f t="shared" si="12"/>
        <v>0</v>
      </c>
      <c r="J86" s="20">
        <f t="shared" si="8"/>
        <v>1.9600000000000364</v>
      </c>
      <c r="K86" s="20">
        <f t="shared" si="9"/>
        <v>10.050000000000011</v>
      </c>
      <c r="L86" s="20">
        <f t="shared" si="10"/>
        <v>1122.95</v>
      </c>
      <c r="M86" s="62">
        <f t="shared" si="11"/>
        <v>0.23243335611756666</v>
      </c>
    </row>
    <row r="87" spans="2:13" x14ac:dyDescent="0.2">
      <c r="B87" s="209">
        <v>84</v>
      </c>
      <c r="C87" s="70" t="str">
        <f t="shared" si="7"/>
        <v>Saturday</v>
      </c>
      <c r="D87" s="7">
        <v>45010</v>
      </c>
      <c r="E87" s="21">
        <v>6</v>
      </c>
      <c r="F87" s="253">
        <f t="shared" si="13"/>
        <v>336</v>
      </c>
      <c r="G87" s="28">
        <v>346.05</v>
      </c>
      <c r="H87" s="23">
        <v>342.08</v>
      </c>
      <c r="I87" s="104">
        <f t="shared" si="12"/>
        <v>0</v>
      </c>
      <c r="J87" s="20">
        <f t="shared" si="8"/>
        <v>3.9700000000000273</v>
      </c>
      <c r="K87" s="20">
        <f t="shared" si="9"/>
        <v>10.050000000000011</v>
      </c>
      <c r="L87" s="20">
        <f t="shared" si="10"/>
        <v>1116.95</v>
      </c>
      <c r="M87" s="62">
        <f t="shared" si="11"/>
        <v>0.23653451811346549</v>
      </c>
    </row>
    <row r="88" spans="2:13" x14ac:dyDescent="0.2">
      <c r="B88" s="209">
        <v>85</v>
      </c>
      <c r="C88" s="70" t="str">
        <f t="shared" si="7"/>
        <v>Sunday</v>
      </c>
      <c r="D88" s="7">
        <v>45011</v>
      </c>
      <c r="E88" s="21">
        <v>7</v>
      </c>
      <c r="F88" s="253">
        <f t="shared" si="13"/>
        <v>343</v>
      </c>
      <c r="G88" s="28">
        <v>353.05</v>
      </c>
      <c r="H88" s="23">
        <v>346.07</v>
      </c>
      <c r="I88" s="104">
        <f t="shared" si="12"/>
        <v>0</v>
      </c>
      <c r="J88" s="20">
        <f t="shared" si="8"/>
        <v>6.9800000000000182</v>
      </c>
      <c r="K88" s="20">
        <f t="shared" si="9"/>
        <v>10.050000000000011</v>
      </c>
      <c r="L88" s="20">
        <f t="shared" si="10"/>
        <v>1109.95</v>
      </c>
      <c r="M88" s="62">
        <f t="shared" si="11"/>
        <v>0.24131920710868079</v>
      </c>
    </row>
    <row r="89" spans="2:13" x14ac:dyDescent="0.2">
      <c r="B89" s="209">
        <v>86</v>
      </c>
      <c r="C89" s="70" t="str">
        <f t="shared" si="7"/>
        <v>Monday</v>
      </c>
      <c r="D89" s="7">
        <v>45012</v>
      </c>
      <c r="E89" s="21">
        <v>1</v>
      </c>
      <c r="F89" s="253">
        <f t="shared" si="13"/>
        <v>344</v>
      </c>
      <c r="G89" s="28">
        <v>354.05</v>
      </c>
      <c r="H89" s="23">
        <v>350.06</v>
      </c>
      <c r="I89" s="104">
        <f t="shared" si="12"/>
        <v>0</v>
      </c>
      <c r="J89" s="20">
        <f t="shared" si="8"/>
        <v>3.9900000000000091</v>
      </c>
      <c r="K89" s="20">
        <f t="shared" si="9"/>
        <v>10.050000000000011</v>
      </c>
      <c r="L89" s="20">
        <f t="shared" si="10"/>
        <v>1108.95</v>
      </c>
      <c r="M89" s="62">
        <f t="shared" si="11"/>
        <v>0.24200273410799727</v>
      </c>
    </row>
    <row r="90" spans="2:13" x14ac:dyDescent="0.2">
      <c r="B90" s="209">
        <v>87</v>
      </c>
      <c r="C90" s="70" t="str">
        <f t="shared" si="7"/>
        <v>Tuesday</v>
      </c>
      <c r="D90" s="7">
        <v>45013</v>
      </c>
      <c r="E90" s="21">
        <v>2</v>
      </c>
      <c r="F90" s="253">
        <f t="shared" si="13"/>
        <v>346</v>
      </c>
      <c r="G90" s="28">
        <v>356.05</v>
      </c>
      <c r="H90" s="23">
        <v>354.05</v>
      </c>
      <c r="I90" s="104">
        <f t="shared" si="12"/>
        <v>0</v>
      </c>
      <c r="J90" s="20">
        <f t="shared" si="8"/>
        <v>2</v>
      </c>
      <c r="K90" s="20">
        <f t="shared" si="9"/>
        <v>10.050000000000011</v>
      </c>
      <c r="L90" s="20">
        <f t="shared" si="10"/>
        <v>1106.95</v>
      </c>
      <c r="M90" s="62">
        <f t="shared" si="11"/>
        <v>0.24336978810663021</v>
      </c>
    </row>
    <row r="91" spans="2:13" x14ac:dyDescent="0.2">
      <c r="B91" s="209">
        <v>88</v>
      </c>
      <c r="C91" s="70" t="str">
        <f t="shared" si="7"/>
        <v>Wednesday</v>
      </c>
      <c r="D91" s="7">
        <v>45014</v>
      </c>
      <c r="E91" s="21">
        <v>3</v>
      </c>
      <c r="F91" s="253">
        <f t="shared" si="13"/>
        <v>349</v>
      </c>
      <c r="G91" s="28">
        <v>359.05</v>
      </c>
      <c r="H91" s="23">
        <v>358.04</v>
      </c>
      <c r="I91" s="104">
        <f t="shared" si="12"/>
        <v>0</v>
      </c>
      <c r="J91" s="20">
        <f t="shared" si="8"/>
        <v>1.0099999999999909</v>
      </c>
      <c r="K91" s="20">
        <f t="shared" si="9"/>
        <v>10.050000000000011</v>
      </c>
      <c r="L91" s="20">
        <f t="shared" si="10"/>
        <v>1103.95</v>
      </c>
      <c r="M91" s="62">
        <f t="shared" si="11"/>
        <v>0.24542036910457965</v>
      </c>
    </row>
    <row r="92" spans="2:13" x14ac:dyDescent="0.2">
      <c r="B92" s="209">
        <v>89</v>
      </c>
      <c r="C92" s="70" t="str">
        <f t="shared" si="7"/>
        <v>Thursday</v>
      </c>
      <c r="D92" s="7">
        <v>45015</v>
      </c>
      <c r="E92" s="21">
        <v>4</v>
      </c>
      <c r="F92" s="253">
        <f t="shared" si="13"/>
        <v>353</v>
      </c>
      <c r="G92" s="28">
        <v>363.05</v>
      </c>
      <c r="H92" s="23">
        <v>362.02</v>
      </c>
      <c r="I92" s="104">
        <f t="shared" si="12"/>
        <v>0</v>
      </c>
      <c r="J92" s="20">
        <f t="shared" si="8"/>
        <v>1.0300000000000296</v>
      </c>
      <c r="K92" s="20">
        <f t="shared" si="9"/>
        <v>10.050000000000011</v>
      </c>
      <c r="L92" s="20">
        <f t="shared" si="10"/>
        <v>1099.95</v>
      </c>
      <c r="M92" s="62">
        <f t="shared" si="11"/>
        <v>0.24815447710184554</v>
      </c>
    </row>
    <row r="93" spans="2:13" x14ac:dyDescent="0.2">
      <c r="B93" s="209">
        <v>90</v>
      </c>
      <c r="C93" s="70" t="str">
        <f t="shared" si="7"/>
        <v>Friday</v>
      </c>
      <c r="D93" s="7">
        <v>45016</v>
      </c>
      <c r="E93" s="21">
        <v>5</v>
      </c>
      <c r="F93" s="253">
        <f t="shared" si="13"/>
        <v>358</v>
      </c>
      <c r="G93" s="28">
        <v>368.77</v>
      </c>
      <c r="H93" s="23">
        <v>366.01</v>
      </c>
      <c r="I93" s="104">
        <f t="shared" si="12"/>
        <v>0.71999999999997044</v>
      </c>
      <c r="J93" s="20">
        <f t="shared" si="8"/>
        <v>2.7599999999999909</v>
      </c>
      <c r="K93" s="20">
        <f t="shared" si="9"/>
        <v>10.769999999999982</v>
      </c>
      <c r="L93" s="20">
        <f t="shared" si="10"/>
        <v>1094.23</v>
      </c>
      <c r="M93" s="62">
        <f t="shared" si="11"/>
        <v>0.25206425153793571</v>
      </c>
    </row>
    <row r="94" spans="2:13" x14ac:dyDescent="0.2">
      <c r="B94" s="209">
        <v>91</v>
      </c>
      <c r="C94" s="70" t="str">
        <f t="shared" si="7"/>
        <v>Saturday</v>
      </c>
      <c r="D94" s="7">
        <v>45017</v>
      </c>
      <c r="E94" s="21">
        <v>6</v>
      </c>
      <c r="F94" s="253">
        <f t="shared" si="13"/>
        <v>364</v>
      </c>
      <c r="G94" s="28">
        <v>374.77</v>
      </c>
      <c r="H94" s="23">
        <v>370</v>
      </c>
      <c r="I94" s="104">
        <f t="shared" si="12"/>
        <v>0</v>
      </c>
      <c r="J94" s="20">
        <f t="shared" si="8"/>
        <v>4.7699999999999818</v>
      </c>
      <c r="K94" s="20">
        <f t="shared" si="9"/>
        <v>10.769999999999982</v>
      </c>
      <c r="L94" s="20">
        <f t="shared" si="10"/>
        <v>1088.23</v>
      </c>
      <c r="M94" s="62">
        <f t="shared" si="11"/>
        <v>0.2561654135338346</v>
      </c>
    </row>
    <row r="95" spans="2:13" x14ac:dyDescent="0.2">
      <c r="B95" s="209">
        <v>92</v>
      </c>
      <c r="C95" s="70" t="str">
        <f t="shared" si="7"/>
        <v>Sunday</v>
      </c>
      <c r="D95" s="7">
        <v>45018</v>
      </c>
      <c r="E95" s="21">
        <v>7</v>
      </c>
      <c r="F95" s="253">
        <f t="shared" si="13"/>
        <v>371</v>
      </c>
      <c r="G95" s="28">
        <v>381.77</v>
      </c>
      <c r="H95" s="23">
        <v>373.99</v>
      </c>
      <c r="I95" s="104">
        <f t="shared" si="12"/>
        <v>0</v>
      </c>
      <c r="J95" s="20">
        <f t="shared" si="8"/>
        <v>7.7799999999999727</v>
      </c>
      <c r="K95" s="20">
        <f t="shared" si="9"/>
        <v>10.769999999999982</v>
      </c>
      <c r="L95" s="20">
        <f t="shared" si="10"/>
        <v>1081.23</v>
      </c>
      <c r="M95" s="62">
        <f t="shared" si="11"/>
        <v>0.26095010252904988</v>
      </c>
    </row>
    <row r="96" spans="2:13" x14ac:dyDescent="0.2">
      <c r="B96" s="209">
        <v>93</v>
      </c>
      <c r="C96" s="70" t="str">
        <f t="shared" si="7"/>
        <v>Monday</v>
      </c>
      <c r="D96" s="7">
        <v>45019</v>
      </c>
      <c r="E96" s="21">
        <v>1</v>
      </c>
      <c r="F96" s="253">
        <f t="shared" si="13"/>
        <v>372</v>
      </c>
      <c r="G96" s="28">
        <v>382.77</v>
      </c>
      <c r="H96" s="23">
        <v>377.98</v>
      </c>
      <c r="I96" s="104">
        <f t="shared" si="12"/>
        <v>0</v>
      </c>
      <c r="J96" s="20">
        <f t="shared" si="8"/>
        <v>4.7899999999999636</v>
      </c>
      <c r="K96" s="20">
        <f t="shared" si="9"/>
        <v>10.769999999999982</v>
      </c>
      <c r="L96" s="20">
        <f t="shared" si="10"/>
        <v>1080.23</v>
      </c>
      <c r="M96" s="62">
        <f t="shared" si="11"/>
        <v>0.26163362952836638</v>
      </c>
    </row>
    <row r="97" spans="2:13" x14ac:dyDescent="0.2">
      <c r="B97" s="209">
        <v>94</v>
      </c>
      <c r="C97" s="70" t="str">
        <f t="shared" si="7"/>
        <v>Tuesday</v>
      </c>
      <c r="D97" s="7">
        <v>45020</v>
      </c>
      <c r="E97" s="21">
        <v>2</v>
      </c>
      <c r="F97" s="253">
        <f t="shared" si="13"/>
        <v>374</v>
      </c>
      <c r="G97" s="28">
        <v>384.77</v>
      </c>
      <c r="H97" s="23">
        <v>381.97</v>
      </c>
      <c r="I97" s="104">
        <f t="shared" si="12"/>
        <v>0</v>
      </c>
      <c r="J97" s="20">
        <f t="shared" si="8"/>
        <v>2.7999999999999545</v>
      </c>
      <c r="K97" s="20">
        <f t="shared" si="9"/>
        <v>10.769999999999982</v>
      </c>
      <c r="L97" s="20">
        <f t="shared" si="10"/>
        <v>1078.23</v>
      </c>
      <c r="M97" s="62">
        <f t="shared" si="11"/>
        <v>0.26300068352699929</v>
      </c>
    </row>
    <row r="98" spans="2:13" x14ac:dyDescent="0.2">
      <c r="B98" s="209">
        <v>95</v>
      </c>
      <c r="C98" s="70" t="str">
        <f t="shared" si="7"/>
        <v>Wednesday</v>
      </c>
      <c r="D98" s="7">
        <v>45021</v>
      </c>
      <c r="E98" s="21">
        <v>3</v>
      </c>
      <c r="F98" s="253">
        <f t="shared" si="13"/>
        <v>377</v>
      </c>
      <c r="G98" s="28">
        <v>387.77</v>
      </c>
      <c r="H98" s="23">
        <v>385.96</v>
      </c>
      <c r="I98" s="104">
        <f t="shared" si="12"/>
        <v>0</v>
      </c>
      <c r="J98" s="20">
        <f t="shared" si="8"/>
        <v>1.8100000000000023</v>
      </c>
      <c r="K98" s="20">
        <f t="shared" si="9"/>
        <v>10.769999999999982</v>
      </c>
      <c r="L98" s="20">
        <f t="shared" si="10"/>
        <v>1075.23</v>
      </c>
      <c r="M98" s="62">
        <f t="shared" si="11"/>
        <v>0.2650512645249487</v>
      </c>
    </row>
    <row r="99" spans="2:13" x14ac:dyDescent="0.2">
      <c r="B99" s="209">
        <v>96</v>
      </c>
      <c r="C99" s="70" t="str">
        <f t="shared" si="7"/>
        <v>Thursday</v>
      </c>
      <c r="D99" s="7">
        <v>45022</v>
      </c>
      <c r="E99" s="21">
        <v>4</v>
      </c>
      <c r="F99" s="253">
        <f t="shared" si="13"/>
        <v>381</v>
      </c>
      <c r="G99" s="28">
        <v>392.12</v>
      </c>
      <c r="H99" s="23">
        <v>389.95</v>
      </c>
      <c r="I99" s="104">
        <f t="shared" si="12"/>
        <v>0.35000000000002274</v>
      </c>
      <c r="J99" s="20">
        <f t="shared" si="8"/>
        <v>2.1700000000000159</v>
      </c>
      <c r="K99" s="20">
        <f t="shared" si="9"/>
        <v>11.120000000000005</v>
      </c>
      <c r="L99" s="20">
        <f t="shared" si="10"/>
        <v>1070.8800000000001</v>
      </c>
      <c r="M99" s="62">
        <f t="shared" si="11"/>
        <v>0.26802460697197539</v>
      </c>
    </row>
    <row r="100" spans="2:13" x14ac:dyDescent="0.2">
      <c r="B100" s="209">
        <v>97</v>
      </c>
      <c r="C100" s="70" t="str">
        <f t="shared" si="7"/>
        <v>Friday</v>
      </c>
      <c r="D100" s="7">
        <v>45023</v>
      </c>
      <c r="E100" s="21">
        <v>5</v>
      </c>
      <c r="F100" s="253">
        <f t="shared" si="13"/>
        <v>386</v>
      </c>
      <c r="G100" s="28">
        <v>397.12</v>
      </c>
      <c r="H100" s="23">
        <v>393.94</v>
      </c>
      <c r="I100" s="104">
        <f t="shared" si="12"/>
        <v>0</v>
      </c>
      <c r="J100" s="20">
        <f t="shared" si="8"/>
        <v>3.1800000000000068</v>
      </c>
      <c r="K100" s="20">
        <f t="shared" si="9"/>
        <v>11.120000000000005</v>
      </c>
      <c r="L100" s="20">
        <f t="shared" si="10"/>
        <v>1065.8800000000001</v>
      </c>
      <c r="M100" s="62">
        <f t="shared" si="11"/>
        <v>0.27144224196855776</v>
      </c>
    </row>
    <row r="101" spans="2:13" x14ac:dyDescent="0.2">
      <c r="B101" s="209">
        <v>98</v>
      </c>
      <c r="C101" s="70" t="str">
        <f t="shared" si="7"/>
        <v>Saturday</v>
      </c>
      <c r="D101" s="7">
        <v>45024</v>
      </c>
      <c r="E101" s="21">
        <v>6</v>
      </c>
      <c r="F101" s="253">
        <f t="shared" si="13"/>
        <v>392</v>
      </c>
      <c r="G101" s="28">
        <v>403.12</v>
      </c>
      <c r="H101" s="23">
        <v>397.93</v>
      </c>
      <c r="I101" s="104">
        <f t="shared" si="12"/>
        <v>0</v>
      </c>
      <c r="J101" s="20">
        <f t="shared" si="8"/>
        <v>5.1899999999999977</v>
      </c>
      <c r="K101" s="20">
        <f t="shared" si="9"/>
        <v>11.120000000000005</v>
      </c>
      <c r="L101" s="20">
        <f t="shared" si="10"/>
        <v>1059.8800000000001</v>
      </c>
      <c r="M101" s="62">
        <f t="shared" si="11"/>
        <v>0.27554340396445659</v>
      </c>
    </row>
    <row r="102" spans="2:13" x14ac:dyDescent="0.2">
      <c r="B102" s="209">
        <v>99</v>
      </c>
      <c r="C102" s="70" t="str">
        <f t="shared" si="7"/>
        <v>Sunday</v>
      </c>
      <c r="D102" s="7">
        <v>45025</v>
      </c>
      <c r="E102" s="21">
        <v>7</v>
      </c>
      <c r="F102" s="253">
        <f t="shared" si="13"/>
        <v>399</v>
      </c>
      <c r="G102" s="28">
        <v>410.12</v>
      </c>
      <c r="H102" s="23">
        <v>401.92</v>
      </c>
      <c r="I102" s="104">
        <f t="shared" si="12"/>
        <v>0</v>
      </c>
      <c r="J102" s="20">
        <f t="shared" si="8"/>
        <v>8.1999999999999886</v>
      </c>
      <c r="K102" s="20">
        <f t="shared" si="9"/>
        <v>11.120000000000005</v>
      </c>
      <c r="L102" s="20">
        <f t="shared" si="10"/>
        <v>1052.8800000000001</v>
      </c>
      <c r="M102" s="62">
        <f t="shared" si="11"/>
        <v>0.28032809295967193</v>
      </c>
    </row>
    <row r="103" spans="2:13" x14ac:dyDescent="0.2">
      <c r="B103" s="209">
        <v>100</v>
      </c>
      <c r="C103" s="70" t="str">
        <f t="shared" si="7"/>
        <v>Monday</v>
      </c>
      <c r="D103" s="7">
        <v>45026</v>
      </c>
      <c r="E103" s="21">
        <v>1</v>
      </c>
      <c r="F103" s="253">
        <f t="shared" si="13"/>
        <v>400</v>
      </c>
      <c r="G103" s="28">
        <v>411.13</v>
      </c>
      <c r="H103" s="23">
        <v>405.9</v>
      </c>
      <c r="I103" s="104">
        <f t="shared" si="12"/>
        <v>9.9999999999909051E-3</v>
      </c>
      <c r="J103" s="20">
        <f t="shared" si="8"/>
        <v>5.2300000000000182</v>
      </c>
      <c r="K103" s="20">
        <f t="shared" si="9"/>
        <v>11.129999999999995</v>
      </c>
      <c r="L103" s="20">
        <f t="shared" si="10"/>
        <v>1051.8699999999999</v>
      </c>
      <c r="M103" s="62">
        <f t="shared" si="11"/>
        <v>0.28101845522898156</v>
      </c>
    </row>
    <row r="104" spans="2:13" x14ac:dyDescent="0.2">
      <c r="B104" s="209">
        <v>101</v>
      </c>
      <c r="C104" s="70" t="str">
        <f t="shared" si="7"/>
        <v>Tuesday</v>
      </c>
      <c r="D104" s="7">
        <v>45027</v>
      </c>
      <c r="E104" s="21">
        <v>2</v>
      </c>
      <c r="F104" s="253">
        <f t="shared" si="13"/>
        <v>402</v>
      </c>
      <c r="G104" s="28">
        <v>413.63</v>
      </c>
      <c r="H104" s="23">
        <v>409.89</v>
      </c>
      <c r="I104" s="104">
        <f t="shared" si="12"/>
        <v>0.5</v>
      </c>
      <c r="J104" s="20">
        <f t="shared" si="8"/>
        <v>3.7400000000000091</v>
      </c>
      <c r="K104" s="20">
        <f t="shared" si="9"/>
        <v>11.629999999999995</v>
      </c>
      <c r="L104" s="20">
        <f t="shared" si="10"/>
        <v>1049.3699999999999</v>
      </c>
      <c r="M104" s="62">
        <f t="shared" si="11"/>
        <v>0.28272727272727272</v>
      </c>
    </row>
    <row r="105" spans="2:13" x14ac:dyDescent="0.2">
      <c r="B105" s="209">
        <v>102</v>
      </c>
      <c r="C105" s="70" t="str">
        <f t="shared" si="7"/>
        <v>Wednesday</v>
      </c>
      <c r="D105" s="7">
        <v>45028</v>
      </c>
      <c r="E105" s="21">
        <v>3</v>
      </c>
      <c r="F105" s="253">
        <f t="shared" si="13"/>
        <v>405</v>
      </c>
      <c r="G105" s="28">
        <v>416.63</v>
      </c>
      <c r="H105" s="23">
        <v>413.88</v>
      </c>
      <c r="I105" s="104">
        <f t="shared" si="12"/>
        <v>0</v>
      </c>
      <c r="J105" s="20">
        <f t="shared" si="8"/>
        <v>2.75</v>
      </c>
      <c r="K105" s="20">
        <f t="shared" si="9"/>
        <v>11.629999999999995</v>
      </c>
      <c r="L105" s="20">
        <f t="shared" si="10"/>
        <v>1046.3699999999999</v>
      </c>
      <c r="M105" s="62">
        <f t="shared" si="11"/>
        <v>0.28477785372522213</v>
      </c>
    </row>
    <row r="106" spans="2:13" x14ac:dyDescent="0.2">
      <c r="B106" s="209">
        <v>103</v>
      </c>
      <c r="C106" s="70" t="str">
        <f t="shared" si="7"/>
        <v>Thursday</v>
      </c>
      <c r="D106" s="7">
        <v>45029</v>
      </c>
      <c r="E106" s="21">
        <v>4</v>
      </c>
      <c r="F106" s="253">
        <f t="shared" si="13"/>
        <v>409</v>
      </c>
      <c r="G106" s="28">
        <v>420.63</v>
      </c>
      <c r="H106" s="23">
        <v>417.87</v>
      </c>
      <c r="I106" s="104">
        <f t="shared" si="12"/>
        <v>0</v>
      </c>
      <c r="J106" s="20">
        <f t="shared" si="8"/>
        <v>2.7599999999999909</v>
      </c>
      <c r="K106" s="20">
        <f t="shared" si="9"/>
        <v>11.629999999999995</v>
      </c>
      <c r="L106" s="20">
        <f t="shared" si="10"/>
        <v>1042.3699999999999</v>
      </c>
      <c r="M106" s="62">
        <f t="shared" si="11"/>
        <v>0.28751196172248805</v>
      </c>
    </row>
    <row r="107" spans="2:13" x14ac:dyDescent="0.2">
      <c r="B107" s="209">
        <v>104</v>
      </c>
      <c r="C107" s="70" t="str">
        <f t="shared" si="7"/>
        <v>Friday</v>
      </c>
      <c r="D107" s="7">
        <v>45030</v>
      </c>
      <c r="E107" s="21">
        <v>5</v>
      </c>
      <c r="F107" s="253">
        <f t="shared" si="13"/>
        <v>414</v>
      </c>
      <c r="G107" s="28">
        <v>425.63</v>
      </c>
      <c r="H107" s="23">
        <v>421.86</v>
      </c>
      <c r="I107" s="104">
        <f t="shared" si="12"/>
        <v>0</v>
      </c>
      <c r="J107" s="20">
        <f t="shared" si="8"/>
        <v>3.7699999999999818</v>
      </c>
      <c r="K107" s="20">
        <f t="shared" si="9"/>
        <v>11.629999999999995</v>
      </c>
      <c r="L107" s="20">
        <f t="shared" si="10"/>
        <v>1037.3699999999999</v>
      </c>
      <c r="M107" s="62">
        <f t="shared" si="11"/>
        <v>0.29092959671907043</v>
      </c>
    </row>
    <row r="108" spans="2:13" x14ac:dyDescent="0.2">
      <c r="B108" s="209">
        <v>105</v>
      </c>
      <c r="C108" s="70" t="str">
        <f t="shared" si="7"/>
        <v>Saturday</v>
      </c>
      <c r="D108" s="7">
        <v>45031</v>
      </c>
      <c r="E108" s="21">
        <v>6</v>
      </c>
      <c r="F108" s="253">
        <f t="shared" si="13"/>
        <v>420</v>
      </c>
      <c r="G108" s="28">
        <v>431.63</v>
      </c>
      <c r="H108" s="23">
        <v>425.85</v>
      </c>
      <c r="I108" s="104">
        <f t="shared" si="12"/>
        <v>0</v>
      </c>
      <c r="J108" s="20">
        <f t="shared" si="8"/>
        <v>5.7799999999999727</v>
      </c>
      <c r="K108" s="20">
        <f t="shared" si="9"/>
        <v>11.629999999999995</v>
      </c>
      <c r="L108" s="20">
        <f t="shared" si="10"/>
        <v>1031.3699999999999</v>
      </c>
      <c r="M108" s="62">
        <f t="shared" si="11"/>
        <v>0.29503075871496925</v>
      </c>
    </row>
    <row r="109" spans="2:13" x14ac:dyDescent="0.2">
      <c r="B109" s="209">
        <v>106</v>
      </c>
      <c r="C109" s="70" t="str">
        <f t="shared" si="7"/>
        <v>Sunday</v>
      </c>
      <c r="D109" s="7">
        <v>45032</v>
      </c>
      <c r="E109" s="21">
        <v>7</v>
      </c>
      <c r="F109" s="253">
        <f t="shared" si="13"/>
        <v>427</v>
      </c>
      <c r="G109" s="28">
        <v>438.63</v>
      </c>
      <c r="H109" s="23">
        <v>429.84</v>
      </c>
      <c r="I109" s="104">
        <f t="shared" si="12"/>
        <v>0</v>
      </c>
      <c r="J109" s="20">
        <f t="shared" si="8"/>
        <v>8.7900000000000205</v>
      </c>
      <c r="K109" s="20">
        <f t="shared" si="9"/>
        <v>11.629999999999995</v>
      </c>
      <c r="L109" s="20">
        <f t="shared" si="10"/>
        <v>1024.3699999999999</v>
      </c>
      <c r="M109" s="62">
        <f t="shared" si="11"/>
        <v>0.29981544771018453</v>
      </c>
    </row>
    <row r="110" spans="2:13" x14ac:dyDescent="0.2">
      <c r="B110" s="209">
        <v>107</v>
      </c>
      <c r="C110" s="70" t="str">
        <f t="shared" si="7"/>
        <v>Monday</v>
      </c>
      <c r="D110" s="7">
        <v>45033</v>
      </c>
      <c r="E110" s="21">
        <v>1</v>
      </c>
      <c r="F110" s="253">
        <f t="shared" si="13"/>
        <v>428</v>
      </c>
      <c r="G110" s="28">
        <v>439.63</v>
      </c>
      <c r="H110" s="23">
        <v>433.83</v>
      </c>
      <c r="I110" s="104">
        <f t="shared" si="12"/>
        <v>0</v>
      </c>
      <c r="J110" s="20">
        <f t="shared" si="8"/>
        <v>5.8000000000000114</v>
      </c>
      <c r="K110" s="20">
        <f t="shared" si="9"/>
        <v>11.629999999999995</v>
      </c>
      <c r="L110" s="20">
        <f t="shared" si="10"/>
        <v>1023.37</v>
      </c>
      <c r="M110" s="62">
        <f t="shared" si="11"/>
        <v>0.30049897470950104</v>
      </c>
    </row>
    <row r="111" spans="2:13" x14ac:dyDescent="0.2">
      <c r="B111" s="209">
        <v>108</v>
      </c>
      <c r="C111" s="70" t="str">
        <f t="shared" si="7"/>
        <v>Tuesday</v>
      </c>
      <c r="D111" s="7">
        <v>45034</v>
      </c>
      <c r="E111" s="21">
        <v>2</v>
      </c>
      <c r="F111" s="253">
        <f t="shared" si="13"/>
        <v>430</v>
      </c>
      <c r="G111" s="28">
        <v>441.63</v>
      </c>
      <c r="H111" s="23">
        <v>437.82</v>
      </c>
      <c r="I111" s="104">
        <f t="shared" si="12"/>
        <v>0</v>
      </c>
      <c r="J111" s="20">
        <f t="shared" si="8"/>
        <v>3.8100000000000023</v>
      </c>
      <c r="K111" s="20">
        <f t="shared" si="9"/>
        <v>11.629999999999995</v>
      </c>
      <c r="L111" s="20">
        <f t="shared" si="10"/>
        <v>1021.37</v>
      </c>
      <c r="M111" s="62">
        <f t="shared" si="11"/>
        <v>0.30186602870813395</v>
      </c>
    </row>
    <row r="112" spans="2:13" x14ac:dyDescent="0.2">
      <c r="B112" s="209">
        <v>109</v>
      </c>
      <c r="C112" s="70" t="str">
        <f t="shared" si="7"/>
        <v>Wednesday</v>
      </c>
      <c r="D112" s="7">
        <v>45035</v>
      </c>
      <c r="E112" s="21">
        <v>3</v>
      </c>
      <c r="F112" s="253">
        <f t="shared" si="13"/>
        <v>433</v>
      </c>
      <c r="G112" s="28">
        <v>444.63</v>
      </c>
      <c r="H112" s="23">
        <v>441.81</v>
      </c>
      <c r="I112" s="104">
        <f t="shared" si="12"/>
        <v>0</v>
      </c>
      <c r="J112" s="20">
        <f t="shared" si="8"/>
        <v>2.8199999999999932</v>
      </c>
      <c r="K112" s="20">
        <f t="shared" si="9"/>
        <v>11.629999999999995</v>
      </c>
      <c r="L112" s="20">
        <f t="shared" si="10"/>
        <v>1018.37</v>
      </c>
      <c r="M112" s="62">
        <f t="shared" si="11"/>
        <v>0.30391660970608336</v>
      </c>
    </row>
    <row r="113" spans="2:13" x14ac:dyDescent="0.2">
      <c r="B113" s="209">
        <v>110</v>
      </c>
      <c r="C113" s="70" t="str">
        <f t="shared" si="7"/>
        <v>Thursday</v>
      </c>
      <c r="D113" s="7">
        <v>45036</v>
      </c>
      <c r="E113" s="21">
        <v>4</v>
      </c>
      <c r="F113" s="253">
        <f t="shared" si="13"/>
        <v>437</v>
      </c>
      <c r="G113" s="28">
        <v>448.63</v>
      </c>
      <c r="H113" s="23">
        <v>445.79</v>
      </c>
      <c r="I113" s="104">
        <f t="shared" si="12"/>
        <v>0</v>
      </c>
      <c r="J113" s="20">
        <f t="shared" si="8"/>
        <v>2.839999999999975</v>
      </c>
      <c r="K113" s="20">
        <f t="shared" si="9"/>
        <v>11.629999999999995</v>
      </c>
      <c r="L113" s="20">
        <f t="shared" si="10"/>
        <v>1014.37</v>
      </c>
      <c r="M113" s="62">
        <f t="shared" si="11"/>
        <v>0.30665071770334928</v>
      </c>
    </row>
    <row r="114" spans="2:13" x14ac:dyDescent="0.2">
      <c r="B114" s="209">
        <v>111</v>
      </c>
      <c r="C114" s="70" t="str">
        <f t="shared" si="7"/>
        <v>Friday</v>
      </c>
      <c r="D114" s="7">
        <v>45037</v>
      </c>
      <c r="E114" s="21">
        <v>5</v>
      </c>
      <c r="F114" s="253">
        <f t="shared" si="13"/>
        <v>442</v>
      </c>
      <c r="G114" s="28">
        <v>454.08</v>
      </c>
      <c r="H114" s="23">
        <v>449.78</v>
      </c>
      <c r="I114" s="104">
        <f t="shared" si="12"/>
        <v>0.44999999999998863</v>
      </c>
      <c r="J114" s="20">
        <f t="shared" si="8"/>
        <v>4.3000000000000114</v>
      </c>
      <c r="K114" s="20">
        <f t="shared" si="9"/>
        <v>12.079999999999984</v>
      </c>
      <c r="L114" s="20">
        <f t="shared" si="10"/>
        <v>1008.9200000000001</v>
      </c>
      <c r="M114" s="62">
        <f t="shared" si="11"/>
        <v>0.31037593984962403</v>
      </c>
    </row>
    <row r="115" spans="2:13" x14ac:dyDescent="0.2">
      <c r="B115" s="209">
        <v>112</v>
      </c>
      <c r="C115" s="70" t="str">
        <f t="shared" si="7"/>
        <v>Saturday</v>
      </c>
      <c r="D115" s="7">
        <v>45038</v>
      </c>
      <c r="E115" s="21">
        <v>6</v>
      </c>
      <c r="F115" s="253">
        <f t="shared" si="13"/>
        <v>448</v>
      </c>
      <c r="G115" s="28">
        <v>460.08</v>
      </c>
      <c r="H115" s="23">
        <v>453.77</v>
      </c>
      <c r="I115" s="104">
        <f t="shared" si="12"/>
        <v>0</v>
      </c>
      <c r="J115" s="20">
        <f t="shared" si="8"/>
        <v>6.3100000000000023</v>
      </c>
      <c r="K115" s="20">
        <f t="shared" si="9"/>
        <v>12.079999999999984</v>
      </c>
      <c r="L115" s="20">
        <f t="shared" si="10"/>
        <v>1002.9200000000001</v>
      </c>
      <c r="M115" s="62">
        <f t="shared" si="11"/>
        <v>0.31447710184552291</v>
      </c>
    </row>
    <row r="116" spans="2:13" x14ac:dyDescent="0.2">
      <c r="B116" s="209">
        <v>113</v>
      </c>
      <c r="C116" s="70" t="str">
        <f t="shared" si="7"/>
        <v>Sunday</v>
      </c>
      <c r="D116" s="7">
        <v>45039</v>
      </c>
      <c r="E116" s="21">
        <v>7</v>
      </c>
      <c r="F116" s="253">
        <f t="shared" si="13"/>
        <v>455</v>
      </c>
      <c r="G116" s="28">
        <v>467.08</v>
      </c>
      <c r="H116" s="23">
        <v>457.76</v>
      </c>
      <c r="I116" s="104">
        <f t="shared" si="12"/>
        <v>0</v>
      </c>
      <c r="J116" s="20">
        <f t="shared" si="8"/>
        <v>9.3199999999999932</v>
      </c>
      <c r="K116" s="20">
        <f t="shared" si="9"/>
        <v>12.079999999999984</v>
      </c>
      <c r="L116" s="20">
        <f t="shared" si="10"/>
        <v>995.92000000000007</v>
      </c>
      <c r="M116" s="62">
        <f t="shared" si="11"/>
        <v>0.31926179084073819</v>
      </c>
    </row>
    <row r="117" spans="2:13" x14ac:dyDescent="0.2">
      <c r="B117" s="209">
        <v>114</v>
      </c>
      <c r="C117" s="70" t="str">
        <f t="shared" si="7"/>
        <v>Monday</v>
      </c>
      <c r="D117" s="7">
        <v>45040</v>
      </c>
      <c r="E117" s="21">
        <v>1</v>
      </c>
      <c r="F117" s="253">
        <f t="shared" si="13"/>
        <v>456</v>
      </c>
      <c r="G117" s="28">
        <v>468.1</v>
      </c>
      <c r="H117" s="23">
        <v>461.75</v>
      </c>
      <c r="I117" s="104">
        <f t="shared" si="12"/>
        <v>2.0000000000038654E-2</v>
      </c>
      <c r="J117" s="20">
        <f t="shared" si="8"/>
        <v>6.3500000000000227</v>
      </c>
      <c r="K117" s="20">
        <f t="shared" si="9"/>
        <v>12.100000000000023</v>
      </c>
      <c r="L117" s="20">
        <f t="shared" si="10"/>
        <v>994.9</v>
      </c>
      <c r="M117" s="62">
        <f t="shared" si="11"/>
        <v>0.31995898838004105</v>
      </c>
    </row>
    <row r="118" spans="2:13" x14ac:dyDescent="0.2">
      <c r="B118" s="209">
        <v>115</v>
      </c>
      <c r="C118" s="70" t="str">
        <f t="shared" si="7"/>
        <v>Tuesday</v>
      </c>
      <c r="D118" s="7">
        <v>45041</v>
      </c>
      <c r="E118" s="21">
        <v>2</v>
      </c>
      <c r="F118" s="253">
        <f t="shared" si="13"/>
        <v>458</v>
      </c>
      <c r="G118" s="28">
        <v>470.11</v>
      </c>
      <c r="H118" s="23">
        <v>465.74</v>
      </c>
      <c r="I118" s="104">
        <f t="shared" si="12"/>
        <v>9.9999999999909051E-3</v>
      </c>
      <c r="J118" s="20">
        <f t="shared" si="8"/>
        <v>4.3700000000000045</v>
      </c>
      <c r="K118" s="20">
        <f t="shared" si="9"/>
        <v>12.110000000000014</v>
      </c>
      <c r="L118" s="20">
        <f t="shared" si="10"/>
        <v>992.89</v>
      </c>
      <c r="M118" s="62">
        <f t="shared" si="11"/>
        <v>0.32133287764866714</v>
      </c>
    </row>
    <row r="119" spans="2:13" x14ac:dyDescent="0.2">
      <c r="B119" s="209">
        <v>116</v>
      </c>
      <c r="C119" s="70" t="str">
        <f t="shared" si="7"/>
        <v>Wednesday</v>
      </c>
      <c r="D119" s="7">
        <v>45042</v>
      </c>
      <c r="E119" s="21">
        <v>3</v>
      </c>
      <c r="F119" s="253">
        <f t="shared" si="13"/>
        <v>461</v>
      </c>
      <c r="G119" s="28">
        <v>474.88</v>
      </c>
      <c r="H119" s="23">
        <v>469.73</v>
      </c>
      <c r="I119" s="104">
        <f t="shared" si="12"/>
        <v>1.7699999999999818</v>
      </c>
      <c r="J119" s="20">
        <f t="shared" si="8"/>
        <v>5.1499999999999773</v>
      </c>
      <c r="K119" s="20">
        <f t="shared" si="9"/>
        <v>13.879999999999995</v>
      </c>
      <c r="L119" s="20">
        <f t="shared" si="10"/>
        <v>988.12</v>
      </c>
      <c r="M119" s="62">
        <f t="shared" si="11"/>
        <v>0.32459330143540671</v>
      </c>
    </row>
    <row r="120" spans="2:13" x14ac:dyDescent="0.2">
      <c r="B120" s="209">
        <v>117</v>
      </c>
      <c r="C120" s="70" t="str">
        <f t="shared" si="7"/>
        <v>Thursday</v>
      </c>
      <c r="D120" s="7">
        <v>45043</v>
      </c>
      <c r="E120" s="21">
        <v>4</v>
      </c>
      <c r="F120" s="253">
        <f t="shared" si="13"/>
        <v>465</v>
      </c>
      <c r="G120" s="28">
        <v>478.88</v>
      </c>
      <c r="H120" s="23">
        <v>473.72</v>
      </c>
      <c r="I120" s="104">
        <f t="shared" si="12"/>
        <v>0</v>
      </c>
      <c r="J120" s="20">
        <f t="shared" si="8"/>
        <v>5.1599999999999682</v>
      </c>
      <c r="K120" s="20">
        <f t="shared" si="9"/>
        <v>13.879999999999995</v>
      </c>
      <c r="L120" s="20">
        <f t="shared" si="10"/>
        <v>984.12</v>
      </c>
      <c r="M120" s="62">
        <f t="shared" si="11"/>
        <v>0.32732740943267258</v>
      </c>
    </row>
    <row r="121" spans="2:13" x14ac:dyDescent="0.2">
      <c r="B121" s="209">
        <v>118</v>
      </c>
      <c r="C121" s="70" t="str">
        <f t="shared" si="7"/>
        <v>Friday</v>
      </c>
      <c r="D121" s="7">
        <v>45044</v>
      </c>
      <c r="E121" s="21">
        <v>5</v>
      </c>
      <c r="F121" s="253">
        <f t="shared" si="13"/>
        <v>470</v>
      </c>
      <c r="G121" s="28">
        <v>483.88</v>
      </c>
      <c r="H121" s="23">
        <v>477.71</v>
      </c>
      <c r="I121" s="104">
        <f t="shared" si="12"/>
        <v>0</v>
      </c>
      <c r="J121" s="20">
        <f t="shared" si="8"/>
        <v>6.1700000000000159</v>
      </c>
      <c r="K121" s="20">
        <f t="shared" si="9"/>
        <v>13.879999999999995</v>
      </c>
      <c r="L121" s="20">
        <f t="shared" si="10"/>
        <v>979.12</v>
      </c>
      <c r="M121" s="62">
        <f t="shared" si="11"/>
        <v>0.33074504442925495</v>
      </c>
    </row>
    <row r="122" spans="2:13" x14ac:dyDescent="0.2">
      <c r="B122" s="209">
        <v>119</v>
      </c>
      <c r="C122" s="70" t="str">
        <f t="shared" si="7"/>
        <v>Saturday</v>
      </c>
      <c r="D122" s="7">
        <v>45045</v>
      </c>
      <c r="E122" s="21">
        <v>6</v>
      </c>
      <c r="F122" s="253">
        <f t="shared" si="13"/>
        <v>476</v>
      </c>
      <c r="G122" s="28">
        <v>489.88</v>
      </c>
      <c r="H122" s="23">
        <v>481.7</v>
      </c>
      <c r="I122" s="104">
        <f t="shared" si="12"/>
        <v>0</v>
      </c>
      <c r="J122" s="20">
        <f t="shared" si="8"/>
        <v>8.1800000000000068</v>
      </c>
      <c r="K122" s="20">
        <f t="shared" si="9"/>
        <v>13.879999999999995</v>
      </c>
      <c r="L122" s="20">
        <f t="shared" si="10"/>
        <v>973.12</v>
      </c>
      <c r="M122" s="62">
        <f t="shared" si="11"/>
        <v>0.33484620642515378</v>
      </c>
    </row>
    <row r="123" spans="2:13" x14ac:dyDescent="0.2">
      <c r="B123" s="209">
        <v>120</v>
      </c>
      <c r="C123" s="70" t="str">
        <f t="shared" si="7"/>
        <v>Sunday</v>
      </c>
      <c r="D123" s="7">
        <v>45046</v>
      </c>
      <c r="E123" s="21">
        <v>7</v>
      </c>
      <c r="F123" s="253">
        <f t="shared" si="13"/>
        <v>483</v>
      </c>
      <c r="G123" s="28">
        <v>496.88</v>
      </c>
      <c r="H123" s="23">
        <v>485.68</v>
      </c>
      <c r="I123" s="104">
        <f t="shared" si="12"/>
        <v>0</v>
      </c>
      <c r="J123" s="20">
        <f t="shared" si="8"/>
        <v>11.199999999999989</v>
      </c>
      <c r="K123" s="20">
        <f t="shared" si="9"/>
        <v>13.879999999999995</v>
      </c>
      <c r="L123" s="20">
        <f t="shared" si="10"/>
        <v>966.12</v>
      </c>
      <c r="M123" s="62">
        <f t="shared" si="11"/>
        <v>0.33963089542036912</v>
      </c>
    </row>
    <row r="124" spans="2:13" x14ac:dyDescent="0.2">
      <c r="B124" s="209">
        <v>121</v>
      </c>
      <c r="C124" s="70" t="str">
        <f t="shared" si="7"/>
        <v>Monday</v>
      </c>
      <c r="D124" s="7">
        <v>45047</v>
      </c>
      <c r="E124" s="21">
        <v>1</v>
      </c>
      <c r="F124" s="253">
        <f t="shared" si="13"/>
        <v>484</v>
      </c>
      <c r="G124" s="28">
        <v>497.88</v>
      </c>
      <c r="H124" s="23">
        <v>489.67</v>
      </c>
      <c r="I124" s="104">
        <f t="shared" si="12"/>
        <v>0</v>
      </c>
      <c r="J124" s="20">
        <f t="shared" si="8"/>
        <v>8.2099999999999795</v>
      </c>
      <c r="K124" s="20">
        <f t="shared" si="9"/>
        <v>13.879999999999995</v>
      </c>
      <c r="L124" s="20">
        <f t="shared" si="10"/>
        <v>965.12</v>
      </c>
      <c r="M124" s="62">
        <f t="shared" si="11"/>
        <v>0.34031442241968557</v>
      </c>
    </row>
    <row r="125" spans="2:13" x14ac:dyDescent="0.2">
      <c r="B125" s="209">
        <v>122</v>
      </c>
      <c r="C125" s="70" t="str">
        <f t="shared" si="7"/>
        <v>Tuesday</v>
      </c>
      <c r="D125" s="7">
        <v>45048</v>
      </c>
      <c r="E125" s="21">
        <v>2</v>
      </c>
      <c r="F125" s="253">
        <f t="shared" si="13"/>
        <v>486</v>
      </c>
      <c r="G125" s="28">
        <v>499.88</v>
      </c>
      <c r="H125" s="23">
        <v>493.66</v>
      </c>
      <c r="I125" s="104">
        <f t="shared" si="12"/>
        <v>0</v>
      </c>
      <c r="J125" s="20">
        <f t="shared" si="8"/>
        <v>6.2199999999999704</v>
      </c>
      <c r="K125" s="20">
        <f t="shared" si="9"/>
        <v>13.879999999999995</v>
      </c>
      <c r="L125" s="20">
        <f t="shared" si="10"/>
        <v>963.12</v>
      </c>
      <c r="M125" s="62">
        <f t="shared" si="11"/>
        <v>0.34168147641831853</v>
      </c>
    </row>
    <row r="126" spans="2:13" x14ac:dyDescent="0.2">
      <c r="B126" s="209">
        <v>123</v>
      </c>
      <c r="C126" s="70" t="str">
        <f t="shared" si="7"/>
        <v>Wednesday</v>
      </c>
      <c r="D126" s="7">
        <v>45049</v>
      </c>
      <c r="E126" s="21">
        <v>3</v>
      </c>
      <c r="F126" s="253">
        <f t="shared" si="13"/>
        <v>489</v>
      </c>
      <c r="G126" s="28">
        <v>503.23</v>
      </c>
      <c r="H126" s="23">
        <v>497.65</v>
      </c>
      <c r="I126" s="104">
        <f t="shared" si="12"/>
        <v>0.35000000000002274</v>
      </c>
      <c r="J126" s="20">
        <f t="shared" si="8"/>
        <v>5.5800000000000409</v>
      </c>
      <c r="K126" s="20">
        <f t="shared" si="9"/>
        <v>14.230000000000018</v>
      </c>
      <c r="L126" s="20">
        <f t="shared" si="10"/>
        <v>959.77</v>
      </c>
      <c r="M126" s="62">
        <f t="shared" si="11"/>
        <v>0.34397129186602871</v>
      </c>
    </row>
    <row r="127" spans="2:13" x14ac:dyDescent="0.2">
      <c r="B127" s="209">
        <v>124</v>
      </c>
      <c r="C127" s="70" t="str">
        <f t="shared" si="7"/>
        <v>Thursday</v>
      </c>
      <c r="D127" s="7">
        <v>45050</v>
      </c>
      <c r="E127" s="21">
        <v>4</v>
      </c>
      <c r="F127" s="253">
        <f t="shared" si="13"/>
        <v>493</v>
      </c>
      <c r="G127" s="28">
        <v>507.23</v>
      </c>
      <c r="H127" s="23">
        <v>501.64</v>
      </c>
      <c r="I127" s="104">
        <f t="shared" si="12"/>
        <v>0</v>
      </c>
      <c r="J127" s="20">
        <f t="shared" si="8"/>
        <v>5.5900000000000318</v>
      </c>
      <c r="K127" s="20">
        <f t="shared" si="9"/>
        <v>14.230000000000018</v>
      </c>
      <c r="L127" s="20">
        <f t="shared" si="10"/>
        <v>955.77</v>
      </c>
      <c r="M127" s="62">
        <f t="shared" si="11"/>
        <v>0.34670539986329463</v>
      </c>
    </row>
    <row r="128" spans="2:13" x14ac:dyDescent="0.2">
      <c r="B128" s="209">
        <v>125</v>
      </c>
      <c r="C128" s="70" t="str">
        <f t="shared" si="7"/>
        <v>Friday</v>
      </c>
      <c r="D128" s="7">
        <v>45051</v>
      </c>
      <c r="E128" s="21">
        <v>5</v>
      </c>
      <c r="F128" s="253">
        <f t="shared" si="13"/>
        <v>498</v>
      </c>
      <c r="G128" s="28">
        <v>512.23</v>
      </c>
      <c r="H128" s="23">
        <v>505.63</v>
      </c>
      <c r="I128" s="104">
        <f t="shared" si="12"/>
        <v>0</v>
      </c>
      <c r="J128" s="20">
        <f t="shared" si="8"/>
        <v>6.6000000000000227</v>
      </c>
      <c r="K128" s="20">
        <f t="shared" si="9"/>
        <v>14.230000000000018</v>
      </c>
      <c r="L128" s="20">
        <f t="shared" si="10"/>
        <v>950.77</v>
      </c>
      <c r="M128" s="62">
        <f t="shared" si="11"/>
        <v>0.350123034859877</v>
      </c>
    </row>
    <row r="129" spans="2:13" x14ac:dyDescent="0.2">
      <c r="B129" s="209">
        <v>126</v>
      </c>
      <c r="C129" s="70" t="str">
        <f t="shared" si="7"/>
        <v>Saturday</v>
      </c>
      <c r="D129" s="7">
        <v>45052</v>
      </c>
      <c r="E129" s="21">
        <v>6</v>
      </c>
      <c r="F129" s="253">
        <f t="shared" si="13"/>
        <v>504</v>
      </c>
      <c r="G129" s="28">
        <v>518.94000000000005</v>
      </c>
      <c r="H129" s="23">
        <v>509.62</v>
      </c>
      <c r="I129" s="104">
        <f t="shared" si="12"/>
        <v>0.71000000000003638</v>
      </c>
      <c r="J129" s="20">
        <f t="shared" si="8"/>
        <v>9.32000000000005</v>
      </c>
      <c r="K129" s="20">
        <f t="shared" si="9"/>
        <v>14.940000000000055</v>
      </c>
      <c r="L129" s="20">
        <f t="shared" si="10"/>
        <v>944.06</v>
      </c>
      <c r="M129" s="62">
        <f t="shared" si="11"/>
        <v>0.35470950102529053</v>
      </c>
    </row>
    <row r="130" spans="2:13" x14ac:dyDescent="0.2">
      <c r="B130" s="209">
        <v>127</v>
      </c>
      <c r="C130" s="70" t="str">
        <f t="shared" si="7"/>
        <v>Sunday</v>
      </c>
      <c r="D130" s="7">
        <v>45053</v>
      </c>
      <c r="E130" s="21">
        <v>7</v>
      </c>
      <c r="F130" s="253">
        <f t="shared" si="13"/>
        <v>511</v>
      </c>
      <c r="G130" s="28">
        <v>525.94000000000005</v>
      </c>
      <c r="H130" s="23">
        <v>513.61</v>
      </c>
      <c r="I130" s="104">
        <f t="shared" si="12"/>
        <v>0</v>
      </c>
      <c r="J130" s="20">
        <f t="shared" si="8"/>
        <v>12.330000000000041</v>
      </c>
      <c r="K130" s="20">
        <f t="shared" si="9"/>
        <v>14.940000000000055</v>
      </c>
      <c r="L130" s="20">
        <f t="shared" si="10"/>
        <v>937.06</v>
      </c>
      <c r="M130" s="62">
        <f t="shared" si="11"/>
        <v>0.35949419002050587</v>
      </c>
    </row>
    <row r="131" spans="2:13" x14ac:dyDescent="0.2">
      <c r="B131" s="209">
        <v>128</v>
      </c>
      <c r="C131" s="70" t="str">
        <f t="shared" si="7"/>
        <v>Monday</v>
      </c>
      <c r="D131" s="7">
        <v>45054</v>
      </c>
      <c r="E131" s="21">
        <v>1</v>
      </c>
      <c r="F131" s="253">
        <f t="shared" si="13"/>
        <v>512</v>
      </c>
      <c r="G131" s="28">
        <v>526.94000000000005</v>
      </c>
      <c r="H131" s="23">
        <v>517.6</v>
      </c>
      <c r="I131" s="104">
        <f t="shared" si="12"/>
        <v>0</v>
      </c>
      <c r="J131" s="20">
        <f t="shared" si="8"/>
        <v>9.3400000000000318</v>
      </c>
      <c r="K131" s="20">
        <f t="shared" si="9"/>
        <v>14.940000000000055</v>
      </c>
      <c r="L131" s="20">
        <f t="shared" si="10"/>
        <v>936.06</v>
      </c>
      <c r="M131" s="62">
        <f t="shared" si="11"/>
        <v>0.36017771701982232</v>
      </c>
    </row>
    <row r="132" spans="2:13" x14ac:dyDescent="0.2">
      <c r="B132" s="209">
        <v>129</v>
      </c>
      <c r="C132" s="70" t="str">
        <f t="shared" si="7"/>
        <v>Tuesday</v>
      </c>
      <c r="D132" s="7">
        <v>45055</v>
      </c>
      <c r="E132" s="21">
        <v>2</v>
      </c>
      <c r="F132" s="253">
        <f t="shared" si="13"/>
        <v>514</v>
      </c>
      <c r="G132" s="28">
        <v>528.94000000000005</v>
      </c>
      <c r="H132" s="23">
        <v>521.59</v>
      </c>
      <c r="I132" s="104">
        <f t="shared" si="12"/>
        <v>0</v>
      </c>
      <c r="J132" s="20">
        <f t="shared" si="8"/>
        <v>7.3500000000000227</v>
      </c>
      <c r="K132" s="20">
        <f t="shared" si="9"/>
        <v>14.940000000000055</v>
      </c>
      <c r="L132" s="20">
        <f t="shared" si="10"/>
        <v>934.06</v>
      </c>
      <c r="M132" s="62">
        <f t="shared" si="11"/>
        <v>0.36154477101845528</v>
      </c>
    </row>
    <row r="133" spans="2:13" x14ac:dyDescent="0.2">
      <c r="B133" s="209">
        <v>130</v>
      </c>
      <c r="C133" s="70" t="str">
        <f t="shared" ref="C133:C196" si="14">TEXT(WEEKDAY(D133), "dddd")</f>
        <v>Wednesday</v>
      </c>
      <c r="D133" s="7">
        <v>45056</v>
      </c>
      <c r="E133" s="21">
        <v>3</v>
      </c>
      <c r="F133" s="253">
        <f t="shared" si="13"/>
        <v>517</v>
      </c>
      <c r="G133" s="28">
        <v>531.94000000000005</v>
      </c>
      <c r="H133" s="23">
        <v>525.58000000000004</v>
      </c>
      <c r="I133" s="104">
        <f t="shared" si="12"/>
        <v>0</v>
      </c>
      <c r="J133" s="20">
        <f t="shared" ref="J133:J196" si="15">SUM(G133-H133)</f>
        <v>6.3600000000000136</v>
      </c>
      <c r="K133" s="20">
        <f t="shared" ref="K133:K196" si="16">SUM(G133-F133)</f>
        <v>14.940000000000055</v>
      </c>
      <c r="L133" s="20">
        <f t="shared" ref="L133:L196" si="17">SUM(1463-G133)</f>
        <v>931.06</v>
      </c>
      <c r="M133" s="62">
        <f t="shared" ref="M133:M196" si="18">SUM(G133/1463)</f>
        <v>0.36359535201640469</v>
      </c>
    </row>
    <row r="134" spans="2:13" x14ac:dyDescent="0.2">
      <c r="B134" s="209">
        <v>131</v>
      </c>
      <c r="C134" s="70" t="str">
        <f t="shared" si="14"/>
        <v>Thursday</v>
      </c>
      <c r="D134" s="7">
        <v>45057</v>
      </c>
      <c r="E134" s="21">
        <v>4</v>
      </c>
      <c r="F134" s="253">
        <f t="shared" si="13"/>
        <v>521</v>
      </c>
      <c r="G134" s="28">
        <v>536.14</v>
      </c>
      <c r="H134" s="23">
        <v>529.55999999999995</v>
      </c>
      <c r="I134" s="104">
        <f t="shared" si="12"/>
        <v>0.19999999999993179</v>
      </c>
      <c r="J134" s="20">
        <f t="shared" si="15"/>
        <v>6.5800000000000409</v>
      </c>
      <c r="K134" s="20">
        <f t="shared" si="16"/>
        <v>15.139999999999986</v>
      </c>
      <c r="L134" s="20">
        <f t="shared" si="17"/>
        <v>926.86</v>
      </c>
      <c r="M134" s="62">
        <f t="shared" si="18"/>
        <v>0.36646616541353383</v>
      </c>
    </row>
    <row r="135" spans="2:13" x14ac:dyDescent="0.2">
      <c r="B135" s="209">
        <v>132</v>
      </c>
      <c r="C135" s="70" t="str">
        <f t="shared" si="14"/>
        <v>Friday</v>
      </c>
      <c r="D135" s="7">
        <v>45058</v>
      </c>
      <c r="E135" s="21">
        <v>5</v>
      </c>
      <c r="F135" s="253">
        <f t="shared" si="13"/>
        <v>526</v>
      </c>
      <c r="G135" s="28">
        <v>541.14</v>
      </c>
      <c r="H135" s="23">
        <v>533.54999999999995</v>
      </c>
      <c r="I135" s="104">
        <f t="shared" ref="I135:I198" si="19">SUM(G135-G134-E135)</f>
        <v>0</v>
      </c>
      <c r="J135" s="20">
        <f t="shared" si="15"/>
        <v>7.5900000000000318</v>
      </c>
      <c r="K135" s="20">
        <f t="shared" si="16"/>
        <v>15.139999999999986</v>
      </c>
      <c r="L135" s="20">
        <f t="shared" si="17"/>
        <v>921.86</v>
      </c>
      <c r="M135" s="62">
        <f t="shared" si="18"/>
        <v>0.3698838004101162</v>
      </c>
    </row>
    <row r="136" spans="2:13" x14ac:dyDescent="0.2">
      <c r="B136" s="209">
        <v>133</v>
      </c>
      <c r="C136" s="70" t="str">
        <f t="shared" si="14"/>
        <v>Saturday</v>
      </c>
      <c r="D136" s="7">
        <v>45059</v>
      </c>
      <c r="E136" s="21">
        <v>6</v>
      </c>
      <c r="F136" s="253">
        <f t="shared" ref="F136:F199" si="20">SUM(F135+E136)</f>
        <v>532</v>
      </c>
      <c r="G136" s="28">
        <v>548.80999999999995</v>
      </c>
      <c r="H136" s="23">
        <v>537.54</v>
      </c>
      <c r="I136" s="104">
        <f t="shared" si="19"/>
        <v>1.6699999999999591</v>
      </c>
      <c r="J136" s="20">
        <f t="shared" si="15"/>
        <v>11.269999999999982</v>
      </c>
      <c r="K136" s="20">
        <f t="shared" si="16"/>
        <v>16.809999999999945</v>
      </c>
      <c r="L136" s="20">
        <f t="shared" si="17"/>
        <v>914.19</v>
      </c>
      <c r="M136" s="62">
        <f t="shared" si="18"/>
        <v>0.37512645249487353</v>
      </c>
    </row>
    <row r="137" spans="2:13" x14ac:dyDescent="0.2">
      <c r="B137" s="209">
        <v>134</v>
      </c>
      <c r="C137" s="70" t="str">
        <f t="shared" si="14"/>
        <v>Sunday</v>
      </c>
      <c r="D137" s="7">
        <v>45060</v>
      </c>
      <c r="E137" s="21">
        <v>7</v>
      </c>
      <c r="F137" s="253">
        <f t="shared" si="20"/>
        <v>539</v>
      </c>
      <c r="G137" s="28">
        <v>555.80999999999995</v>
      </c>
      <c r="H137" s="23">
        <v>541.53</v>
      </c>
      <c r="I137" s="104">
        <f t="shared" si="19"/>
        <v>0</v>
      </c>
      <c r="J137" s="20">
        <f t="shared" si="15"/>
        <v>14.279999999999973</v>
      </c>
      <c r="K137" s="20">
        <f t="shared" si="16"/>
        <v>16.809999999999945</v>
      </c>
      <c r="L137" s="20">
        <f t="shared" si="17"/>
        <v>907.19</v>
      </c>
      <c r="M137" s="62">
        <f t="shared" si="18"/>
        <v>0.37991114149008881</v>
      </c>
    </row>
    <row r="138" spans="2:13" x14ac:dyDescent="0.2">
      <c r="B138" s="209">
        <v>135</v>
      </c>
      <c r="C138" s="70" t="str">
        <f t="shared" si="14"/>
        <v>Monday</v>
      </c>
      <c r="D138" s="7">
        <v>45061</v>
      </c>
      <c r="E138" s="21">
        <v>1</v>
      </c>
      <c r="F138" s="253">
        <f t="shared" si="20"/>
        <v>540</v>
      </c>
      <c r="G138" s="28">
        <v>556.80999999999995</v>
      </c>
      <c r="H138" s="23">
        <v>545.52</v>
      </c>
      <c r="I138" s="104">
        <f t="shared" si="19"/>
        <v>0</v>
      </c>
      <c r="J138" s="20">
        <f t="shared" si="15"/>
        <v>11.289999999999964</v>
      </c>
      <c r="K138" s="20">
        <f t="shared" si="16"/>
        <v>16.809999999999945</v>
      </c>
      <c r="L138" s="20">
        <f t="shared" si="17"/>
        <v>906.19</v>
      </c>
      <c r="M138" s="62">
        <f t="shared" si="18"/>
        <v>0.38059466848940532</v>
      </c>
    </row>
    <row r="139" spans="2:13" x14ac:dyDescent="0.2">
      <c r="B139" s="209">
        <v>136</v>
      </c>
      <c r="C139" s="70" t="str">
        <f t="shared" si="14"/>
        <v>Tuesday</v>
      </c>
      <c r="D139" s="7">
        <v>45062</v>
      </c>
      <c r="E139" s="21">
        <v>2</v>
      </c>
      <c r="F139" s="253">
        <f t="shared" si="20"/>
        <v>542</v>
      </c>
      <c r="G139" s="28">
        <v>559.01</v>
      </c>
      <c r="H139" s="23">
        <v>549.51</v>
      </c>
      <c r="I139" s="104">
        <f t="shared" si="19"/>
        <v>0.20000000000004547</v>
      </c>
      <c r="J139" s="20">
        <f t="shared" si="15"/>
        <v>9.5</v>
      </c>
      <c r="K139" s="20">
        <f t="shared" si="16"/>
        <v>17.009999999999991</v>
      </c>
      <c r="L139" s="20">
        <f t="shared" si="17"/>
        <v>903.99</v>
      </c>
      <c r="M139" s="62">
        <f t="shared" si="18"/>
        <v>0.38209842788790155</v>
      </c>
    </row>
    <row r="140" spans="2:13" x14ac:dyDescent="0.2">
      <c r="B140" s="209">
        <v>137</v>
      </c>
      <c r="C140" s="70" t="str">
        <f t="shared" si="14"/>
        <v>Wednesday</v>
      </c>
      <c r="D140" s="7">
        <v>45063</v>
      </c>
      <c r="E140" s="21">
        <v>3</v>
      </c>
      <c r="F140" s="253">
        <f t="shared" si="20"/>
        <v>545</v>
      </c>
      <c r="G140" s="28">
        <v>562.01</v>
      </c>
      <c r="H140" s="23">
        <v>553.5</v>
      </c>
      <c r="I140" s="104">
        <f t="shared" si="19"/>
        <v>0</v>
      </c>
      <c r="J140" s="20">
        <f t="shared" si="15"/>
        <v>8.5099999999999909</v>
      </c>
      <c r="K140" s="20">
        <f t="shared" si="16"/>
        <v>17.009999999999991</v>
      </c>
      <c r="L140" s="20">
        <f t="shared" si="17"/>
        <v>900.99</v>
      </c>
      <c r="M140" s="62">
        <f t="shared" si="18"/>
        <v>0.38414900888585096</v>
      </c>
    </row>
    <row r="141" spans="2:13" x14ac:dyDescent="0.2">
      <c r="B141" s="209">
        <v>138</v>
      </c>
      <c r="C141" s="70" t="str">
        <f t="shared" si="14"/>
        <v>Thursday</v>
      </c>
      <c r="D141" s="7">
        <v>45064</v>
      </c>
      <c r="E141" s="21">
        <v>4</v>
      </c>
      <c r="F141" s="253">
        <f t="shared" si="20"/>
        <v>549</v>
      </c>
      <c r="G141" s="28">
        <v>566.01</v>
      </c>
      <c r="H141" s="23">
        <v>557.49</v>
      </c>
      <c r="I141" s="104">
        <f t="shared" si="19"/>
        <v>0</v>
      </c>
      <c r="J141" s="20">
        <f t="shared" si="15"/>
        <v>8.5199999999999818</v>
      </c>
      <c r="K141" s="20">
        <f t="shared" si="16"/>
        <v>17.009999999999991</v>
      </c>
      <c r="L141" s="20">
        <f t="shared" si="17"/>
        <v>896.99</v>
      </c>
      <c r="M141" s="62">
        <f t="shared" si="18"/>
        <v>0.38688311688311688</v>
      </c>
    </row>
    <row r="142" spans="2:13" x14ac:dyDescent="0.2">
      <c r="B142" s="209">
        <v>139</v>
      </c>
      <c r="C142" s="70" t="str">
        <f t="shared" si="14"/>
        <v>Friday</v>
      </c>
      <c r="D142" s="7">
        <v>45065</v>
      </c>
      <c r="E142" s="21">
        <v>5</v>
      </c>
      <c r="F142" s="253">
        <f t="shared" si="20"/>
        <v>554</v>
      </c>
      <c r="G142" s="28">
        <v>571.01</v>
      </c>
      <c r="H142" s="23">
        <v>561.48</v>
      </c>
      <c r="I142" s="104">
        <f t="shared" si="19"/>
        <v>0</v>
      </c>
      <c r="J142" s="20">
        <f t="shared" si="15"/>
        <v>9.5299999999999727</v>
      </c>
      <c r="K142" s="20">
        <f t="shared" si="16"/>
        <v>17.009999999999991</v>
      </c>
      <c r="L142" s="20">
        <f t="shared" si="17"/>
        <v>891.99</v>
      </c>
      <c r="M142" s="62">
        <f t="shared" si="18"/>
        <v>0.39030075187969926</v>
      </c>
    </row>
    <row r="143" spans="2:13" x14ac:dyDescent="0.2">
      <c r="B143" s="209">
        <v>140</v>
      </c>
      <c r="C143" s="70" t="str">
        <f t="shared" si="14"/>
        <v>Saturday</v>
      </c>
      <c r="D143" s="7">
        <v>45066</v>
      </c>
      <c r="E143" s="21">
        <v>6</v>
      </c>
      <c r="F143" s="253">
        <f t="shared" si="20"/>
        <v>560</v>
      </c>
      <c r="G143" s="28">
        <v>577.01</v>
      </c>
      <c r="H143" s="23">
        <v>565.47</v>
      </c>
      <c r="I143" s="104">
        <f t="shared" si="19"/>
        <v>0</v>
      </c>
      <c r="J143" s="20">
        <f t="shared" si="15"/>
        <v>11.539999999999964</v>
      </c>
      <c r="K143" s="20">
        <f t="shared" si="16"/>
        <v>17.009999999999991</v>
      </c>
      <c r="L143" s="20">
        <f t="shared" si="17"/>
        <v>885.99</v>
      </c>
      <c r="M143" s="62">
        <f t="shared" si="18"/>
        <v>0.39440191387559809</v>
      </c>
    </row>
    <row r="144" spans="2:13" x14ac:dyDescent="0.2">
      <c r="B144" s="209">
        <v>141</v>
      </c>
      <c r="C144" s="70" t="str">
        <f t="shared" si="14"/>
        <v>Sunday</v>
      </c>
      <c r="D144" s="7">
        <v>45067</v>
      </c>
      <c r="E144" s="21">
        <v>7</v>
      </c>
      <c r="F144" s="253">
        <f t="shared" si="20"/>
        <v>567</v>
      </c>
      <c r="G144" s="28">
        <v>584.01</v>
      </c>
      <c r="H144" s="23">
        <v>569.45000000000005</v>
      </c>
      <c r="I144" s="104">
        <f t="shared" si="19"/>
        <v>0</v>
      </c>
      <c r="J144" s="20">
        <f t="shared" si="15"/>
        <v>14.559999999999945</v>
      </c>
      <c r="K144" s="20">
        <f t="shared" si="16"/>
        <v>17.009999999999991</v>
      </c>
      <c r="L144" s="20">
        <f t="shared" si="17"/>
        <v>878.99</v>
      </c>
      <c r="M144" s="62">
        <f t="shared" si="18"/>
        <v>0.39918660287081337</v>
      </c>
    </row>
    <row r="145" spans="2:13" x14ac:dyDescent="0.2">
      <c r="B145" s="209">
        <v>142</v>
      </c>
      <c r="C145" s="70" t="str">
        <f t="shared" si="14"/>
        <v>Monday</v>
      </c>
      <c r="D145" s="7">
        <v>45068</v>
      </c>
      <c r="E145" s="21">
        <v>1</v>
      </c>
      <c r="F145" s="253">
        <f t="shared" si="20"/>
        <v>568</v>
      </c>
      <c r="G145" s="28">
        <v>585.01</v>
      </c>
      <c r="H145" s="23">
        <v>573.44000000000005</v>
      </c>
      <c r="I145" s="104">
        <f t="shared" si="19"/>
        <v>0</v>
      </c>
      <c r="J145" s="20">
        <f t="shared" si="15"/>
        <v>11.569999999999936</v>
      </c>
      <c r="K145" s="20">
        <f t="shared" si="16"/>
        <v>17.009999999999991</v>
      </c>
      <c r="L145" s="20">
        <f t="shared" si="17"/>
        <v>877.99</v>
      </c>
      <c r="M145" s="62">
        <f t="shared" si="18"/>
        <v>0.39987012987012988</v>
      </c>
    </row>
    <row r="146" spans="2:13" x14ac:dyDescent="0.2">
      <c r="B146" s="209">
        <v>143</v>
      </c>
      <c r="C146" s="70" t="str">
        <f t="shared" si="14"/>
        <v>Tuesday</v>
      </c>
      <c r="D146" s="7">
        <v>45069</v>
      </c>
      <c r="E146" s="21">
        <v>2</v>
      </c>
      <c r="F146" s="253">
        <f t="shared" si="20"/>
        <v>570</v>
      </c>
      <c r="G146" s="28">
        <v>587.01</v>
      </c>
      <c r="H146" s="23">
        <v>577.42999999999995</v>
      </c>
      <c r="I146" s="104">
        <f t="shared" si="19"/>
        <v>0</v>
      </c>
      <c r="J146" s="20">
        <f t="shared" si="15"/>
        <v>9.5800000000000409</v>
      </c>
      <c r="K146" s="20">
        <f t="shared" si="16"/>
        <v>17.009999999999991</v>
      </c>
      <c r="L146" s="20">
        <f t="shared" si="17"/>
        <v>875.99</v>
      </c>
      <c r="M146" s="62">
        <f t="shared" si="18"/>
        <v>0.40123718386876284</v>
      </c>
    </row>
    <row r="147" spans="2:13" x14ac:dyDescent="0.2">
      <c r="B147" s="209">
        <v>144</v>
      </c>
      <c r="C147" s="70" t="str">
        <f t="shared" si="14"/>
        <v>Wednesday</v>
      </c>
      <c r="D147" s="7">
        <v>45070</v>
      </c>
      <c r="E147" s="21">
        <v>3</v>
      </c>
      <c r="F147" s="253">
        <f t="shared" si="20"/>
        <v>573</v>
      </c>
      <c r="G147" s="28">
        <v>590.01</v>
      </c>
      <c r="H147" s="23">
        <v>581.41999999999996</v>
      </c>
      <c r="I147" s="104">
        <f t="shared" si="19"/>
        <v>0</v>
      </c>
      <c r="J147" s="20">
        <f t="shared" si="15"/>
        <v>8.5900000000000318</v>
      </c>
      <c r="K147" s="20">
        <f t="shared" si="16"/>
        <v>17.009999999999991</v>
      </c>
      <c r="L147" s="20">
        <f t="shared" si="17"/>
        <v>872.99</v>
      </c>
      <c r="M147" s="62">
        <f t="shared" si="18"/>
        <v>0.40328776486671225</v>
      </c>
    </row>
    <row r="148" spans="2:13" x14ac:dyDescent="0.2">
      <c r="B148" s="209">
        <v>145</v>
      </c>
      <c r="C148" s="70" t="str">
        <f t="shared" si="14"/>
        <v>Thursday</v>
      </c>
      <c r="D148" s="7">
        <v>45071</v>
      </c>
      <c r="E148" s="21">
        <v>4</v>
      </c>
      <c r="F148" s="253">
        <f t="shared" si="20"/>
        <v>577</v>
      </c>
      <c r="G148" s="28">
        <v>594.01</v>
      </c>
      <c r="H148" s="23">
        <v>585.41</v>
      </c>
      <c r="I148" s="104">
        <f t="shared" si="19"/>
        <v>0</v>
      </c>
      <c r="J148" s="20">
        <f t="shared" si="15"/>
        <v>8.6000000000000227</v>
      </c>
      <c r="K148" s="20">
        <f t="shared" si="16"/>
        <v>17.009999999999991</v>
      </c>
      <c r="L148" s="20">
        <f t="shared" si="17"/>
        <v>868.99</v>
      </c>
      <c r="M148" s="62">
        <f t="shared" si="18"/>
        <v>0.40602187286397812</v>
      </c>
    </row>
    <row r="149" spans="2:13" x14ac:dyDescent="0.2">
      <c r="B149" s="209">
        <v>146</v>
      </c>
      <c r="C149" s="70" t="str">
        <f t="shared" si="14"/>
        <v>Friday</v>
      </c>
      <c r="D149" s="7">
        <v>45072</v>
      </c>
      <c r="E149" s="21">
        <v>5</v>
      </c>
      <c r="F149" s="253">
        <f t="shared" si="20"/>
        <v>582</v>
      </c>
      <c r="G149" s="28">
        <v>599.01</v>
      </c>
      <c r="H149" s="23">
        <v>589.4</v>
      </c>
      <c r="I149" s="104">
        <f t="shared" si="19"/>
        <v>0</v>
      </c>
      <c r="J149" s="20">
        <f t="shared" si="15"/>
        <v>9.6100000000000136</v>
      </c>
      <c r="K149" s="20">
        <f t="shared" si="16"/>
        <v>17.009999999999991</v>
      </c>
      <c r="L149" s="20">
        <f t="shared" si="17"/>
        <v>863.99</v>
      </c>
      <c r="M149" s="62">
        <f t="shared" si="18"/>
        <v>0.40943950786056049</v>
      </c>
    </row>
    <row r="150" spans="2:13" x14ac:dyDescent="0.2">
      <c r="B150" s="209">
        <v>147</v>
      </c>
      <c r="C150" s="70" t="str">
        <f t="shared" si="14"/>
        <v>Saturday</v>
      </c>
      <c r="D150" s="7">
        <v>45073</v>
      </c>
      <c r="E150" s="21">
        <v>6</v>
      </c>
      <c r="F150" s="253">
        <f t="shared" si="20"/>
        <v>588</v>
      </c>
      <c r="G150" s="28">
        <v>605.01</v>
      </c>
      <c r="H150" s="23">
        <v>593.39</v>
      </c>
      <c r="I150" s="104">
        <f t="shared" si="19"/>
        <v>0</v>
      </c>
      <c r="J150" s="20">
        <f t="shared" si="15"/>
        <v>11.620000000000005</v>
      </c>
      <c r="K150" s="20">
        <f t="shared" si="16"/>
        <v>17.009999999999991</v>
      </c>
      <c r="L150" s="20">
        <f t="shared" si="17"/>
        <v>857.99</v>
      </c>
      <c r="M150" s="62">
        <f t="shared" si="18"/>
        <v>0.41354066985645932</v>
      </c>
    </row>
    <row r="151" spans="2:13" x14ac:dyDescent="0.2">
      <c r="B151" s="209">
        <v>148</v>
      </c>
      <c r="C151" s="70" t="str">
        <f t="shared" si="14"/>
        <v>Sunday</v>
      </c>
      <c r="D151" s="7">
        <v>45074</v>
      </c>
      <c r="E151" s="21">
        <v>7</v>
      </c>
      <c r="F151" s="253">
        <f t="shared" si="20"/>
        <v>595</v>
      </c>
      <c r="G151" s="28">
        <v>612.01</v>
      </c>
      <c r="H151" s="23">
        <v>597.38</v>
      </c>
      <c r="I151" s="104">
        <f t="shared" si="19"/>
        <v>0</v>
      </c>
      <c r="J151" s="20">
        <f t="shared" si="15"/>
        <v>14.629999999999995</v>
      </c>
      <c r="K151" s="20">
        <f t="shared" si="16"/>
        <v>17.009999999999991</v>
      </c>
      <c r="L151" s="20">
        <f t="shared" si="17"/>
        <v>850.99</v>
      </c>
      <c r="M151" s="62">
        <f t="shared" si="18"/>
        <v>0.41832535885167466</v>
      </c>
    </row>
    <row r="152" spans="2:13" x14ac:dyDescent="0.2">
      <c r="B152" s="209">
        <v>149</v>
      </c>
      <c r="C152" s="70" t="str">
        <f t="shared" si="14"/>
        <v>Monday</v>
      </c>
      <c r="D152" s="7">
        <v>45075</v>
      </c>
      <c r="E152" s="21">
        <v>1</v>
      </c>
      <c r="F152" s="253">
        <f t="shared" si="20"/>
        <v>596</v>
      </c>
      <c r="G152" s="28">
        <v>613.01</v>
      </c>
      <c r="H152" s="23">
        <v>601.37</v>
      </c>
      <c r="I152" s="104">
        <f t="shared" si="19"/>
        <v>0</v>
      </c>
      <c r="J152" s="20">
        <f t="shared" si="15"/>
        <v>11.639999999999986</v>
      </c>
      <c r="K152" s="20">
        <f t="shared" si="16"/>
        <v>17.009999999999991</v>
      </c>
      <c r="L152" s="20">
        <f t="shared" si="17"/>
        <v>849.99</v>
      </c>
      <c r="M152" s="62">
        <f t="shared" si="18"/>
        <v>0.41900888585099111</v>
      </c>
    </row>
    <row r="153" spans="2:13" x14ac:dyDescent="0.2">
      <c r="B153" s="209">
        <v>150</v>
      </c>
      <c r="C153" s="70" t="str">
        <f t="shared" si="14"/>
        <v>Tuesday</v>
      </c>
      <c r="D153" s="7">
        <v>45076</v>
      </c>
      <c r="E153" s="21">
        <v>2</v>
      </c>
      <c r="F153" s="253">
        <f t="shared" si="20"/>
        <v>598</v>
      </c>
      <c r="G153" s="28">
        <v>615.01</v>
      </c>
      <c r="H153" s="23">
        <v>605.36</v>
      </c>
      <c r="I153" s="104">
        <f t="shared" si="19"/>
        <v>0</v>
      </c>
      <c r="J153" s="20">
        <f t="shared" si="15"/>
        <v>9.6499999999999773</v>
      </c>
      <c r="K153" s="20">
        <f t="shared" si="16"/>
        <v>17.009999999999991</v>
      </c>
      <c r="L153" s="20">
        <f t="shared" si="17"/>
        <v>847.99</v>
      </c>
      <c r="M153" s="62">
        <f t="shared" si="18"/>
        <v>0.42037593984962407</v>
      </c>
    </row>
    <row r="154" spans="2:13" x14ac:dyDescent="0.2">
      <c r="B154" s="209">
        <v>151</v>
      </c>
      <c r="C154" s="70" t="str">
        <f t="shared" si="14"/>
        <v>Wednesday</v>
      </c>
      <c r="D154" s="7">
        <v>45077</v>
      </c>
      <c r="E154" s="21">
        <v>3</v>
      </c>
      <c r="F154" s="253">
        <f t="shared" si="20"/>
        <v>601</v>
      </c>
      <c r="G154" s="28">
        <v>618.80999999999995</v>
      </c>
      <c r="H154" s="23">
        <v>609.35</v>
      </c>
      <c r="I154" s="104">
        <f t="shared" si="19"/>
        <v>0.79999999999995453</v>
      </c>
      <c r="J154" s="20">
        <f t="shared" si="15"/>
        <v>9.4599999999999227</v>
      </c>
      <c r="K154" s="20">
        <f t="shared" si="16"/>
        <v>17.809999999999945</v>
      </c>
      <c r="L154" s="20">
        <f t="shared" si="17"/>
        <v>844.19</v>
      </c>
      <c r="M154" s="62">
        <f t="shared" si="18"/>
        <v>0.42297334244702661</v>
      </c>
    </row>
    <row r="155" spans="2:13" x14ac:dyDescent="0.2">
      <c r="B155" s="209">
        <v>152</v>
      </c>
      <c r="C155" s="70" t="str">
        <f t="shared" si="14"/>
        <v>Thursday</v>
      </c>
      <c r="D155" s="7">
        <v>45078</v>
      </c>
      <c r="E155" s="21">
        <v>4</v>
      </c>
      <c r="F155" s="253">
        <f t="shared" si="20"/>
        <v>605</v>
      </c>
      <c r="G155" s="28">
        <v>622.80999999999995</v>
      </c>
      <c r="H155" s="23">
        <v>613.33000000000004</v>
      </c>
      <c r="I155" s="104">
        <f t="shared" si="19"/>
        <v>0</v>
      </c>
      <c r="J155" s="20">
        <f t="shared" si="15"/>
        <v>9.4799999999999045</v>
      </c>
      <c r="K155" s="20">
        <f t="shared" si="16"/>
        <v>17.809999999999945</v>
      </c>
      <c r="L155" s="20">
        <f t="shared" si="17"/>
        <v>840.19</v>
      </c>
      <c r="M155" s="62">
        <f t="shared" si="18"/>
        <v>0.42570745044429253</v>
      </c>
    </row>
    <row r="156" spans="2:13" x14ac:dyDescent="0.2">
      <c r="B156" s="209">
        <v>153</v>
      </c>
      <c r="C156" s="70" t="str">
        <f t="shared" si="14"/>
        <v>Friday</v>
      </c>
      <c r="D156" s="7">
        <v>45079</v>
      </c>
      <c r="E156" s="21">
        <v>5</v>
      </c>
      <c r="F156" s="253">
        <f t="shared" si="20"/>
        <v>610</v>
      </c>
      <c r="G156" s="28">
        <v>627.80999999999995</v>
      </c>
      <c r="H156" s="23">
        <v>617.32000000000005</v>
      </c>
      <c r="I156" s="104">
        <f t="shared" si="19"/>
        <v>0</v>
      </c>
      <c r="J156" s="20">
        <f t="shared" si="15"/>
        <v>10.489999999999895</v>
      </c>
      <c r="K156" s="20">
        <f t="shared" si="16"/>
        <v>17.809999999999945</v>
      </c>
      <c r="L156" s="20">
        <f t="shared" si="17"/>
        <v>835.19</v>
      </c>
      <c r="M156" s="62">
        <f t="shared" si="18"/>
        <v>0.42912508544087485</v>
      </c>
    </row>
    <row r="157" spans="2:13" x14ac:dyDescent="0.2">
      <c r="B157" s="209">
        <v>154</v>
      </c>
      <c r="C157" s="70" t="str">
        <f t="shared" si="14"/>
        <v>Saturday</v>
      </c>
      <c r="D157" s="7">
        <v>45080</v>
      </c>
      <c r="E157" s="21">
        <v>6</v>
      </c>
      <c r="F157" s="253">
        <f t="shared" si="20"/>
        <v>616</v>
      </c>
      <c r="G157" s="28">
        <v>633.80999999999995</v>
      </c>
      <c r="H157" s="23">
        <v>621.30999999999995</v>
      </c>
      <c r="I157" s="104">
        <f t="shared" si="19"/>
        <v>0</v>
      </c>
      <c r="J157" s="20">
        <f t="shared" si="15"/>
        <v>12.5</v>
      </c>
      <c r="K157" s="20">
        <f t="shared" si="16"/>
        <v>17.809999999999945</v>
      </c>
      <c r="L157" s="20">
        <f t="shared" si="17"/>
        <v>829.19</v>
      </c>
      <c r="M157" s="62">
        <f t="shared" si="18"/>
        <v>0.43322624743677374</v>
      </c>
    </row>
    <row r="158" spans="2:13" x14ac:dyDescent="0.2">
      <c r="B158" s="209">
        <v>155</v>
      </c>
      <c r="C158" s="70" t="str">
        <f t="shared" si="14"/>
        <v>Sunday</v>
      </c>
      <c r="D158" s="7">
        <v>45081</v>
      </c>
      <c r="E158" s="21">
        <v>7</v>
      </c>
      <c r="F158" s="253">
        <f t="shared" si="20"/>
        <v>623</v>
      </c>
      <c r="G158" s="28">
        <v>640.80999999999995</v>
      </c>
      <c r="H158" s="23">
        <v>625.29999999999995</v>
      </c>
      <c r="I158" s="104">
        <f t="shared" si="19"/>
        <v>0</v>
      </c>
      <c r="J158" s="20">
        <f t="shared" si="15"/>
        <v>15.509999999999991</v>
      </c>
      <c r="K158" s="20">
        <f t="shared" si="16"/>
        <v>17.809999999999945</v>
      </c>
      <c r="L158" s="20">
        <f t="shared" si="17"/>
        <v>822.19</v>
      </c>
      <c r="M158" s="62">
        <f t="shared" si="18"/>
        <v>0.43801093643198902</v>
      </c>
    </row>
    <row r="159" spans="2:13" x14ac:dyDescent="0.2">
      <c r="B159" s="209">
        <v>156</v>
      </c>
      <c r="C159" s="70" t="str">
        <f t="shared" si="14"/>
        <v>Monday</v>
      </c>
      <c r="D159" s="7">
        <v>45082</v>
      </c>
      <c r="E159" s="21">
        <v>1</v>
      </c>
      <c r="F159" s="253">
        <f t="shared" si="20"/>
        <v>624</v>
      </c>
      <c r="G159" s="28">
        <v>641.80999999999995</v>
      </c>
      <c r="H159" s="23">
        <v>629.29</v>
      </c>
      <c r="I159" s="104">
        <f t="shared" si="19"/>
        <v>0</v>
      </c>
      <c r="J159" s="20">
        <f t="shared" si="15"/>
        <v>12.519999999999982</v>
      </c>
      <c r="K159" s="20">
        <f t="shared" si="16"/>
        <v>17.809999999999945</v>
      </c>
      <c r="L159" s="20">
        <f t="shared" si="17"/>
        <v>821.19</v>
      </c>
      <c r="M159" s="62">
        <f t="shared" si="18"/>
        <v>0.43869446343130553</v>
      </c>
    </row>
    <row r="160" spans="2:13" x14ac:dyDescent="0.2">
      <c r="B160" s="209">
        <v>157</v>
      </c>
      <c r="C160" s="70" t="str">
        <f t="shared" si="14"/>
        <v>Tuesday</v>
      </c>
      <c r="D160" s="7">
        <v>45083</v>
      </c>
      <c r="E160" s="21">
        <v>2</v>
      </c>
      <c r="F160" s="253">
        <f t="shared" si="20"/>
        <v>626</v>
      </c>
      <c r="G160" s="28">
        <v>643.83000000000004</v>
      </c>
      <c r="H160" s="23">
        <v>633.28</v>
      </c>
      <c r="I160" s="104">
        <f t="shared" si="19"/>
        <v>2.0000000000095497E-2</v>
      </c>
      <c r="J160" s="20">
        <f t="shared" si="15"/>
        <v>10.550000000000068</v>
      </c>
      <c r="K160" s="20">
        <f t="shared" si="16"/>
        <v>17.830000000000041</v>
      </c>
      <c r="L160" s="20">
        <f t="shared" si="17"/>
        <v>819.17</v>
      </c>
      <c r="M160" s="62">
        <f t="shared" si="18"/>
        <v>0.44007518796992484</v>
      </c>
    </row>
    <row r="161" spans="2:13" x14ac:dyDescent="0.2">
      <c r="B161" s="209">
        <v>158</v>
      </c>
      <c r="C161" s="70" t="str">
        <f t="shared" si="14"/>
        <v>Wednesday</v>
      </c>
      <c r="D161" s="7">
        <v>45084</v>
      </c>
      <c r="E161" s="21">
        <v>3</v>
      </c>
      <c r="F161" s="253">
        <f t="shared" si="20"/>
        <v>629</v>
      </c>
      <c r="G161" s="28">
        <v>647.35</v>
      </c>
      <c r="H161" s="23">
        <v>637.27</v>
      </c>
      <c r="I161" s="104">
        <f t="shared" si="19"/>
        <v>0.51999999999998181</v>
      </c>
      <c r="J161" s="20">
        <f t="shared" si="15"/>
        <v>10.080000000000041</v>
      </c>
      <c r="K161" s="20">
        <f t="shared" si="16"/>
        <v>18.350000000000023</v>
      </c>
      <c r="L161" s="20">
        <f t="shared" si="17"/>
        <v>815.65</v>
      </c>
      <c r="M161" s="62">
        <f t="shared" si="18"/>
        <v>0.44248120300751881</v>
      </c>
    </row>
    <row r="162" spans="2:13" x14ac:dyDescent="0.2">
      <c r="B162" s="209">
        <v>159</v>
      </c>
      <c r="C162" s="70" t="str">
        <f t="shared" si="14"/>
        <v>Thursday</v>
      </c>
      <c r="D162" s="7">
        <v>45085</v>
      </c>
      <c r="E162" s="21">
        <v>4</v>
      </c>
      <c r="F162" s="253">
        <f t="shared" si="20"/>
        <v>633</v>
      </c>
      <c r="G162" s="28">
        <v>651.35</v>
      </c>
      <c r="H162" s="23">
        <v>641.26</v>
      </c>
      <c r="I162" s="104">
        <f t="shared" si="19"/>
        <v>0</v>
      </c>
      <c r="J162" s="20">
        <f t="shared" si="15"/>
        <v>10.090000000000032</v>
      </c>
      <c r="K162" s="20">
        <f t="shared" si="16"/>
        <v>18.350000000000023</v>
      </c>
      <c r="L162" s="20">
        <f t="shared" si="17"/>
        <v>811.65</v>
      </c>
      <c r="M162" s="62">
        <f t="shared" si="18"/>
        <v>0.44521531100478473</v>
      </c>
    </row>
    <row r="163" spans="2:13" x14ac:dyDescent="0.2">
      <c r="B163" s="209">
        <v>160</v>
      </c>
      <c r="C163" s="70" t="str">
        <f t="shared" si="14"/>
        <v>Friday</v>
      </c>
      <c r="D163" s="7">
        <v>45086</v>
      </c>
      <c r="E163" s="21">
        <v>5</v>
      </c>
      <c r="F163" s="253">
        <f t="shared" si="20"/>
        <v>638</v>
      </c>
      <c r="G163" s="28">
        <v>656.35</v>
      </c>
      <c r="H163" s="23">
        <v>645.25</v>
      </c>
      <c r="I163" s="104">
        <f t="shared" si="19"/>
        <v>0</v>
      </c>
      <c r="J163" s="20">
        <f t="shared" si="15"/>
        <v>11.100000000000023</v>
      </c>
      <c r="K163" s="20">
        <f t="shared" si="16"/>
        <v>18.350000000000023</v>
      </c>
      <c r="L163" s="20">
        <f t="shared" si="17"/>
        <v>806.65</v>
      </c>
      <c r="M163" s="62">
        <f t="shared" si="18"/>
        <v>0.44863294600136705</v>
      </c>
    </row>
    <row r="164" spans="2:13" x14ac:dyDescent="0.2">
      <c r="B164" s="209">
        <v>161</v>
      </c>
      <c r="C164" s="70" t="str">
        <f t="shared" si="14"/>
        <v>Saturday</v>
      </c>
      <c r="D164" s="7">
        <v>45087</v>
      </c>
      <c r="E164" s="21">
        <v>6</v>
      </c>
      <c r="F164" s="253">
        <f t="shared" si="20"/>
        <v>644</v>
      </c>
      <c r="G164" s="28">
        <v>662.35</v>
      </c>
      <c r="H164" s="23">
        <v>649.24</v>
      </c>
      <c r="I164" s="104">
        <f t="shared" si="19"/>
        <v>0</v>
      </c>
      <c r="J164" s="20">
        <f t="shared" si="15"/>
        <v>13.110000000000014</v>
      </c>
      <c r="K164" s="20">
        <f t="shared" si="16"/>
        <v>18.350000000000023</v>
      </c>
      <c r="L164" s="20">
        <f t="shared" si="17"/>
        <v>800.65</v>
      </c>
      <c r="M164" s="62">
        <f t="shared" si="18"/>
        <v>0.45273410799726593</v>
      </c>
    </row>
    <row r="165" spans="2:13" x14ac:dyDescent="0.2">
      <c r="B165" s="209">
        <v>162</v>
      </c>
      <c r="C165" s="70" t="str">
        <f t="shared" si="14"/>
        <v>Sunday</v>
      </c>
      <c r="D165" s="7">
        <v>45088</v>
      </c>
      <c r="E165" s="21">
        <v>7</v>
      </c>
      <c r="F165" s="253">
        <f t="shared" si="20"/>
        <v>651</v>
      </c>
      <c r="G165" s="28">
        <v>669.35</v>
      </c>
      <c r="H165" s="23">
        <v>653.22</v>
      </c>
      <c r="I165" s="104">
        <f t="shared" si="19"/>
        <v>0</v>
      </c>
      <c r="J165" s="20">
        <f t="shared" si="15"/>
        <v>16.129999999999995</v>
      </c>
      <c r="K165" s="20">
        <f t="shared" si="16"/>
        <v>18.350000000000023</v>
      </c>
      <c r="L165" s="20">
        <f t="shared" si="17"/>
        <v>793.65</v>
      </c>
      <c r="M165" s="62">
        <f t="shared" si="18"/>
        <v>0.45751879699248121</v>
      </c>
    </row>
    <row r="166" spans="2:13" x14ac:dyDescent="0.2">
      <c r="B166" s="209">
        <v>163</v>
      </c>
      <c r="C166" s="70" t="str">
        <f t="shared" si="14"/>
        <v>Monday</v>
      </c>
      <c r="D166" s="7">
        <v>45089</v>
      </c>
      <c r="E166" s="21">
        <v>1</v>
      </c>
      <c r="F166" s="253">
        <f t="shared" si="20"/>
        <v>652</v>
      </c>
      <c r="G166" s="28">
        <v>671.11</v>
      </c>
      <c r="H166" s="23">
        <v>657.21</v>
      </c>
      <c r="I166" s="104">
        <f t="shared" si="19"/>
        <v>0.75999999999999091</v>
      </c>
      <c r="J166" s="20">
        <f t="shared" si="15"/>
        <v>13.899999999999977</v>
      </c>
      <c r="K166" s="20">
        <f t="shared" si="16"/>
        <v>19.110000000000014</v>
      </c>
      <c r="L166" s="20">
        <f t="shared" si="17"/>
        <v>791.89</v>
      </c>
      <c r="M166" s="62">
        <f t="shared" si="18"/>
        <v>0.4587218045112782</v>
      </c>
    </row>
    <row r="167" spans="2:13" x14ac:dyDescent="0.2">
      <c r="B167" s="209">
        <v>164</v>
      </c>
      <c r="C167" s="70" t="str">
        <f t="shared" si="14"/>
        <v>Tuesday</v>
      </c>
      <c r="D167" s="7">
        <v>45090</v>
      </c>
      <c r="E167" s="21">
        <v>2</v>
      </c>
      <c r="F167" s="253">
        <f t="shared" si="20"/>
        <v>654</v>
      </c>
      <c r="G167" s="28">
        <v>673.11</v>
      </c>
      <c r="H167" s="23">
        <v>661.2</v>
      </c>
      <c r="I167" s="104">
        <f t="shared" si="19"/>
        <v>0</v>
      </c>
      <c r="J167" s="20">
        <f t="shared" si="15"/>
        <v>11.909999999999968</v>
      </c>
      <c r="K167" s="20">
        <f t="shared" si="16"/>
        <v>19.110000000000014</v>
      </c>
      <c r="L167" s="20">
        <f t="shared" si="17"/>
        <v>789.89</v>
      </c>
      <c r="M167" s="62">
        <f t="shared" si="18"/>
        <v>0.46008885850991116</v>
      </c>
    </row>
    <row r="168" spans="2:13" x14ac:dyDescent="0.2">
      <c r="B168" s="209">
        <v>165</v>
      </c>
      <c r="C168" s="70" t="str">
        <f t="shared" si="14"/>
        <v>Wednesday</v>
      </c>
      <c r="D168" s="7">
        <v>45091</v>
      </c>
      <c r="E168" s="21">
        <v>3</v>
      </c>
      <c r="F168" s="253">
        <f t="shared" si="20"/>
        <v>657</v>
      </c>
      <c r="G168" s="28">
        <v>676.11</v>
      </c>
      <c r="H168" s="23">
        <v>665.19</v>
      </c>
      <c r="I168" s="104">
        <f t="shared" si="19"/>
        <v>0</v>
      </c>
      <c r="J168" s="20">
        <f t="shared" si="15"/>
        <v>10.919999999999959</v>
      </c>
      <c r="K168" s="20">
        <f t="shared" si="16"/>
        <v>19.110000000000014</v>
      </c>
      <c r="L168" s="20">
        <f t="shared" si="17"/>
        <v>786.89</v>
      </c>
      <c r="M168" s="62">
        <f t="shared" si="18"/>
        <v>0.46213943950786057</v>
      </c>
    </row>
    <row r="169" spans="2:13" x14ac:dyDescent="0.2">
      <c r="B169" s="209">
        <v>166</v>
      </c>
      <c r="C169" s="70" t="str">
        <f t="shared" si="14"/>
        <v>Thursday</v>
      </c>
      <c r="D169" s="7">
        <v>45092</v>
      </c>
      <c r="E169" s="21">
        <v>4</v>
      </c>
      <c r="F169" s="253">
        <f t="shared" si="20"/>
        <v>661</v>
      </c>
      <c r="G169" s="28">
        <v>680.11</v>
      </c>
      <c r="H169" s="23">
        <v>669.18</v>
      </c>
      <c r="I169" s="104">
        <f t="shared" si="19"/>
        <v>0</v>
      </c>
      <c r="J169" s="20">
        <f t="shared" si="15"/>
        <v>10.930000000000064</v>
      </c>
      <c r="K169" s="20">
        <f t="shared" si="16"/>
        <v>19.110000000000014</v>
      </c>
      <c r="L169" s="20">
        <f t="shared" si="17"/>
        <v>782.89</v>
      </c>
      <c r="M169" s="62">
        <f t="shared" si="18"/>
        <v>0.46487354750512644</v>
      </c>
    </row>
    <row r="170" spans="2:13" x14ac:dyDescent="0.2">
      <c r="B170" s="209">
        <v>167</v>
      </c>
      <c r="C170" s="70" t="str">
        <f t="shared" si="14"/>
        <v>Friday</v>
      </c>
      <c r="D170" s="7">
        <v>45093</v>
      </c>
      <c r="E170" s="21">
        <v>5</v>
      </c>
      <c r="F170" s="253">
        <f t="shared" si="20"/>
        <v>666</v>
      </c>
      <c r="G170" s="28">
        <v>685.11</v>
      </c>
      <c r="H170" s="23">
        <v>673.17</v>
      </c>
      <c r="I170" s="104">
        <f t="shared" si="19"/>
        <v>0</v>
      </c>
      <c r="J170" s="20">
        <f t="shared" si="15"/>
        <v>11.940000000000055</v>
      </c>
      <c r="K170" s="20">
        <f t="shared" si="16"/>
        <v>19.110000000000014</v>
      </c>
      <c r="L170" s="20">
        <f t="shared" si="17"/>
        <v>777.89</v>
      </c>
      <c r="M170" s="62">
        <f t="shared" si="18"/>
        <v>0.46829118250170881</v>
      </c>
    </row>
    <row r="171" spans="2:13" x14ac:dyDescent="0.2">
      <c r="B171" s="209">
        <v>168</v>
      </c>
      <c r="C171" s="70" t="str">
        <f t="shared" si="14"/>
        <v>Saturday</v>
      </c>
      <c r="D171" s="7">
        <v>45094</v>
      </c>
      <c r="E171" s="21">
        <v>6</v>
      </c>
      <c r="F171" s="253">
        <f t="shared" si="20"/>
        <v>672</v>
      </c>
      <c r="G171" s="28">
        <v>691.11</v>
      </c>
      <c r="H171" s="23">
        <v>677.16</v>
      </c>
      <c r="I171" s="104">
        <f t="shared" si="19"/>
        <v>0</v>
      </c>
      <c r="J171" s="20">
        <f t="shared" si="15"/>
        <v>13.950000000000045</v>
      </c>
      <c r="K171" s="20">
        <f t="shared" si="16"/>
        <v>19.110000000000014</v>
      </c>
      <c r="L171" s="20">
        <f t="shared" si="17"/>
        <v>771.89</v>
      </c>
      <c r="M171" s="62">
        <f t="shared" si="18"/>
        <v>0.47239234449760764</v>
      </c>
    </row>
    <row r="172" spans="2:13" x14ac:dyDescent="0.2">
      <c r="B172" s="209">
        <v>169</v>
      </c>
      <c r="C172" s="70" t="str">
        <f t="shared" si="14"/>
        <v>Sunday</v>
      </c>
      <c r="D172" s="7">
        <v>45095</v>
      </c>
      <c r="E172" s="21">
        <v>7</v>
      </c>
      <c r="F172" s="253">
        <f t="shared" si="20"/>
        <v>679</v>
      </c>
      <c r="G172" s="28">
        <v>698.11</v>
      </c>
      <c r="H172" s="23">
        <v>681.15</v>
      </c>
      <c r="I172" s="104">
        <f t="shared" si="19"/>
        <v>0</v>
      </c>
      <c r="J172" s="20">
        <f t="shared" si="15"/>
        <v>16.960000000000036</v>
      </c>
      <c r="K172" s="20">
        <f t="shared" si="16"/>
        <v>19.110000000000014</v>
      </c>
      <c r="L172" s="20">
        <f t="shared" si="17"/>
        <v>764.89</v>
      </c>
      <c r="M172" s="62">
        <f t="shared" si="18"/>
        <v>0.47717703349282298</v>
      </c>
    </row>
    <row r="173" spans="2:13" x14ac:dyDescent="0.2">
      <c r="B173" s="209">
        <v>170</v>
      </c>
      <c r="C173" s="70" t="str">
        <f t="shared" si="14"/>
        <v>Monday</v>
      </c>
      <c r="D173" s="7">
        <v>45096</v>
      </c>
      <c r="E173" s="21">
        <v>1</v>
      </c>
      <c r="F173" s="253">
        <f t="shared" si="20"/>
        <v>680</v>
      </c>
      <c r="G173" s="28">
        <v>699.11</v>
      </c>
      <c r="H173" s="23">
        <v>685.14</v>
      </c>
      <c r="I173" s="104">
        <f t="shared" si="19"/>
        <v>0</v>
      </c>
      <c r="J173" s="20">
        <f t="shared" si="15"/>
        <v>13.970000000000027</v>
      </c>
      <c r="K173" s="20">
        <f t="shared" si="16"/>
        <v>19.110000000000014</v>
      </c>
      <c r="L173" s="20">
        <f t="shared" si="17"/>
        <v>763.89</v>
      </c>
      <c r="M173" s="62">
        <f t="shared" si="18"/>
        <v>0.47786056049213943</v>
      </c>
    </row>
    <row r="174" spans="2:13" x14ac:dyDescent="0.2">
      <c r="B174" s="209">
        <v>171</v>
      </c>
      <c r="C174" s="70" t="str">
        <f t="shared" si="14"/>
        <v>Tuesday</v>
      </c>
      <c r="D174" s="7">
        <v>45097</v>
      </c>
      <c r="E174" s="21">
        <v>2</v>
      </c>
      <c r="F174" s="253">
        <f t="shared" si="20"/>
        <v>682</v>
      </c>
      <c r="G174" s="28">
        <v>701.11</v>
      </c>
      <c r="H174" s="23">
        <v>689.13</v>
      </c>
      <c r="I174" s="104">
        <f t="shared" si="19"/>
        <v>0</v>
      </c>
      <c r="J174" s="20">
        <f t="shared" si="15"/>
        <v>11.980000000000018</v>
      </c>
      <c r="K174" s="20">
        <f t="shared" si="16"/>
        <v>19.110000000000014</v>
      </c>
      <c r="L174" s="20">
        <f t="shared" si="17"/>
        <v>761.89</v>
      </c>
      <c r="M174" s="62">
        <f t="shared" si="18"/>
        <v>0.47922761449077239</v>
      </c>
    </row>
    <row r="175" spans="2:13" x14ac:dyDescent="0.2">
      <c r="B175" s="209">
        <v>172</v>
      </c>
      <c r="C175" s="70" t="str">
        <f t="shared" si="14"/>
        <v>Wednesday</v>
      </c>
      <c r="D175" s="7">
        <v>45098</v>
      </c>
      <c r="E175" s="21">
        <v>3</v>
      </c>
      <c r="F175" s="253">
        <f t="shared" si="20"/>
        <v>685</v>
      </c>
      <c r="G175" s="28">
        <v>704.51</v>
      </c>
      <c r="H175" s="23">
        <v>693.12</v>
      </c>
      <c r="I175" s="104">
        <f t="shared" si="19"/>
        <v>0.39999999999997726</v>
      </c>
      <c r="J175" s="20">
        <f t="shared" si="15"/>
        <v>11.389999999999986</v>
      </c>
      <c r="K175" s="20">
        <f t="shared" si="16"/>
        <v>19.509999999999991</v>
      </c>
      <c r="L175" s="20">
        <f t="shared" si="17"/>
        <v>758.49</v>
      </c>
      <c r="M175" s="62">
        <f t="shared" si="18"/>
        <v>0.4815516062884484</v>
      </c>
    </row>
    <row r="176" spans="2:13" x14ac:dyDescent="0.2">
      <c r="B176" s="209">
        <v>173</v>
      </c>
      <c r="C176" s="70" t="str">
        <f t="shared" si="14"/>
        <v>Thursday</v>
      </c>
      <c r="D176" s="7">
        <v>45099</v>
      </c>
      <c r="E176" s="21">
        <v>4</v>
      </c>
      <c r="F176" s="253">
        <f t="shared" si="20"/>
        <v>689</v>
      </c>
      <c r="G176" s="28">
        <v>708.51</v>
      </c>
      <c r="H176" s="23">
        <v>697.1</v>
      </c>
      <c r="I176" s="104">
        <f t="shared" si="19"/>
        <v>0</v>
      </c>
      <c r="J176" s="20">
        <f t="shared" si="15"/>
        <v>11.409999999999968</v>
      </c>
      <c r="K176" s="20">
        <f t="shared" si="16"/>
        <v>19.509999999999991</v>
      </c>
      <c r="L176" s="20">
        <f t="shared" si="17"/>
        <v>754.49</v>
      </c>
      <c r="M176" s="62">
        <f t="shared" si="18"/>
        <v>0.48428571428571426</v>
      </c>
    </row>
    <row r="177" spans="2:13" x14ac:dyDescent="0.2">
      <c r="B177" s="209">
        <v>174</v>
      </c>
      <c r="C177" s="70" t="str">
        <f t="shared" si="14"/>
        <v>Friday</v>
      </c>
      <c r="D177" s="7">
        <v>45100</v>
      </c>
      <c r="E177" s="21">
        <v>5</v>
      </c>
      <c r="F177" s="253">
        <f t="shared" si="20"/>
        <v>694</v>
      </c>
      <c r="G177" s="28">
        <v>714.21</v>
      </c>
      <c r="H177" s="23">
        <v>701.09</v>
      </c>
      <c r="I177" s="104">
        <f t="shared" si="19"/>
        <v>0.70000000000004547</v>
      </c>
      <c r="J177" s="20">
        <f t="shared" si="15"/>
        <v>13.120000000000005</v>
      </c>
      <c r="K177" s="20">
        <f t="shared" si="16"/>
        <v>20.210000000000036</v>
      </c>
      <c r="L177" s="20">
        <f t="shared" si="17"/>
        <v>748.79</v>
      </c>
      <c r="M177" s="62">
        <f t="shared" si="18"/>
        <v>0.48818181818181822</v>
      </c>
    </row>
    <row r="178" spans="2:13" x14ac:dyDescent="0.2">
      <c r="B178" s="209">
        <v>175</v>
      </c>
      <c r="C178" s="70" t="str">
        <f t="shared" si="14"/>
        <v>Saturday</v>
      </c>
      <c r="D178" s="7">
        <v>45101</v>
      </c>
      <c r="E178" s="21">
        <v>6</v>
      </c>
      <c r="F178" s="253">
        <f t="shared" si="20"/>
        <v>700</v>
      </c>
      <c r="G178" s="28">
        <v>720.21</v>
      </c>
      <c r="H178" s="23">
        <v>705.08</v>
      </c>
      <c r="I178" s="104">
        <f t="shared" si="19"/>
        <v>0</v>
      </c>
      <c r="J178" s="20">
        <f t="shared" si="15"/>
        <v>15.129999999999995</v>
      </c>
      <c r="K178" s="20">
        <f t="shared" si="16"/>
        <v>20.210000000000036</v>
      </c>
      <c r="L178" s="20">
        <f t="shared" si="17"/>
        <v>742.79</v>
      </c>
      <c r="M178" s="62">
        <f t="shared" si="18"/>
        <v>0.49228298017771704</v>
      </c>
    </row>
    <row r="179" spans="2:13" x14ac:dyDescent="0.2">
      <c r="B179" s="209">
        <v>176</v>
      </c>
      <c r="C179" s="70" t="str">
        <f t="shared" si="14"/>
        <v>Sunday</v>
      </c>
      <c r="D179" s="7">
        <v>45102</v>
      </c>
      <c r="E179" s="21">
        <v>7</v>
      </c>
      <c r="F179" s="253">
        <f t="shared" si="20"/>
        <v>707</v>
      </c>
      <c r="G179" s="28">
        <v>727.21</v>
      </c>
      <c r="H179" s="23">
        <v>709.07</v>
      </c>
      <c r="I179" s="104">
        <f t="shared" si="19"/>
        <v>0</v>
      </c>
      <c r="J179" s="20">
        <f t="shared" si="15"/>
        <v>18.139999999999986</v>
      </c>
      <c r="K179" s="20">
        <f t="shared" si="16"/>
        <v>20.210000000000036</v>
      </c>
      <c r="L179" s="20">
        <f t="shared" si="17"/>
        <v>735.79</v>
      </c>
      <c r="M179" s="62">
        <f t="shared" si="18"/>
        <v>0.49706766917293238</v>
      </c>
    </row>
    <row r="180" spans="2:13" x14ac:dyDescent="0.2">
      <c r="B180" s="209">
        <v>177</v>
      </c>
      <c r="C180" s="70" t="str">
        <f t="shared" si="14"/>
        <v>Monday</v>
      </c>
      <c r="D180" s="7">
        <v>45103</v>
      </c>
      <c r="E180" s="21">
        <v>1</v>
      </c>
      <c r="F180" s="253">
        <f t="shared" si="20"/>
        <v>708</v>
      </c>
      <c r="G180" s="28">
        <v>729.03</v>
      </c>
      <c r="H180" s="23">
        <v>713.06</v>
      </c>
      <c r="I180" s="104">
        <f t="shared" si="19"/>
        <v>0.81999999999993634</v>
      </c>
      <c r="J180" s="20">
        <f t="shared" si="15"/>
        <v>15.970000000000027</v>
      </c>
      <c r="K180" s="20">
        <f t="shared" si="16"/>
        <v>21.029999999999973</v>
      </c>
      <c r="L180" s="20">
        <f t="shared" si="17"/>
        <v>733.97</v>
      </c>
      <c r="M180" s="62">
        <f t="shared" si="18"/>
        <v>0.49831168831168832</v>
      </c>
    </row>
    <row r="181" spans="2:13" x14ac:dyDescent="0.2">
      <c r="B181" s="209">
        <v>178</v>
      </c>
      <c r="C181" s="70" t="str">
        <f t="shared" si="14"/>
        <v>Tuesday</v>
      </c>
      <c r="D181" s="7">
        <v>45104</v>
      </c>
      <c r="E181" s="21">
        <v>2</v>
      </c>
      <c r="F181" s="253">
        <f t="shared" si="20"/>
        <v>710</v>
      </c>
      <c r="G181" s="28">
        <v>731.04</v>
      </c>
      <c r="H181" s="23">
        <v>717.05</v>
      </c>
      <c r="I181" s="104">
        <f t="shared" si="19"/>
        <v>9.9999999999909051E-3</v>
      </c>
      <c r="J181" s="20">
        <f t="shared" si="15"/>
        <v>13.990000000000009</v>
      </c>
      <c r="K181" s="20">
        <f t="shared" si="16"/>
        <v>21.039999999999964</v>
      </c>
      <c r="L181" s="20">
        <f t="shared" si="17"/>
        <v>731.96</v>
      </c>
      <c r="M181" s="85">
        <f t="shared" si="18"/>
        <v>0.4996855775803144</v>
      </c>
    </row>
    <row r="182" spans="2:13" x14ac:dyDescent="0.2">
      <c r="B182" s="209">
        <v>179</v>
      </c>
      <c r="C182" s="70" t="str">
        <f t="shared" si="14"/>
        <v>Wednesday</v>
      </c>
      <c r="D182" s="7">
        <v>45105</v>
      </c>
      <c r="E182" s="21">
        <v>3</v>
      </c>
      <c r="F182" s="253">
        <f t="shared" si="20"/>
        <v>713</v>
      </c>
      <c r="G182" s="28">
        <v>734.04</v>
      </c>
      <c r="H182" s="23">
        <v>721.04</v>
      </c>
      <c r="I182" s="104">
        <f t="shared" si="19"/>
        <v>0</v>
      </c>
      <c r="J182" s="20">
        <f t="shared" si="15"/>
        <v>13</v>
      </c>
      <c r="K182" s="20">
        <f t="shared" si="16"/>
        <v>21.039999999999964</v>
      </c>
      <c r="L182" s="20">
        <f t="shared" si="17"/>
        <v>728.96</v>
      </c>
      <c r="M182" s="108">
        <f t="shared" si="18"/>
        <v>0.50173615857826381</v>
      </c>
    </row>
    <row r="183" spans="2:13" x14ac:dyDescent="0.2">
      <c r="B183" s="209">
        <v>180</v>
      </c>
      <c r="C183" s="70" t="str">
        <f t="shared" si="14"/>
        <v>Thursday</v>
      </c>
      <c r="D183" s="7">
        <v>45106</v>
      </c>
      <c r="E183" s="21">
        <v>4</v>
      </c>
      <c r="F183" s="253">
        <f t="shared" si="20"/>
        <v>717</v>
      </c>
      <c r="G183" s="28">
        <v>738.04</v>
      </c>
      <c r="H183" s="23">
        <v>725.03</v>
      </c>
      <c r="I183" s="104">
        <f t="shared" si="19"/>
        <v>0</v>
      </c>
      <c r="J183" s="20">
        <f t="shared" si="15"/>
        <v>13.009999999999991</v>
      </c>
      <c r="K183" s="20">
        <f t="shared" si="16"/>
        <v>21.039999999999964</v>
      </c>
      <c r="L183" s="20">
        <f t="shared" si="17"/>
        <v>724.96</v>
      </c>
      <c r="M183" s="62">
        <f t="shared" si="18"/>
        <v>0.50447026657552974</v>
      </c>
    </row>
    <row r="184" spans="2:13" x14ac:dyDescent="0.2">
      <c r="B184" s="209">
        <v>181</v>
      </c>
      <c r="C184" s="70" t="str">
        <f t="shared" si="14"/>
        <v>Friday</v>
      </c>
      <c r="D184" s="7">
        <v>45107</v>
      </c>
      <c r="E184" s="21">
        <v>5</v>
      </c>
      <c r="F184" s="253">
        <f t="shared" si="20"/>
        <v>722</v>
      </c>
      <c r="G184" s="28">
        <v>744</v>
      </c>
      <c r="H184" s="23">
        <v>729.02</v>
      </c>
      <c r="I184" s="104">
        <f t="shared" si="19"/>
        <v>0.96000000000003638</v>
      </c>
      <c r="J184" s="20">
        <f t="shared" si="15"/>
        <v>14.980000000000018</v>
      </c>
      <c r="K184" s="20">
        <f t="shared" si="16"/>
        <v>22</v>
      </c>
      <c r="L184" s="20">
        <f t="shared" si="17"/>
        <v>719</v>
      </c>
      <c r="M184" s="62">
        <f t="shared" si="18"/>
        <v>0.50854408749145597</v>
      </c>
    </row>
    <row r="185" spans="2:13" ht="16" thickBot="1" x14ac:dyDescent="0.25">
      <c r="B185" s="210">
        <v>182</v>
      </c>
      <c r="C185" s="70" t="str">
        <f t="shared" si="14"/>
        <v>Saturday</v>
      </c>
      <c r="D185" s="80">
        <v>45108</v>
      </c>
      <c r="E185" s="81">
        <v>6</v>
      </c>
      <c r="F185" s="254">
        <f t="shared" si="20"/>
        <v>728</v>
      </c>
      <c r="G185" s="248">
        <v>750</v>
      </c>
      <c r="H185" s="82">
        <v>733.01</v>
      </c>
      <c r="I185" s="113">
        <f t="shared" si="19"/>
        <v>0</v>
      </c>
      <c r="J185" s="83">
        <f t="shared" si="15"/>
        <v>16.990000000000009</v>
      </c>
      <c r="K185" s="83">
        <f t="shared" si="16"/>
        <v>22</v>
      </c>
      <c r="L185" s="83">
        <f t="shared" si="17"/>
        <v>713</v>
      </c>
      <c r="M185" s="84">
        <f t="shared" si="18"/>
        <v>0.51264524948735479</v>
      </c>
    </row>
    <row r="186" spans="2:13" ht="16" thickTop="1" x14ac:dyDescent="0.2">
      <c r="B186" s="208">
        <v>183</v>
      </c>
      <c r="C186" s="70" t="str">
        <f t="shared" si="14"/>
        <v>Sunday</v>
      </c>
      <c r="D186" s="6">
        <v>45109</v>
      </c>
      <c r="E186" s="19">
        <v>7</v>
      </c>
      <c r="F186" s="255">
        <f t="shared" si="20"/>
        <v>735</v>
      </c>
      <c r="G186" s="249">
        <v>757</v>
      </c>
      <c r="H186" s="20">
        <v>736.99</v>
      </c>
      <c r="I186" s="104">
        <f t="shared" si="19"/>
        <v>0</v>
      </c>
      <c r="J186" s="20">
        <f t="shared" si="15"/>
        <v>20.009999999999991</v>
      </c>
      <c r="K186" s="20">
        <f t="shared" si="16"/>
        <v>22</v>
      </c>
      <c r="L186" s="20">
        <f t="shared" si="17"/>
        <v>706</v>
      </c>
      <c r="M186" s="62">
        <f t="shared" si="18"/>
        <v>0.51742993848257002</v>
      </c>
    </row>
    <row r="187" spans="2:13" x14ac:dyDescent="0.2">
      <c r="B187" s="209">
        <v>184</v>
      </c>
      <c r="C187" s="70" t="str">
        <f t="shared" si="14"/>
        <v>Monday</v>
      </c>
      <c r="D187" s="7">
        <v>45110</v>
      </c>
      <c r="E187" s="21">
        <v>1</v>
      </c>
      <c r="F187" s="253">
        <f t="shared" si="20"/>
        <v>736</v>
      </c>
      <c r="G187" s="28">
        <v>758</v>
      </c>
      <c r="H187" s="23">
        <v>740.98</v>
      </c>
      <c r="I187" s="104">
        <f t="shared" si="19"/>
        <v>0</v>
      </c>
      <c r="J187" s="20">
        <f t="shared" si="15"/>
        <v>17.019999999999982</v>
      </c>
      <c r="K187" s="20">
        <f t="shared" si="16"/>
        <v>22</v>
      </c>
      <c r="L187" s="20">
        <f t="shared" si="17"/>
        <v>705</v>
      </c>
      <c r="M187" s="62">
        <f t="shared" si="18"/>
        <v>0.51811346548188653</v>
      </c>
    </row>
    <row r="188" spans="2:13" x14ac:dyDescent="0.2">
      <c r="B188" s="209">
        <v>185</v>
      </c>
      <c r="C188" s="70" t="str">
        <f t="shared" si="14"/>
        <v>Tuesday</v>
      </c>
      <c r="D188" s="7">
        <v>45111</v>
      </c>
      <c r="E188" s="21">
        <v>2</v>
      </c>
      <c r="F188" s="253">
        <f t="shared" si="20"/>
        <v>738</v>
      </c>
      <c r="G188" s="28">
        <v>760</v>
      </c>
      <c r="H188" s="23">
        <v>744.97</v>
      </c>
      <c r="I188" s="104">
        <f t="shared" si="19"/>
        <v>0</v>
      </c>
      <c r="J188" s="20">
        <f t="shared" si="15"/>
        <v>15.029999999999973</v>
      </c>
      <c r="K188" s="20">
        <f t="shared" si="16"/>
        <v>22</v>
      </c>
      <c r="L188" s="20">
        <f t="shared" si="17"/>
        <v>703</v>
      </c>
      <c r="M188" s="62">
        <f t="shared" si="18"/>
        <v>0.51948051948051943</v>
      </c>
    </row>
    <row r="189" spans="2:13" x14ac:dyDescent="0.2">
      <c r="B189" s="209">
        <v>186</v>
      </c>
      <c r="C189" s="70" t="str">
        <f t="shared" si="14"/>
        <v>Wednesday</v>
      </c>
      <c r="D189" s="7">
        <v>45112</v>
      </c>
      <c r="E189" s="21">
        <v>3</v>
      </c>
      <c r="F189" s="253">
        <f t="shared" si="20"/>
        <v>741</v>
      </c>
      <c r="G189" s="28">
        <v>763</v>
      </c>
      <c r="H189" s="23">
        <v>748.96</v>
      </c>
      <c r="I189" s="104">
        <f t="shared" si="19"/>
        <v>0</v>
      </c>
      <c r="J189" s="20">
        <f t="shared" si="15"/>
        <v>14.039999999999964</v>
      </c>
      <c r="K189" s="20">
        <f t="shared" si="16"/>
        <v>22</v>
      </c>
      <c r="L189" s="20">
        <f t="shared" si="17"/>
        <v>700</v>
      </c>
      <c r="M189" s="62">
        <f t="shared" si="18"/>
        <v>0.52153110047846885</v>
      </c>
    </row>
    <row r="190" spans="2:13" x14ac:dyDescent="0.2">
      <c r="B190" s="209">
        <v>187</v>
      </c>
      <c r="C190" s="70" t="str">
        <f t="shared" si="14"/>
        <v>Thursday</v>
      </c>
      <c r="D190" s="7">
        <v>45113</v>
      </c>
      <c r="E190" s="21">
        <v>4</v>
      </c>
      <c r="F190" s="253">
        <f t="shared" si="20"/>
        <v>745</v>
      </c>
      <c r="G190" s="28">
        <v>767.7</v>
      </c>
      <c r="H190" s="23">
        <v>752.95</v>
      </c>
      <c r="I190" s="104">
        <f t="shared" si="19"/>
        <v>0.70000000000004547</v>
      </c>
      <c r="J190" s="20">
        <f t="shared" si="15"/>
        <v>14.75</v>
      </c>
      <c r="K190" s="20">
        <f t="shared" si="16"/>
        <v>22.700000000000045</v>
      </c>
      <c r="L190" s="20">
        <f t="shared" si="17"/>
        <v>695.3</v>
      </c>
      <c r="M190" s="62">
        <f t="shared" si="18"/>
        <v>0.5247436773752564</v>
      </c>
    </row>
    <row r="191" spans="2:13" x14ac:dyDescent="0.2">
      <c r="B191" s="209">
        <v>188</v>
      </c>
      <c r="C191" s="70" t="str">
        <f t="shared" si="14"/>
        <v>Friday</v>
      </c>
      <c r="D191" s="7">
        <v>45114</v>
      </c>
      <c r="E191" s="21">
        <v>5</v>
      </c>
      <c r="F191" s="253">
        <f t="shared" si="20"/>
        <v>750</v>
      </c>
      <c r="G191" s="28">
        <v>772.7</v>
      </c>
      <c r="H191" s="23">
        <v>756.94</v>
      </c>
      <c r="I191" s="104">
        <f t="shared" si="19"/>
        <v>0</v>
      </c>
      <c r="J191" s="20">
        <f t="shared" si="15"/>
        <v>15.759999999999991</v>
      </c>
      <c r="K191" s="20">
        <f t="shared" si="16"/>
        <v>22.700000000000045</v>
      </c>
      <c r="L191" s="20">
        <f t="shared" si="17"/>
        <v>690.3</v>
      </c>
      <c r="M191" s="62">
        <f t="shared" si="18"/>
        <v>0.52816131237183872</v>
      </c>
    </row>
    <row r="192" spans="2:13" x14ac:dyDescent="0.2">
      <c r="B192" s="209">
        <v>189</v>
      </c>
      <c r="C192" s="70" t="str">
        <f t="shared" si="14"/>
        <v>Saturday</v>
      </c>
      <c r="D192" s="7">
        <v>45115</v>
      </c>
      <c r="E192" s="21">
        <v>6</v>
      </c>
      <c r="F192" s="253">
        <f t="shared" si="20"/>
        <v>756</v>
      </c>
      <c r="G192" s="28">
        <v>778.7</v>
      </c>
      <c r="H192" s="23">
        <v>760.93</v>
      </c>
      <c r="I192" s="104">
        <f t="shared" si="19"/>
        <v>0</v>
      </c>
      <c r="J192" s="20">
        <f t="shared" si="15"/>
        <v>17.770000000000095</v>
      </c>
      <c r="K192" s="20">
        <f t="shared" si="16"/>
        <v>22.700000000000045</v>
      </c>
      <c r="L192" s="20">
        <f t="shared" si="17"/>
        <v>684.3</v>
      </c>
      <c r="M192" s="62">
        <f t="shared" si="18"/>
        <v>0.53226247436773755</v>
      </c>
    </row>
    <row r="193" spans="2:13" x14ac:dyDescent="0.2">
      <c r="B193" s="209">
        <v>190</v>
      </c>
      <c r="C193" s="70" t="str">
        <f t="shared" si="14"/>
        <v>Sunday</v>
      </c>
      <c r="D193" s="7">
        <v>45116</v>
      </c>
      <c r="E193" s="21">
        <v>7</v>
      </c>
      <c r="F193" s="253">
        <f t="shared" si="20"/>
        <v>763</v>
      </c>
      <c r="G193" s="28">
        <v>785.7</v>
      </c>
      <c r="H193" s="23">
        <v>764.92</v>
      </c>
      <c r="I193" s="104">
        <f t="shared" si="19"/>
        <v>0</v>
      </c>
      <c r="J193" s="20">
        <f t="shared" si="15"/>
        <v>20.780000000000086</v>
      </c>
      <c r="K193" s="20">
        <f t="shared" si="16"/>
        <v>22.700000000000045</v>
      </c>
      <c r="L193" s="20">
        <f t="shared" si="17"/>
        <v>677.3</v>
      </c>
      <c r="M193" s="62">
        <f t="shared" si="18"/>
        <v>0.53704716336295288</v>
      </c>
    </row>
    <row r="194" spans="2:13" x14ac:dyDescent="0.2">
      <c r="B194" s="209">
        <v>191</v>
      </c>
      <c r="C194" s="70" t="str">
        <f t="shared" si="14"/>
        <v>Monday</v>
      </c>
      <c r="D194" s="7">
        <v>45117</v>
      </c>
      <c r="E194" s="21">
        <v>1</v>
      </c>
      <c r="F194" s="253">
        <f t="shared" si="20"/>
        <v>764</v>
      </c>
      <c r="G194" s="28">
        <v>786.7</v>
      </c>
      <c r="H194" s="23">
        <v>768.91</v>
      </c>
      <c r="I194" s="104">
        <f t="shared" si="19"/>
        <v>0</v>
      </c>
      <c r="J194" s="20">
        <f t="shared" si="15"/>
        <v>17.790000000000077</v>
      </c>
      <c r="K194" s="20">
        <f t="shared" si="16"/>
        <v>22.700000000000045</v>
      </c>
      <c r="L194" s="20">
        <f t="shared" si="17"/>
        <v>676.3</v>
      </c>
      <c r="M194" s="62">
        <f t="shared" si="18"/>
        <v>0.53773069036226939</v>
      </c>
    </row>
    <row r="195" spans="2:13" x14ac:dyDescent="0.2">
      <c r="B195" s="209">
        <v>192</v>
      </c>
      <c r="C195" s="70" t="str">
        <f t="shared" si="14"/>
        <v>Tuesday</v>
      </c>
      <c r="D195" s="7">
        <v>45118</v>
      </c>
      <c r="E195" s="21">
        <v>2</v>
      </c>
      <c r="F195" s="253">
        <f t="shared" si="20"/>
        <v>766</v>
      </c>
      <c r="G195" s="28">
        <v>788.7</v>
      </c>
      <c r="H195" s="23">
        <v>772.9</v>
      </c>
      <c r="I195" s="104">
        <f t="shared" si="19"/>
        <v>0</v>
      </c>
      <c r="J195" s="20">
        <f t="shared" si="15"/>
        <v>15.800000000000068</v>
      </c>
      <c r="K195" s="20">
        <f t="shared" si="16"/>
        <v>22.700000000000045</v>
      </c>
      <c r="L195" s="20">
        <f t="shared" si="17"/>
        <v>674.3</v>
      </c>
      <c r="M195" s="62">
        <f t="shared" si="18"/>
        <v>0.5390977443609023</v>
      </c>
    </row>
    <row r="196" spans="2:13" x14ac:dyDescent="0.2">
      <c r="B196" s="209">
        <v>193</v>
      </c>
      <c r="C196" s="70" t="str">
        <f t="shared" si="14"/>
        <v>Wednesday</v>
      </c>
      <c r="D196" s="7">
        <v>45119</v>
      </c>
      <c r="E196" s="21">
        <v>3</v>
      </c>
      <c r="F196" s="253">
        <f t="shared" si="20"/>
        <v>769</v>
      </c>
      <c r="G196" s="28">
        <v>791.7</v>
      </c>
      <c r="H196" s="23">
        <v>776.88</v>
      </c>
      <c r="I196" s="104">
        <f t="shared" si="19"/>
        <v>0</v>
      </c>
      <c r="J196" s="20">
        <f t="shared" si="15"/>
        <v>14.82000000000005</v>
      </c>
      <c r="K196" s="20">
        <f t="shared" si="16"/>
        <v>22.700000000000045</v>
      </c>
      <c r="L196" s="20">
        <f t="shared" si="17"/>
        <v>671.3</v>
      </c>
      <c r="M196" s="62">
        <f t="shared" si="18"/>
        <v>0.54114832535885171</v>
      </c>
    </row>
    <row r="197" spans="2:13" x14ac:dyDescent="0.2">
      <c r="B197" s="209">
        <v>194</v>
      </c>
      <c r="C197" s="70" t="str">
        <f t="shared" ref="C197:C260" si="21">TEXT(WEEKDAY(D197), "dddd")</f>
        <v>Thursday</v>
      </c>
      <c r="D197" s="7">
        <v>45120</v>
      </c>
      <c r="E197" s="21">
        <v>4</v>
      </c>
      <c r="F197" s="253">
        <f t="shared" si="20"/>
        <v>773</v>
      </c>
      <c r="G197" s="28">
        <v>795.7</v>
      </c>
      <c r="H197" s="23">
        <v>780.87</v>
      </c>
      <c r="I197" s="104">
        <f t="shared" si="19"/>
        <v>0</v>
      </c>
      <c r="J197" s="20">
        <f t="shared" ref="J197:J260" si="22">SUM(G197-H197)</f>
        <v>14.830000000000041</v>
      </c>
      <c r="K197" s="20">
        <f t="shared" ref="K197:K260" si="23">SUM(G197-F197)</f>
        <v>22.700000000000045</v>
      </c>
      <c r="L197" s="20">
        <f t="shared" ref="L197:L260" si="24">SUM(1463-G197)</f>
        <v>667.3</v>
      </c>
      <c r="M197" s="62">
        <f t="shared" ref="M197:M260" si="25">SUM(G197/1463)</f>
        <v>0.54388243335611763</v>
      </c>
    </row>
    <row r="198" spans="2:13" x14ac:dyDescent="0.2">
      <c r="B198" s="209">
        <v>195</v>
      </c>
      <c r="C198" s="70" t="str">
        <f t="shared" si="21"/>
        <v>Friday</v>
      </c>
      <c r="D198" s="7">
        <v>45121</v>
      </c>
      <c r="E198" s="21">
        <v>5</v>
      </c>
      <c r="F198" s="253">
        <f t="shared" si="20"/>
        <v>778</v>
      </c>
      <c r="G198" s="28">
        <v>800.7</v>
      </c>
      <c r="H198" s="23">
        <v>784.86</v>
      </c>
      <c r="I198" s="104">
        <f t="shared" si="19"/>
        <v>0</v>
      </c>
      <c r="J198" s="20">
        <f t="shared" si="22"/>
        <v>15.840000000000032</v>
      </c>
      <c r="K198" s="20">
        <f t="shared" si="23"/>
        <v>22.700000000000045</v>
      </c>
      <c r="L198" s="20">
        <f t="shared" si="24"/>
        <v>662.3</v>
      </c>
      <c r="M198" s="62">
        <f t="shared" si="25"/>
        <v>0.54730006835269995</v>
      </c>
    </row>
    <row r="199" spans="2:13" x14ac:dyDescent="0.2">
      <c r="B199" s="209">
        <v>196</v>
      </c>
      <c r="C199" s="70" t="str">
        <f t="shared" si="21"/>
        <v>Saturday</v>
      </c>
      <c r="D199" s="7">
        <v>45122</v>
      </c>
      <c r="E199" s="21">
        <v>6</v>
      </c>
      <c r="F199" s="253">
        <f t="shared" si="20"/>
        <v>784</v>
      </c>
      <c r="G199" s="28">
        <v>806.7</v>
      </c>
      <c r="H199" s="23">
        <v>788.85</v>
      </c>
      <c r="I199" s="104">
        <f t="shared" ref="I199:I262" si="26">SUM(G199-G198-E199)</f>
        <v>0</v>
      </c>
      <c r="J199" s="20">
        <f t="shared" si="22"/>
        <v>17.850000000000023</v>
      </c>
      <c r="K199" s="20">
        <f t="shared" si="23"/>
        <v>22.700000000000045</v>
      </c>
      <c r="L199" s="20">
        <f t="shared" si="24"/>
        <v>656.3</v>
      </c>
      <c r="M199" s="62">
        <f t="shared" si="25"/>
        <v>0.55140123034859878</v>
      </c>
    </row>
    <row r="200" spans="2:13" x14ac:dyDescent="0.2">
      <c r="B200" s="209">
        <v>197</v>
      </c>
      <c r="C200" s="70" t="str">
        <f t="shared" si="21"/>
        <v>Sunday</v>
      </c>
      <c r="D200" s="7">
        <v>45123</v>
      </c>
      <c r="E200" s="21">
        <v>7</v>
      </c>
      <c r="F200" s="253">
        <f t="shared" ref="F200:F263" si="27">SUM(F199+E200)</f>
        <v>791</v>
      </c>
      <c r="G200" s="28">
        <v>813.7</v>
      </c>
      <c r="H200" s="23">
        <v>792.84</v>
      </c>
      <c r="I200" s="104">
        <f t="shared" si="26"/>
        <v>0</v>
      </c>
      <c r="J200" s="20">
        <f t="shared" si="22"/>
        <v>20.860000000000014</v>
      </c>
      <c r="K200" s="20">
        <f t="shared" si="23"/>
        <v>22.700000000000045</v>
      </c>
      <c r="L200" s="20">
        <f t="shared" si="24"/>
        <v>649.29999999999995</v>
      </c>
      <c r="M200" s="62">
        <f t="shared" si="25"/>
        <v>0.55618591934381412</v>
      </c>
    </row>
    <row r="201" spans="2:13" x14ac:dyDescent="0.2">
      <c r="B201" s="209">
        <v>198</v>
      </c>
      <c r="C201" s="70" t="str">
        <f t="shared" si="21"/>
        <v>Monday</v>
      </c>
      <c r="D201" s="7">
        <v>45124</v>
      </c>
      <c r="E201" s="21">
        <v>1</v>
      </c>
      <c r="F201" s="253">
        <f t="shared" si="27"/>
        <v>792</v>
      </c>
      <c r="G201" s="28">
        <v>814.7</v>
      </c>
      <c r="H201" s="23">
        <v>796.83</v>
      </c>
      <c r="I201" s="104">
        <f t="shared" si="26"/>
        <v>0</v>
      </c>
      <c r="J201" s="20">
        <f t="shared" si="22"/>
        <v>17.870000000000005</v>
      </c>
      <c r="K201" s="20">
        <f t="shared" si="23"/>
        <v>22.700000000000045</v>
      </c>
      <c r="L201" s="20">
        <f t="shared" si="24"/>
        <v>648.29999999999995</v>
      </c>
      <c r="M201" s="62">
        <f t="shared" si="25"/>
        <v>0.55686944634313063</v>
      </c>
    </row>
    <row r="202" spans="2:13" x14ac:dyDescent="0.2">
      <c r="B202" s="209">
        <v>199</v>
      </c>
      <c r="C202" s="70" t="str">
        <f t="shared" si="21"/>
        <v>Tuesday</v>
      </c>
      <c r="D202" s="7">
        <v>45125</v>
      </c>
      <c r="E202" s="21">
        <v>2</v>
      </c>
      <c r="F202" s="253">
        <f t="shared" si="27"/>
        <v>794</v>
      </c>
      <c r="G202" s="28">
        <v>816.7</v>
      </c>
      <c r="H202" s="23">
        <v>800.82</v>
      </c>
      <c r="I202" s="104">
        <f t="shared" si="26"/>
        <v>0</v>
      </c>
      <c r="J202" s="20">
        <f t="shared" si="22"/>
        <v>15.879999999999995</v>
      </c>
      <c r="K202" s="20">
        <f t="shared" si="23"/>
        <v>22.700000000000045</v>
      </c>
      <c r="L202" s="20">
        <f t="shared" si="24"/>
        <v>646.29999999999995</v>
      </c>
      <c r="M202" s="62">
        <f t="shared" si="25"/>
        <v>0.55823650034176353</v>
      </c>
    </row>
    <row r="203" spans="2:13" x14ac:dyDescent="0.2">
      <c r="B203" s="209">
        <v>200</v>
      </c>
      <c r="C203" s="70" t="str">
        <f t="shared" si="21"/>
        <v>Wednesday</v>
      </c>
      <c r="D203" s="7">
        <v>45126</v>
      </c>
      <c r="E203" s="21">
        <v>3</v>
      </c>
      <c r="F203" s="253">
        <f t="shared" si="27"/>
        <v>797</v>
      </c>
      <c r="G203" s="28">
        <v>819.7</v>
      </c>
      <c r="H203" s="23">
        <v>804.81</v>
      </c>
      <c r="I203" s="104">
        <f t="shared" si="26"/>
        <v>0</v>
      </c>
      <c r="J203" s="20">
        <f t="shared" si="22"/>
        <v>14.8900000000001</v>
      </c>
      <c r="K203" s="20">
        <f t="shared" si="23"/>
        <v>22.700000000000045</v>
      </c>
      <c r="L203" s="20">
        <f t="shared" si="24"/>
        <v>643.29999999999995</v>
      </c>
      <c r="M203" s="62">
        <f t="shared" si="25"/>
        <v>0.56028708133971294</v>
      </c>
    </row>
    <row r="204" spans="2:13" x14ac:dyDescent="0.2">
      <c r="B204" s="209">
        <v>201</v>
      </c>
      <c r="C204" s="70" t="str">
        <f t="shared" si="21"/>
        <v>Thursday</v>
      </c>
      <c r="D204" s="7">
        <v>45127</v>
      </c>
      <c r="E204" s="21">
        <v>4</v>
      </c>
      <c r="F204" s="253">
        <f t="shared" si="27"/>
        <v>801</v>
      </c>
      <c r="G204" s="28">
        <v>824.2</v>
      </c>
      <c r="H204" s="23">
        <v>808.8</v>
      </c>
      <c r="I204" s="104">
        <f t="shared" si="26"/>
        <v>0.5</v>
      </c>
      <c r="J204" s="20">
        <f t="shared" si="22"/>
        <v>15.400000000000091</v>
      </c>
      <c r="K204" s="20">
        <f t="shared" si="23"/>
        <v>23.200000000000045</v>
      </c>
      <c r="L204" s="20">
        <f t="shared" si="24"/>
        <v>638.79999999999995</v>
      </c>
      <c r="M204" s="62">
        <f t="shared" si="25"/>
        <v>0.56336295283663707</v>
      </c>
    </row>
    <row r="205" spans="2:13" x14ac:dyDescent="0.2">
      <c r="B205" s="209">
        <v>202</v>
      </c>
      <c r="C205" s="70" t="str">
        <f t="shared" si="21"/>
        <v>Friday</v>
      </c>
      <c r="D205" s="7">
        <v>45128</v>
      </c>
      <c r="E205" s="21">
        <v>5</v>
      </c>
      <c r="F205" s="253">
        <f t="shared" si="27"/>
        <v>806</v>
      </c>
      <c r="G205" s="28">
        <v>829.7</v>
      </c>
      <c r="H205" s="23">
        <v>812.79</v>
      </c>
      <c r="I205" s="104">
        <f t="shared" si="26"/>
        <v>0.5</v>
      </c>
      <c r="J205" s="20">
        <f t="shared" si="22"/>
        <v>16.910000000000082</v>
      </c>
      <c r="K205" s="20">
        <f t="shared" si="23"/>
        <v>23.700000000000045</v>
      </c>
      <c r="L205" s="20">
        <f t="shared" si="24"/>
        <v>633.29999999999995</v>
      </c>
      <c r="M205" s="62">
        <f t="shared" si="25"/>
        <v>0.56712235133287769</v>
      </c>
    </row>
    <row r="206" spans="2:13" x14ac:dyDescent="0.2">
      <c r="B206" s="209">
        <v>203</v>
      </c>
      <c r="C206" s="70" t="str">
        <f t="shared" si="21"/>
        <v>Saturday</v>
      </c>
      <c r="D206" s="7">
        <v>45129</v>
      </c>
      <c r="E206" s="21">
        <v>6</v>
      </c>
      <c r="F206" s="253">
        <f t="shared" si="27"/>
        <v>812</v>
      </c>
      <c r="G206" s="28">
        <v>835.7</v>
      </c>
      <c r="H206" s="23">
        <v>816.78</v>
      </c>
      <c r="I206" s="104">
        <f t="shared" si="26"/>
        <v>0</v>
      </c>
      <c r="J206" s="20">
        <f t="shared" si="22"/>
        <v>18.920000000000073</v>
      </c>
      <c r="K206" s="20">
        <f t="shared" si="23"/>
        <v>23.700000000000045</v>
      </c>
      <c r="L206" s="20">
        <f t="shared" si="24"/>
        <v>627.29999999999995</v>
      </c>
      <c r="M206" s="62">
        <f t="shared" si="25"/>
        <v>0.57122351332877652</v>
      </c>
    </row>
    <row r="207" spans="2:13" x14ac:dyDescent="0.2">
      <c r="B207" s="209">
        <v>204</v>
      </c>
      <c r="C207" s="70" t="str">
        <f t="shared" si="21"/>
        <v>Sunday</v>
      </c>
      <c r="D207" s="7">
        <v>45130</v>
      </c>
      <c r="E207" s="21">
        <v>7</v>
      </c>
      <c r="F207" s="253">
        <f t="shared" si="27"/>
        <v>819</v>
      </c>
      <c r="G207" s="28">
        <v>842.7</v>
      </c>
      <c r="H207" s="23">
        <v>820.77</v>
      </c>
      <c r="I207" s="104">
        <f t="shared" si="26"/>
        <v>0</v>
      </c>
      <c r="J207" s="20">
        <f t="shared" si="22"/>
        <v>21.930000000000064</v>
      </c>
      <c r="K207" s="20">
        <f t="shared" si="23"/>
        <v>23.700000000000045</v>
      </c>
      <c r="L207" s="20">
        <f t="shared" si="24"/>
        <v>620.29999999999995</v>
      </c>
      <c r="M207" s="62">
        <f t="shared" si="25"/>
        <v>0.57600820232399186</v>
      </c>
    </row>
    <row r="208" spans="2:13" x14ac:dyDescent="0.2">
      <c r="B208" s="209">
        <v>205</v>
      </c>
      <c r="C208" s="70" t="str">
        <f t="shared" si="21"/>
        <v>Monday</v>
      </c>
      <c r="D208" s="7">
        <v>45131</v>
      </c>
      <c r="E208" s="21">
        <v>1</v>
      </c>
      <c r="F208" s="253">
        <f t="shared" si="27"/>
        <v>820</v>
      </c>
      <c r="G208" s="28">
        <v>843.7</v>
      </c>
      <c r="H208" s="23">
        <v>824.75</v>
      </c>
      <c r="I208" s="104">
        <f t="shared" si="26"/>
        <v>0</v>
      </c>
      <c r="J208" s="20">
        <f t="shared" si="22"/>
        <v>18.950000000000045</v>
      </c>
      <c r="K208" s="20">
        <f t="shared" si="23"/>
        <v>23.700000000000045</v>
      </c>
      <c r="L208" s="20">
        <f t="shared" si="24"/>
        <v>619.29999999999995</v>
      </c>
      <c r="M208" s="62">
        <f t="shared" si="25"/>
        <v>0.57669172932330826</v>
      </c>
    </row>
    <row r="209" spans="2:13" x14ac:dyDescent="0.2">
      <c r="B209" s="209">
        <v>206</v>
      </c>
      <c r="C209" s="70" t="str">
        <f t="shared" si="21"/>
        <v>Tuesday</v>
      </c>
      <c r="D209" s="7">
        <v>45132</v>
      </c>
      <c r="E209" s="21">
        <v>2</v>
      </c>
      <c r="F209" s="253">
        <f t="shared" si="27"/>
        <v>822</v>
      </c>
      <c r="G209" s="28">
        <v>846.65</v>
      </c>
      <c r="H209" s="23">
        <v>828.74</v>
      </c>
      <c r="I209" s="104">
        <f t="shared" si="26"/>
        <v>0.94999999999993179</v>
      </c>
      <c r="J209" s="20">
        <f t="shared" si="22"/>
        <v>17.909999999999968</v>
      </c>
      <c r="K209" s="20">
        <f t="shared" si="23"/>
        <v>24.649999999999977</v>
      </c>
      <c r="L209" s="20">
        <f t="shared" si="24"/>
        <v>616.35</v>
      </c>
      <c r="M209" s="62">
        <f t="shared" si="25"/>
        <v>0.57870813397129184</v>
      </c>
    </row>
    <row r="210" spans="2:13" x14ac:dyDescent="0.2">
      <c r="B210" s="209">
        <v>207</v>
      </c>
      <c r="C210" s="70" t="str">
        <f t="shared" si="21"/>
        <v>Wednesday</v>
      </c>
      <c r="D210" s="7">
        <v>45133</v>
      </c>
      <c r="E210" s="21">
        <v>3</v>
      </c>
      <c r="F210" s="253">
        <f t="shared" si="27"/>
        <v>825</v>
      </c>
      <c r="G210" s="28">
        <v>849.89</v>
      </c>
      <c r="H210" s="23">
        <v>832.73</v>
      </c>
      <c r="I210" s="104">
        <f t="shared" si="26"/>
        <v>0.24000000000000909</v>
      </c>
      <c r="J210" s="20">
        <f t="shared" si="22"/>
        <v>17.159999999999968</v>
      </c>
      <c r="K210" s="20">
        <f t="shared" si="23"/>
        <v>24.889999999999986</v>
      </c>
      <c r="L210" s="20">
        <f t="shared" si="24"/>
        <v>613.11</v>
      </c>
      <c r="M210" s="62">
        <f t="shared" si="25"/>
        <v>0.58092276144907717</v>
      </c>
    </row>
    <row r="211" spans="2:13" x14ac:dyDescent="0.2">
      <c r="B211" s="209">
        <v>208</v>
      </c>
      <c r="C211" s="70" t="str">
        <f t="shared" si="21"/>
        <v>Thursday</v>
      </c>
      <c r="D211" s="7">
        <v>45134</v>
      </c>
      <c r="E211" s="21">
        <v>4</v>
      </c>
      <c r="F211" s="253">
        <f t="shared" si="27"/>
        <v>829</v>
      </c>
      <c r="G211" s="28">
        <v>853.89</v>
      </c>
      <c r="H211" s="23">
        <v>836.72</v>
      </c>
      <c r="I211" s="104">
        <f t="shared" si="26"/>
        <v>0</v>
      </c>
      <c r="J211" s="20">
        <f t="shared" si="22"/>
        <v>17.169999999999959</v>
      </c>
      <c r="K211" s="20">
        <f t="shared" si="23"/>
        <v>24.889999999999986</v>
      </c>
      <c r="L211" s="20">
        <f t="shared" si="24"/>
        <v>609.11</v>
      </c>
      <c r="M211" s="62">
        <f t="shared" si="25"/>
        <v>0.5836568694463431</v>
      </c>
    </row>
    <row r="212" spans="2:13" x14ac:dyDescent="0.2">
      <c r="B212" s="209">
        <v>209</v>
      </c>
      <c r="C212" s="70" t="str">
        <f t="shared" si="21"/>
        <v>Friday</v>
      </c>
      <c r="D212" s="7">
        <v>45135</v>
      </c>
      <c r="E212" s="21">
        <v>5</v>
      </c>
      <c r="F212" s="253">
        <f t="shared" si="27"/>
        <v>834</v>
      </c>
      <c r="G212" s="28">
        <v>858.89</v>
      </c>
      <c r="H212" s="23">
        <v>840.71</v>
      </c>
      <c r="I212" s="104">
        <f t="shared" si="26"/>
        <v>0</v>
      </c>
      <c r="J212" s="20">
        <f t="shared" si="22"/>
        <v>18.17999999999995</v>
      </c>
      <c r="K212" s="20">
        <f t="shared" si="23"/>
        <v>24.889999999999986</v>
      </c>
      <c r="L212" s="20">
        <f t="shared" si="24"/>
        <v>604.11</v>
      </c>
      <c r="M212" s="62">
        <f t="shared" si="25"/>
        <v>0.58707450444292553</v>
      </c>
    </row>
    <row r="213" spans="2:13" x14ac:dyDescent="0.2">
      <c r="B213" s="209">
        <v>210</v>
      </c>
      <c r="C213" s="70" t="str">
        <f t="shared" si="21"/>
        <v>Saturday</v>
      </c>
      <c r="D213" s="7">
        <v>45136</v>
      </c>
      <c r="E213" s="21">
        <v>6</v>
      </c>
      <c r="F213" s="253">
        <f t="shared" si="27"/>
        <v>840</v>
      </c>
      <c r="G213" s="28">
        <v>865.34</v>
      </c>
      <c r="H213" s="23">
        <v>844.7</v>
      </c>
      <c r="I213" s="104">
        <f t="shared" si="26"/>
        <v>0.45000000000004547</v>
      </c>
      <c r="J213" s="20">
        <f t="shared" si="22"/>
        <v>20.639999999999986</v>
      </c>
      <c r="K213" s="20">
        <f t="shared" si="23"/>
        <v>25.340000000000032</v>
      </c>
      <c r="L213" s="20">
        <f t="shared" si="24"/>
        <v>597.66</v>
      </c>
      <c r="M213" s="62">
        <f t="shared" si="25"/>
        <v>0.59148325358851672</v>
      </c>
    </row>
    <row r="214" spans="2:13" x14ac:dyDescent="0.2">
      <c r="B214" s="209">
        <v>211</v>
      </c>
      <c r="C214" s="70" t="str">
        <f t="shared" si="21"/>
        <v>Sunday</v>
      </c>
      <c r="D214" s="7">
        <v>45137</v>
      </c>
      <c r="E214" s="21">
        <v>7</v>
      </c>
      <c r="F214" s="253">
        <f t="shared" si="27"/>
        <v>847</v>
      </c>
      <c r="G214" s="28">
        <v>872.34</v>
      </c>
      <c r="H214" s="23">
        <v>848.69</v>
      </c>
      <c r="I214" s="104">
        <f t="shared" si="26"/>
        <v>0</v>
      </c>
      <c r="J214" s="20">
        <f t="shared" si="22"/>
        <v>23.649999999999977</v>
      </c>
      <c r="K214" s="20">
        <f t="shared" si="23"/>
        <v>25.340000000000032</v>
      </c>
      <c r="L214" s="20">
        <f t="shared" si="24"/>
        <v>590.66</v>
      </c>
      <c r="M214" s="62">
        <f t="shared" si="25"/>
        <v>0.59626794258373206</v>
      </c>
    </row>
    <row r="215" spans="2:13" x14ac:dyDescent="0.2">
      <c r="B215" s="209">
        <v>212</v>
      </c>
      <c r="C215" s="70" t="str">
        <f t="shared" si="21"/>
        <v>Monday</v>
      </c>
      <c r="D215" s="7">
        <v>45138</v>
      </c>
      <c r="E215" s="21">
        <v>1</v>
      </c>
      <c r="F215" s="253">
        <f t="shared" si="27"/>
        <v>848</v>
      </c>
      <c r="G215" s="28">
        <v>873.79</v>
      </c>
      <c r="H215" s="23">
        <v>852.68</v>
      </c>
      <c r="I215" s="104">
        <f t="shared" si="26"/>
        <v>0.44999999999993179</v>
      </c>
      <c r="J215" s="20">
        <f t="shared" si="22"/>
        <v>21.110000000000014</v>
      </c>
      <c r="K215" s="20">
        <f t="shared" si="23"/>
        <v>25.789999999999964</v>
      </c>
      <c r="L215" s="20">
        <f t="shared" si="24"/>
        <v>589.21</v>
      </c>
      <c r="M215" s="62">
        <f t="shared" si="25"/>
        <v>0.59725905673274093</v>
      </c>
    </row>
    <row r="216" spans="2:13" x14ac:dyDescent="0.2">
      <c r="B216" s="209">
        <v>213</v>
      </c>
      <c r="C216" s="70" t="str">
        <f t="shared" si="21"/>
        <v>Tuesday</v>
      </c>
      <c r="D216" s="7">
        <v>45139</v>
      </c>
      <c r="E216" s="21">
        <v>2</v>
      </c>
      <c r="F216" s="253">
        <f t="shared" si="27"/>
        <v>850</v>
      </c>
      <c r="G216" s="28">
        <v>876.29</v>
      </c>
      <c r="H216" s="23">
        <v>856.67</v>
      </c>
      <c r="I216" s="104">
        <f t="shared" si="26"/>
        <v>0.5</v>
      </c>
      <c r="J216" s="20">
        <f t="shared" si="22"/>
        <v>19.620000000000005</v>
      </c>
      <c r="K216" s="20">
        <f t="shared" si="23"/>
        <v>26.289999999999964</v>
      </c>
      <c r="L216" s="20">
        <f t="shared" si="24"/>
        <v>586.71</v>
      </c>
      <c r="M216" s="62">
        <f t="shared" si="25"/>
        <v>0.59896787423103215</v>
      </c>
    </row>
    <row r="217" spans="2:13" x14ac:dyDescent="0.2">
      <c r="B217" s="209">
        <v>214</v>
      </c>
      <c r="C217" s="70" t="str">
        <f t="shared" si="21"/>
        <v>Wednesday</v>
      </c>
      <c r="D217" s="7">
        <v>45140</v>
      </c>
      <c r="E217" s="21">
        <v>3</v>
      </c>
      <c r="F217" s="253">
        <f t="shared" si="27"/>
        <v>853</v>
      </c>
      <c r="G217" s="28">
        <v>879.79</v>
      </c>
      <c r="H217" s="23">
        <v>860.65</v>
      </c>
      <c r="I217" s="104">
        <f t="shared" si="26"/>
        <v>0.5</v>
      </c>
      <c r="J217" s="20">
        <f t="shared" si="22"/>
        <v>19.139999999999986</v>
      </c>
      <c r="K217" s="20">
        <f t="shared" si="23"/>
        <v>26.789999999999964</v>
      </c>
      <c r="L217" s="20">
        <f t="shared" si="24"/>
        <v>583.21</v>
      </c>
      <c r="M217" s="62">
        <f t="shared" si="25"/>
        <v>0.60136021872863976</v>
      </c>
    </row>
    <row r="218" spans="2:13" x14ac:dyDescent="0.2">
      <c r="B218" s="209">
        <v>215</v>
      </c>
      <c r="C218" s="70" t="str">
        <f t="shared" si="21"/>
        <v>Thursday</v>
      </c>
      <c r="D218" s="7">
        <v>45141</v>
      </c>
      <c r="E218" s="21">
        <v>4</v>
      </c>
      <c r="F218" s="253">
        <f t="shared" si="27"/>
        <v>857</v>
      </c>
      <c r="G218" s="28">
        <v>884.32</v>
      </c>
      <c r="H218" s="23">
        <v>864.64</v>
      </c>
      <c r="I218" s="104">
        <f t="shared" si="26"/>
        <v>0.5300000000000864</v>
      </c>
      <c r="J218" s="20">
        <f t="shared" si="22"/>
        <v>19.680000000000064</v>
      </c>
      <c r="K218" s="20">
        <f t="shared" si="23"/>
        <v>27.32000000000005</v>
      </c>
      <c r="L218" s="20">
        <f t="shared" si="24"/>
        <v>578.67999999999995</v>
      </c>
      <c r="M218" s="62">
        <f t="shared" si="25"/>
        <v>0.60445659603554347</v>
      </c>
    </row>
    <row r="219" spans="2:13" x14ac:dyDescent="0.2">
      <c r="B219" s="209">
        <v>216</v>
      </c>
      <c r="C219" s="70" t="str">
        <f t="shared" si="21"/>
        <v>Friday</v>
      </c>
      <c r="D219" s="7">
        <v>45142</v>
      </c>
      <c r="E219" s="21">
        <v>5</v>
      </c>
      <c r="F219" s="253">
        <f t="shared" si="27"/>
        <v>862</v>
      </c>
      <c r="G219" s="28">
        <v>889.32</v>
      </c>
      <c r="H219" s="23">
        <v>868.63</v>
      </c>
      <c r="I219" s="104">
        <f t="shared" si="26"/>
        <v>0</v>
      </c>
      <c r="J219" s="20">
        <f t="shared" si="22"/>
        <v>20.690000000000055</v>
      </c>
      <c r="K219" s="20">
        <f t="shared" si="23"/>
        <v>27.32000000000005</v>
      </c>
      <c r="L219" s="20">
        <f t="shared" si="24"/>
        <v>573.67999999999995</v>
      </c>
      <c r="M219" s="62">
        <f t="shared" si="25"/>
        <v>0.60787423103212579</v>
      </c>
    </row>
    <row r="220" spans="2:13" x14ac:dyDescent="0.2">
      <c r="B220" s="209">
        <v>217</v>
      </c>
      <c r="C220" s="70" t="str">
        <f t="shared" si="21"/>
        <v>Saturday</v>
      </c>
      <c r="D220" s="7">
        <v>45143</v>
      </c>
      <c r="E220" s="21">
        <v>6</v>
      </c>
      <c r="F220" s="253">
        <f t="shared" si="27"/>
        <v>868</v>
      </c>
      <c r="G220" s="28">
        <v>895.32</v>
      </c>
      <c r="H220" s="23">
        <v>872.62</v>
      </c>
      <c r="I220" s="104">
        <f t="shared" si="26"/>
        <v>0</v>
      </c>
      <c r="J220" s="20">
        <f t="shared" si="22"/>
        <v>22.700000000000045</v>
      </c>
      <c r="K220" s="20">
        <f t="shared" si="23"/>
        <v>27.32000000000005</v>
      </c>
      <c r="L220" s="20">
        <f t="shared" si="24"/>
        <v>567.67999999999995</v>
      </c>
      <c r="M220" s="62">
        <f t="shared" si="25"/>
        <v>0.61197539302802462</v>
      </c>
    </row>
    <row r="221" spans="2:13" x14ac:dyDescent="0.2">
      <c r="B221" s="209">
        <v>218</v>
      </c>
      <c r="C221" s="70" t="str">
        <f t="shared" si="21"/>
        <v>Sunday</v>
      </c>
      <c r="D221" s="7">
        <v>45144</v>
      </c>
      <c r="E221" s="21">
        <v>7</v>
      </c>
      <c r="F221" s="253">
        <f t="shared" si="27"/>
        <v>875</v>
      </c>
      <c r="G221" s="28">
        <v>902.32</v>
      </c>
      <c r="H221" s="23">
        <v>876.61</v>
      </c>
      <c r="I221" s="104">
        <f t="shared" si="26"/>
        <v>0</v>
      </c>
      <c r="J221" s="20">
        <f t="shared" si="22"/>
        <v>25.710000000000036</v>
      </c>
      <c r="K221" s="20">
        <f t="shared" si="23"/>
        <v>27.32000000000005</v>
      </c>
      <c r="L221" s="20">
        <f t="shared" si="24"/>
        <v>560.67999999999995</v>
      </c>
      <c r="M221" s="62">
        <f t="shared" si="25"/>
        <v>0.61676008202323995</v>
      </c>
    </row>
    <row r="222" spans="2:13" x14ac:dyDescent="0.2">
      <c r="B222" s="209">
        <v>219</v>
      </c>
      <c r="C222" s="70" t="str">
        <f t="shared" si="21"/>
        <v>Monday</v>
      </c>
      <c r="D222" s="7">
        <v>45145</v>
      </c>
      <c r="E222" s="21">
        <v>1</v>
      </c>
      <c r="F222" s="253">
        <f t="shared" si="27"/>
        <v>876</v>
      </c>
      <c r="G222" s="28">
        <v>903.32</v>
      </c>
      <c r="H222" s="23">
        <v>880.6</v>
      </c>
      <c r="I222" s="104">
        <f t="shared" si="26"/>
        <v>0</v>
      </c>
      <c r="J222" s="20">
        <f t="shared" si="22"/>
        <v>22.720000000000027</v>
      </c>
      <c r="K222" s="20">
        <f t="shared" si="23"/>
        <v>27.32000000000005</v>
      </c>
      <c r="L222" s="20">
        <f t="shared" si="24"/>
        <v>559.67999999999995</v>
      </c>
      <c r="M222" s="62">
        <f t="shared" si="25"/>
        <v>0.61744360902255646</v>
      </c>
    </row>
    <row r="223" spans="2:13" x14ac:dyDescent="0.2">
      <c r="B223" s="209">
        <v>220</v>
      </c>
      <c r="C223" s="70" t="str">
        <f t="shared" si="21"/>
        <v>Tuesday</v>
      </c>
      <c r="D223" s="7">
        <v>45146</v>
      </c>
      <c r="E223" s="21">
        <v>2</v>
      </c>
      <c r="F223" s="253">
        <f t="shared" si="27"/>
        <v>878</v>
      </c>
      <c r="G223" s="28">
        <v>905.32</v>
      </c>
      <c r="H223" s="23">
        <v>884.59</v>
      </c>
      <c r="I223" s="104">
        <f t="shared" si="26"/>
        <v>0</v>
      </c>
      <c r="J223" s="20">
        <f t="shared" si="22"/>
        <v>20.730000000000018</v>
      </c>
      <c r="K223" s="20">
        <f t="shared" si="23"/>
        <v>27.32000000000005</v>
      </c>
      <c r="L223" s="20">
        <f t="shared" si="24"/>
        <v>557.67999999999995</v>
      </c>
      <c r="M223" s="62">
        <f t="shared" si="25"/>
        <v>0.61881066302118937</v>
      </c>
    </row>
    <row r="224" spans="2:13" x14ac:dyDescent="0.2">
      <c r="B224" s="209">
        <v>221</v>
      </c>
      <c r="C224" s="70" t="str">
        <f t="shared" si="21"/>
        <v>Wednesday</v>
      </c>
      <c r="D224" s="7">
        <v>45147</v>
      </c>
      <c r="E224" s="21">
        <v>3</v>
      </c>
      <c r="F224" s="253">
        <f t="shared" si="27"/>
        <v>881</v>
      </c>
      <c r="G224" s="28">
        <v>908.32</v>
      </c>
      <c r="H224" s="23">
        <v>888.58</v>
      </c>
      <c r="I224" s="104">
        <f t="shared" si="26"/>
        <v>0</v>
      </c>
      <c r="J224" s="20">
        <f t="shared" si="22"/>
        <v>19.740000000000009</v>
      </c>
      <c r="K224" s="20">
        <f t="shared" si="23"/>
        <v>27.32000000000005</v>
      </c>
      <c r="L224" s="20">
        <f t="shared" si="24"/>
        <v>554.67999999999995</v>
      </c>
      <c r="M224" s="62">
        <f t="shared" si="25"/>
        <v>0.62086124401913878</v>
      </c>
    </row>
    <row r="225" spans="2:13" x14ac:dyDescent="0.2">
      <c r="B225" s="209">
        <v>222</v>
      </c>
      <c r="C225" s="70" t="str">
        <f t="shared" si="21"/>
        <v>Thursday</v>
      </c>
      <c r="D225" s="7">
        <v>45148</v>
      </c>
      <c r="E225" s="21">
        <v>4</v>
      </c>
      <c r="F225" s="253">
        <f t="shared" si="27"/>
        <v>885</v>
      </c>
      <c r="G225" s="28">
        <v>912.32</v>
      </c>
      <c r="H225" s="23">
        <v>892.57</v>
      </c>
      <c r="I225" s="104">
        <f t="shared" si="26"/>
        <v>0</v>
      </c>
      <c r="J225" s="20">
        <f t="shared" si="22"/>
        <v>19.75</v>
      </c>
      <c r="K225" s="20">
        <f t="shared" si="23"/>
        <v>27.32000000000005</v>
      </c>
      <c r="L225" s="20">
        <f t="shared" si="24"/>
        <v>550.67999999999995</v>
      </c>
      <c r="M225" s="62">
        <f t="shared" si="25"/>
        <v>0.6235953520164047</v>
      </c>
    </row>
    <row r="226" spans="2:13" x14ac:dyDescent="0.2">
      <c r="B226" s="209">
        <v>223</v>
      </c>
      <c r="C226" s="70" t="str">
        <f t="shared" si="21"/>
        <v>Friday</v>
      </c>
      <c r="D226" s="7">
        <v>45149</v>
      </c>
      <c r="E226" s="21">
        <v>5</v>
      </c>
      <c r="F226" s="253">
        <f t="shared" si="27"/>
        <v>890</v>
      </c>
      <c r="G226" s="28">
        <v>917.52</v>
      </c>
      <c r="H226" s="23">
        <v>896.56</v>
      </c>
      <c r="I226" s="104">
        <f t="shared" si="26"/>
        <v>0.19999999999993179</v>
      </c>
      <c r="J226" s="20">
        <f t="shared" si="22"/>
        <v>20.960000000000036</v>
      </c>
      <c r="K226" s="20">
        <f t="shared" si="23"/>
        <v>27.519999999999982</v>
      </c>
      <c r="L226" s="20">
        <f t="shared" si="24"/>
        <v>545.48</v>
      </c>
      <c r="M226" s="62">
        <f t="shared" si="25"/>
        <v>0.62714969241285035</v>
      </c>
    </row>
    <row r="227" spans="2:13" x14ac:dyDescent="0.2">
      <c r="B227" s="209">
        <v>224</v>
      </c>
      <c r="C227" s="70" t="str">
        <f t="shared" si="21"/>
        <v>Saturday</v>
      </c>
      <c r="D227" s="7">
        <v>45150</v>
      </c>
      <c r="E227" s="21">
        <v>6</v>
      </c>
      <c r="F227" s="253">
        <f t="shared" si="27"/>
        <v>896</v>
      </c>
      <c r="G227" s="28">
        <v>923.52</v>
      </c>
      <c r="H227" s="23">
        <v>900.55</v>
      </c>
      <c r="I227" s="104">
        <f t="shared" si="26"/>
        <v>0</v>
      </c>
      <c r="J227" s="20">
        <f t="shared" si="22"/>
        <v>22.970000000000027</v>
      </c>
      <c r="K227" s="20">
        <f t="shared" si="23"/>
        <v>27.519999999999982</v>
      </c>
      <c r="L227" s="20">
        <f t="shared" si="24"/>
        <v>539.48</v>
      </c>
      <c r="M227" s="62">
        <f t="shared" si="25"/>
        <v>0.63125085440874917</v>
      </c>
    </row>
    <row r="228" spans="2:13" x14ac:dyDescent="0.2">
      <c r="B228" s="209">
        <v>225</v>
      </c>
      <c r="C228" s="70" t="str">
        <f t="shared" si="21"/>
        <v>Sunday</v>
      </c>
      <c r="D228" s="7">
        <v>45151</v>
      </c>
      <c r="E228" s="21">
        <v>7</v>
      </c>
      <c r="F228" s="253">
        <f t="shared" si="27"/>
        <v>903</v>
      </c>
      <c r="G228" s="28">
        <v>930.52</v>
      </c>
      <c r="H228" s="23">
        <v>904.53</v>
      </c>
      <c r="I228" s="104">
        <f t="shared" si="26"/>
        <v>0</v>
      </c>
      <c r="J228" s="20">
        <f t="shared" si="22"/>
        <v>25.990000000000009</v>
      </c>
      <c r="K228" s="20">
        <f t="shared" si="23"/>
        <v>27.519999999999982</v>
      </c>
      <c r="L228" s="20">
        <f t="shared" si="24"/>
        <v>532.48</v>
      </c>
      <c r="M228" s="62">
        <f t="shared" si="25"/>
        <v>0.6360355434039644</v>
      </c>
    </row>
    <row r="229" spans="2:13" x14ac:dyDescent="0.2">
      <c r="B229" s="209">
        <v>226</v>
      </c>
      <c r="C229" s="70" t="str">
        <f t="shared" si="21"/>
        <v>Monday</v>
      </c>
      <c r="D229" s="7">
        <v>45152</v>
      </c>
      <c r="E229" s="21">
        <v>1</v>
      </c>
      <c r="F229" s="253">
        <f t="shared" si="27"/>
        <v>904</v>
      </c>
      <c r="G229" s="28">
        <v>931.52</v>
      </c>
      <c r="H229" s="23">
        <v>908.52</v>
      </c>
      <c r="I229" s="104">
        <f t="shared" si="26"/>
        <v>0</v>
      </c>
      <c r="J229" s="20">
        <f t="shared" si="22"/>
        <v>23</v>
      </c>
      <c r="K229" s="20">
        <f t="shared" si="23"/>
        <v>27.519999999999982</v>
      </c>
      <c r="L229" s="20">
        <f t="shared" si="24"/>
        <v>531.48</v>
      </c>
      <c r="M229" s="62">
        <f t="shared" si="25"/>
        <v>0.63671907040328091</v>
      </c>
    </row>
    <row r="230" spans="2:13" x14ac:dyDescent="0.2">
      <c r="B230" s="209">
        <v>227</v>
      </c>
      <c r="C230" s="70" t="str">
        <f t="shared" si="21"/>
        <v>Tuesday</v>
      </c>
      <c r="D230" s="7">
        <v>45153</v>
      </c>
      <c r="E230" s="21">
        <v>2</v>
      </c>
      <c r="F230" s="253">
        <f t="shared" si="27"/>
        <v>906</v>
      </c>
      <c r="G230" s="28">
        <v>933.72</v>
      </c>
      <c r="H230" s="23">
        <v>912.51</v>
      </c>
      <c r="I230" s="104">
        <f t="shared" si="26"/>
        <v>0.20000000000004547</v>
      </c>
      <c r="J230" s="20">
        <f t="shared" si="22"/>
        <v>21.210000000000036</v>
      </c>
      <c r="K230" s="20">
        <f t="shared" si="23"/>
        <v>27.720000000000027</v>
      </c>
      <c r="L230" s="20">
        <f t="shared" si="24"/>
        <v>529.28</v>
      </c>
      <c r="M230" s="62">
        <f t="shared" si="25"/>
        <v>0.63822282980177714</v>
      </c>
    </row>
    <row r="231" spans="2:13" x14ac:dyDescent="0.2">
      <c r="B231" s="209">
        <v>228</v>
      </c>
      <c r="C231" s="70" t="str">
        <f t="shared" si="21"/>
        <v>Wednesday</v>
      </c>
      <c r="D231" s="7">
        <v>45154</v>
      </c>
      <c r="E231" s="21">
        <v>3</v>
      </c>
      <c r="F231" s="253">
        <f t="shared" si="27"/>
        <v>909</v>
      </c>
      <c r="G231" s="28">
        <v>936.72</v>
      </c>
      <c r="H231" s="23">
        <v>916.5</v>
      </c>
      <c r="I231" s="104">
        <f t="shared" si="26"/>
        <v>0</v>
      </c>
      <c r="J231" s="20">
        <f t="shared" si="22"/>
        <v>20.220000000000027</v>
      </c>
      <c r="K231" s="20">
        <f t="shared" si="23"/>
        <v>27.720000000000027</v>
      </c>
      <c r="L231" s="20">
        <f t="shared" si="24"/>
        <v>526.28</v>
      </c>
      <c r="M231" s="62">
        <f t="shared" si="25"/>
        <v>0.64027341079972666</v>
      </c>
    </row>
    <row r="232" spans="2:13" x14ac:dyDescent="0.2">
      <c r="B232" s="209">
        <v>229</v>
      </c>
      <c r="C232" s="70" t="str">
        <f t="shared" si="21"/>
        <v>Thursday</v>
      </c>
      <c r="D232" s="7">
        <v>45155</v>
      </c>
      <c r="E232" s="21">
        <v>4</v>
      </c>
      <c r="F232" s="253">
        <f t="shared" si="27"/>
        <v>913</v>
      </c>
      <c r="G232" s="28">
        <v>942.11</v>
      </c>
      <c r="H232" s="23">
        <v>920.49</v>
      </c>
      <c r="I232" s="104">
        <f t="shared" si="26"/>
        <v>1.3899999999999864</v>
      </c>
      <c r="J232" s="20">
        <f t="shared" si="22"/>
        <v>21.620000000000005</v>
      </c>
      <c r="K232" s="20">
        <f t="shared" si="23"/>
        <v>29.110000000000014</v>
      </c>
      <c r="L232" s="20">
        <f t="shared" si="24"/>
        <v>520.89</v>
      </c>
      <c r="M232" s="62">
        <f t="shared" si="25"/>
        <v>0.6439576213260424</v>
      </c>
    </row>
    <row r="233" spans="2:13" x14ac:dyDescent="0.2">
      <c r="B233" s="209">
        <v>230</v>
      </c>
      <c r="C233" s="70" t="str">
        <f t="shared" si="21"/>
        <v>Friday</v>
      </c>
      <c r="D233" s="7">
        <v>45156</v>
      </c>
      <c r="E233" s="21">
        <v>5</v>
      </c>
      <c r="F233" s="253">
        <f t="shared" si="27"/>
        <v>918</v>
      </c>
      <c r="G233" s="28">
        <v>947.72</v>
      </c>
      <c r="H233" s="23">
        <v>924.48</v>
      </c>
      <c r="I233" s="104">
        <f t="shared" si="26"/>
        <v>0.61000000000001364</v>
      </c>
      <c r="J233" s="20">
        <f t="shared" si="22"/>
        <v>23.240000000000009</v>
      </c>
      <c r="K233" s="20">
        <f t="shared" si="23"/>
        <v>29.720000000000027</v>
      </c>
      <c r="L233" s="20">
        <f t="shared" si="24"/>
        <v>515.28</v>
      </c>
      <c r="M233" s="62">
        <f t="shared" si="25"/>
        <v>0.64779220779220781</v>
      </c>
    </row>
    <row r="234" spans="2:13" x14ac:dyDescent="0.2">
      <c r="B234" s="209">
        <v>231</v>
      </c>
      <c r="C234" s="70" t="str">
        <f t="shared" si="21"/>
        <v>Saturday</v>
      </c>
      <c r="D234" s="7">
        <v>45157</v>
      </c>
      <c r="E234" s="21">
        <v>6</v>
      </c>
      <c r="F234" s="253">
        <f t="shared" si="27"/>
        <v>924</v>
      </c>
      <c r="G234" s="28">
        <v>953.72</v>
      </c>
      <c r="H234" s="23">
        <v>928.47</v>
      </c>
      <c r="I234" s="104">
        <f t="shared" si="26"/>
        <v>0</v>
      </c>
      <c r="J234" s="20">
        <f t="shared" si="22"/>
        <v>25.25</v>
      </c>
      <c r="K234" s="20">
        <f t="shared" si="23"/>
        <v>29.720000000000027</v>
      </c>
      <c r="L234" s="20">
        <f t="shared" si="24"/>
        <v>509.28</v>
      </c>
      <c r="M234" s="62">
        <f t="shared" si="25"/>
        <v>0.65189336978810664</v>
      </c>
    </row>
    <row r="235" spans="2:13" x14ac:dyDescent="0.2">
      <c r="B235" s="209">
        <v>232</v>
      </c>
      <c r="C235" s="70" t="str">
        <f t="shared" si="21"/>
        <v>Sunday</v>
      </c>
      <c r="D235" s="7">
        <v>45158</v>
      </c>
      <c r="E235" s="21">
        <v>7</v>
      </c>
      <c r="F235" s="253">
        <f t="shared" si="27"/>
        <v>931</v>
      </c>
      <c r="G235" s="28">
        <v>960.72</v>
      </c>
      <c r="H235" s="23">
        <v>932.46</v>
      </c>
      <c r="I235" s="104">
        <f t="shared" si="26"/>
        <v>0</v>
      </c>
      <c r="J235" s="20">
        <f t="shared" si="22"/>
        <v>28.259999999999991</v>
      </c>
      <c r="K235" s="20">
        <f t="shared" si="23"/>
        <v>29.720000000000027</v>
      </c>
      <c r="L235" s="20">
        <f t="shared" si="24"/>
        <v>502.28</v>
      </c>
      <c r="M235" s="62">
        <f t="shared" si="25"/>
        <v>0.65667805878332197</v>
      </c>
    </row>
    <row r="236" spans="2:13" x14ac:dyDescent="0.2">
      <c r="B236" s="209">
        <v>233</v>
      </c>
      <c r="C236" s="70" t="str">
        <f t="shared" si="21"/>
        <v>Monday</v>
      </c>
      <c r="D236" s="7">
        <v>45159</v>
      </c>
      <c r="E236" s="21">
        <v>1</v>
      </c>
      <c r="F236" s="253">
        <f t="shared" si="27"/>
        <v>932</v>
      </c>
      <c r="G236" s="28">
        <v>961.72</v>
      </c>
      <c r="H236" s="23">
        <v>936.45</v>
      </c>
      <c r="I236" s="104">
        <f t="shared" si="26"/>
        <v>0</v>
      </c>
      <c r="J236" s="20">
        <f t="shared" si="22"/>
        <v>25.269999999999982</v>
      </c>
      <c r="K236" s="20">
        <f t="shared" si="23"/>
        <v>29.720000000000027</v>
      </c>
      <c r="L236" s="20">
        <f t="shared" si="24"/>
        <v>501.28</v>
      </c>
      <c r="M236" s="62">
        <f t="shared" si="25"/>
        <v>0.65736158578263848</v>
      </c>
    </row>
    <row r="237" spans="2:13" x14ac:dyDescent="0.2">
      <c r="B237" s="209">
        <v>234</v>
      </c>
      <c r="C237" s="70" t="str">
        <f t="shared" si="21"/>
        <v>Tuesday</v>
      </c>
      <c r="D237" s="7">
        <v>45160</v>
      </c>
      <c r="E237" s="21">
        <v>2</v>
      </c>
      <c r="F237" s="253">
        <f t="shared" si="27"/>
        <v>934</v>
      </c>
      <c r="G237" s="28">
        <v>963.77</v>
      </c>
      <c r="H237" s="23">
        <v>940.44</v>
      </c>
      <c r="I237" s="104">
        <f t="shared" si="26"/>
        <v>4.9999999999954525E-2</v>
      </c>
      <c r="J237" s="20">
        <f t="shared" si="22"/>
        <v>23.329999999999927</v>
      </c>
      <c r="K237" s="20">
        <f t="shared" si="23"/>
        <v>29.769999999999982</v>
      </c>
      <c r="L237" s="20">
        <f t="shared" si="24"/>
        <v>499.23</v>
      </c>
      <c r="M237" s="62">
        <f t="shared" si="25"/>
        <v>0.65876281613123722</v>
      </c>
    </row>
    <row r="238" spans="2:13" x14ac:dyDescent="0.2">
      <c r="B238" s="209">
        <v>235</v>
      </c>
      <c r="C238" s="70" t="str">
        <f t="shared" si="21"/>
        <v>Wednesday</v>
      </c>
      <c r="D238" s="7">
        <v>45161</v>
      </c>
      <c r="E238" s="21">
        <v>3</v>
      </c>
      <c r="F238" s="253">
        <f t="shared" si="27"/>
        <v>937</v>
      </c>
      <c r="G238" s="28">
        <v>966.77</v>
      </c>
      <c r="H238" s="23">
        <v>944.42</v>
      </c>
      <c r="I238" s="104">
        <f t="shared" si="26"/>
        <v>0</v>
      </c>
      <c r="J238" s="20">
        <f t="shared" si="22"/>
        <v>22.350000000000023</v>
      </c>
      <c r="K238" s="20">
        <f t="shared" si="23"/>
        <v>29.769999999999982</v>
      </c>
      <c r="L238" s="20">
        <f t="shared" si="24"/>
        <v>496.23</v>
      </c>
      <c r="M238" s="62">
        <f t="shared" si="25"/>
        <v>0.66081339712918663</v>
      </c>
    </row>
    <row r="239" spans="2:13" x14ac:dyDescent="0.2">
      <c r="B239" s="209">
        <v>236</v>
      </c>
      <c r="C239" s="70" t="str">
        <f t="shared" si="21"/>
        <v>Thursday</v>
      </c>
      <c r="D239" s="7">
        <v>45162</v>
      </c>
      <c r="E239" s="21">
        <v>4</v>
      </c>
      <c r="F239" s="253">
        <f t="shared" si="27"/>
        <v>941</v>
      </c>
      <c r="G239" s="28">
        <v>970.77</v>
      </c>
      <c r="H239" s="23">
        <v>948.41</v>
      </c>
      <c r="I239" s="104">
        <f t="shared" si="26"/>
        <v>0</v>
      </c>
      <c r="J239" s="20">
        <f t="shared" si="22"/>
        <v>22.360000000000014</v>
      </c>
      <c r="K239" s="20">
        <f t="shared" si="23"/>
        <v>29.769999999999982</v>
      </c>
      <c r="L239" s="20">
        <f t="shared" si="24"/>
        <v>492.23</v>
      </c>
      <c r="M239" s="62">
        <f t="shared" si="25"/>
        <v>0.66354750512645244</v>
      </c>
    </row>
    <row r="240" spans="2:13" x14ac:dyDescent="0.2">
      <c r="B240" s="209">
        <v>237</v>
      </c>
      <c r="C240" s="70" t="str">
        <f t="shared" si="21"/>
        <v>Friday</v>
      </c>
      <c r="D240" s="7">
        <v>45163</v>
      </c>
      <c r="E240" s="21">
        <v>5</v>
      </c>
      <c r="F240" s="253">
        <f t="shared" si="27"/>
        <v>946</v>
      </c>
      <c r="G240" s="28">
        <v>975.77</v>
      </c>
      <c r="H240" s="23">
        <v>952.4</v>
      </c>
      <c r="I240" s="104">
        <f t="shared" si="26"/>
        <v>0</v>
      </c>
      <c r="J240" s="20">
        <f t="shared" si="22"/>
        <v>23.370000000000005</v>
      </c>
      <c r="K240" s="20">
        <f t="shared" si="23"/>
        <v>29.769999999999982</v>
      </c>
      <c r="L240" s="20">
        <f t="shared" si="24"/>
        <v>487.23</v>
      </c>
      <c r="M240" s="62">
        <f t="shared" si="25"/>
        <v>0.66696514012303487</v>
      </c>
    </row>
    <row r="241" spans="2:13" x14ac:dyDescent="0.2">
      <c r="B241" s="209">
        <v>238</v>
      </c>
      <c r="C241" s="70" t="str">
        <f t="shared" si="21"/>
        <v>Saturday</v>
      </c>
      <c r="D241" s="7">
        <v>45164</v>
      </c>
      <c r="E241" s="21">
        <v>6</v>
      </c>
      <c r="F241" s="253">
        <f t="shared" si="27"/>
        <v>952</v>
      </c>
      <c r="G241" s="28">
        <v>981.77</v>
      </c>
      <c r="H241" s="23">
        <v>956.39</v>
      </c>
      <c r="I241" s="104">
        <f t="shared" si="26"/>
        <v>0</v>
      </c>
      <c r="J241" s="20">
        <f t="shared" si="22"/>
        <v>25.379999999999995</v>
      </c>
      <c r="K241" s="20">
        <f t="shared" si="23"/>
        <v>29.769999999999982</v>
      </c>
      <c r="L241" s="20">
        <f t="shared" si="24"/>
        <v>481.23</v>
      </c>
      <c r="M241" s="62">
        <f t="shared" si="25"/>
        <v>0.6710663021189337</v>
      </c>
    </row>
    <row r="242" spans="2:13" x14ac:dyDescent="0.2">
      <c r="B242" s="209">
        <v>239</v>
      </c>
      <c r="C242" s="70" t="str">
        <f t="shared" si="21"/>
        <v>Sunday</v>
      </c>
      <c r="D242" s="7">
        <v>45165</v>
      </c>
      <c r="E242" s="21">
        <v>7</v>
      </c>
      <c r="F242" s="253">
        <f t="shared" si="27"/>
        <v>959</v>
      </c>
      <c r="G242" s="28">
        <v>988.77</v>
      </c>
      <c r="H242" s="23">
        <v>960.38</v>
      </c>
      <c r="I242" s="104">
        <f t="shared" si="26"/>
        <v>0</v>
      </c>
      <c r="J242" s="20">
        <f t="shared" si="22"/>
        <v>28.389999999999986</v>
      </c>
      <c r="K242" s="20">
        <f t="shared" si="23"/>
        <v>29.769999999999982</v>
      </c>
      <c r="L242" s="20">
        <f t="shared" si="24"/>
        <v>474.23</v>
      </c>
      <c r="M242" s="62">
        <f t="shared" si="25"/>
        <v>0.67585099111414904</v>
      </c>
    </row>
    <row r="243" spans="2:13" x14ac:dyDescent="0.2">
      <c r="B243" s="209">
        <v>240</v>
      </c>
      <c r="C243" s="70" t="str">
        <f t="shared" si="21"/>
        <v>Monday</v>
      </c>
      <c r="D243" s="7">
        <v>45166</v>
      </c>
      <c r="E243" s="21">
        <v>1</v>
      </c>
      <c r="F243" s="253">
        <f t="shared" si="27"/>
        <v>960</v>
      </c>
      <c r="G243" s="28">
        <v>989.77</v>
      </c>
      <c r="H243" s="23">
        <v>964.37</v>
      </c>
      <c r="I243" s="104">
        <f t="shared" si="26"/>
        <v>0</v>
      </c>
      <c r="J243" s="20">
        <f t="shared" si="22"/>
        <v>25.399999999999977</v>
      </c>
      <c r="K243" s="20">
        <f t="shared" si="23"/>
        <v>29.769999999999982</v>
      </c>
      <c r="L243" s="20">
        <f t="shared" si="24"/>
        <v>473.23</v>
      </c>
      <c r="M243" s="62">
        <f t="shared" si="25"/>
        <v>0.67653451811346543</v>
      </c>
    </row>
    <row r="244" spans="2:13" x14ac:dyDescent="0.2">
      <c r="B244" s="209">
        <v>241</v>
      </c>
      <c r="C244" s="70" t="str">
        <f t="shared" si="21"/>
        <v>Tuesday</v>
      </c>
      <c r="D244" s="7">
        <v>45167</v>
      </c>
      <c r="E244" s="21">
        <v>2</v>
      </c>
      <c r="F244" s="253">
        <f t="shared" si="27"/>
        <v>962</v>
      </c>
      <c r="G244" s="28">
        <v>993.09</v>
      </c>
      <c r="H244" s="23">
        <v>968.36</v>
      </c>
      <c r="I244" s="104">
        <f t="shared" si="26"/>
        <v>1.32000000000005</v>
      </c>
      <c r="J244" s="20">
        <f t="shared" si="22"/>
        <v>24.730000000000018</v>
      </c>
      <c r="K244" s="20">
        <f t="shared" si="23"/>
        <v>31.090000000000032</v>
      </c>
      <c r="L244" s="20">
        <f t="shared" si="24"/>
        <v>469.90999999999997</v>
      </c>
      <c r="M244" s="62">
        <f t="shared" si="25"/>
        <v>0.67880382775119619</v>
      </c>
    </row>
    <row r="245" spans="2:13" x14ac:dyDescent="0.2">
      <c r="B245" s="209">
        <v>242</v>
      </c>
      <c r="C245" s="70" t="str">
        <f t="shared" si="21"/>
        <v>Wednesday</v>
      </c>
      <c r="D245" s="7">
        <v>45168</v>
      </c>
      <c r="E245" s="21">
        <v>3</v>
      </c>
      <c r="F245" s="253">
        <f t="shared" si="27"/>
        <v>965</v>
      </c>
      <c r="G245" s="28">
        <v>996.09</v>
      </c>
      <c r="H245" s="23">
        <v>972.35</v>
      </c>
      <c r="I245" s="104">
        <f t="shared" si="26"/>
        <v>0</v>
      </c>
      <c r="J245" s="20">
        <f t="shared" si="22"/>
        <v>23.740000000000009</v>
      </c>
      <c r="K245" s="20">
        <f t="shared" si="23"/>
        <v>31.090000000000032</v>
      </c>
      <c r="L245" s="20">
        <f t="shared" si="24"/>
        <v>466.90999999999997</v>
      </c>
      <c r="M245" s="62">
        <f t="shared" si="25"/>
        <v>0.6808544087491456</v>
      </c>
    </row>
    <row r="246" spans="2:13" x14ac:dyDescent="0.2">
      <c r="B246" s="209">
        <v>243</v>
      </c>
      <c r="C246" s="70" t="str">
        <f t="shared" si="21"/>
        <v>Thursday</v>
      </c>
      <c r="D246" s="7">
        <v>45169</v>
      </c>
      <c r="E246" s="21">
        <v>4</v>
      </c>
      <c r="F246" s="253">
        <f t="shared" si="27"/>
        <v>969</v>
      </c>
      <c r="G246" s="28">
        <v>1000.09</v>
      </c>
      <c r="H246" s="23">
        <v>976.34</v>
      </c>
      <c r="I246" s="104">
        <f t="shared" si="26"/>
        <v>0</v>
      </c>
      <c r="J246" s="20">
        <f t="shared" si="22"/>
        <v>23.75</v>
      </c>
      <c r="K246" s="20">
        <f t="shared" si="23"/>
        <v>31.090000000000032</v>
      </c>
      <c r="L246" s="20">
        <f t="shared" si="24"/>
        <v>462.90999999999997</v>
      </c>
      <c r="M246" s="62">
        <f t="shared" si="25"/>
        <v>0.68358851674641152</v>
      </c>
    </row>
    <row r="247" spans="2:13" x14ac:dyDescent="0.2">
      <c r="B247" s="209">
        <v>244</v>
      </c>
      <c r="C247" s="70" t="str">
        <f t="shared" si="21"/>
        <v>Friday</v>
      </c>
      <c r="D247" s="7">
        <v>45170</v>
      </c>
      <c r="E247" s="21">
        <v>5</v>
      </c>
      <c r="F247" s="253">
        <f t="shared" si="27"/>
        <v>974</v>
      </c>
      <c r="G247" s="28">
        <v>1005.09</v>
      </c>
      <c r="H247" s="23">
        <v>980.33</v>
      </c>
      <c r="I247" s="104">
        <f t="shared" si="26"/>
        <v>0</v>
      </c>
      <c r="J247" s="20">
        <f t="shared" si="22"/>
        <v>24.759999999999991</v>
      </c>
      <c r="K247" s="20">
        <f t="shared" si="23"/>
        <v>31.090000000000032</v>
      </c>
      <c r="L247" s="20">
        <f t="shared" si="24"/>
        <v>457.90999999999997</v>
      </c>
      <c r="M247" s="62">
        <f t="shared" si="25"/>
        <v>0.68700615174299384</v>
      </c>
    </row>
    <row r="248" spans="2:13" x14ac:dyDescent="0.2">
      <c r="B248" s="209">
        <v>245</v>
      </c>
      <c r="C248" s="70" t="str">
        <f t="shared" si="21"/>
        <v>Saturday</v>
      </c>
      <c r="D248" s="7">
        <v>45171</v>
      </c>
      <c r="E248" s="21">
        <v>6</v>
      </c>
      <c r="F248" s="253">
        <f t="shared" si="27"/>
        <v>980</v>
      </c>
      <c r="G248" s="28">
        <v>1011.09</v>
      </c>
      <c r="H248" s="23">
        <v>984.32</v>
      </c>
      <c r="I248" s="104">
        <f t="shared" si="26"/>
        <v>0</v>
      </c>
      <c r="J248" s="20">
        <f t="shared" si="22"/>
        <v>26.769999999999982</v>
      </c>
      <c r="K248" s="20">
        <f t="shared" si="23"/>
        <v>31.090000000000032</v>
      </c>
      <c r="L248" s="20">
        <f t="shared" si="24"/>
        <v>451.90999999999997</v>
      </c>
      <c r="M248" s="62">
        <f t="shared" si="25"/>
        <v>0.69110731373889267</v>
      </c>
    </row>
    <row r="249" spans="2:13" x14ac:dyDescent="0.2">
      <c r="B249" s="209">
        <v>246</v>
      </c>
      <c r="C249" s="70" t="str">
        <f t="shared" si="21"/>
        <v>Sunday</v>
      </c>
      <c r="D249" s="7">
        <v>45172</v>
      </c>
      <c r="E249" s="21">
        <v>7</v>
      </c>
      <c r="F249" s="253">
        <f t="shared" si="27"/>
        <v>987</v>
      </c>
      <c r="G249" s="28">
        <v>1018.09</v>
      </c>
      <c r="H249" s="23">
        <v>988.3</v>
      </c>
      <c r="I249" s="104">
        <f t="shared" si="26"/>
        <v>0</v>
      </c>
      <c r="J249" s="20">
        <f t="shared" si="22"/>
        <v>29.790000000000077</v>
      </c>
      <c r="K249" s="20">
        <f t="shared" si="23"/>
        <v>31.090000000000032</v>
      </c>
      <c r="L249" s="20">
        <f t="shared" si="24"/>
        <v>444.90999999999997</v>
      </c>
      <c r="M249" s="62">
        <f t="shared" si="25"/>
        <v>0.69589200273410801</v>
      </c>
    </row>
    <row r="250" spans="2:13" x14ac:dyDescent="0.2">
      <c r="B250" s="209">
        <v>247</v>
      </c>
      <c r="C250" s="70" t="str">
        <f t="shared" si="21"/>
        <v>Monday</v>
      </c>
      <c r="D250" s="7">
        <v>45173</v>
      </c>
      <c r="E250" s="21">
        <v>1</v>
      </c>
      <c r="F250" s="253">
        <f t="shared" si="27"/>
        <v>988</v>
      </c>
      <c r="G250" s="28">
        <v>1019.24</v>
      </c>
      <c r="H250" s="23">
        <v>992.29</v>
      </c>
      <c r="I250" s="104">
        <f t="shared" si="26"/>
        <v>0.14999999999997726</v>
      </c>
      <c r="J250" s="20">
        <f t="shared" si="22"/>
        <v>26.950000000000045</v>
      </c>
      <c r="K250" s="20">
        <f t="shared" si="23"/>
        <v>31.240000000000009</v>
      </c>
      <c r="L250" s="20">
        <f t="shared" si="24"/>
        <v>443.76</v>
      </c>
      <c r="M250" s="62">
        <f t="shared" si="25"/>
        <v>0.6966780587833219</v>
      </c>
    </row>
    <row r="251" spans="2:13" x14ac:dyDescent="0.2">
      <c r="B251" s="209">
        <v>248</v>
      </c>
      <c r="C251" s="70" t="str">
        <f t="shared" si="21"/>
        <v>Tuesday</v>
      </c>
      <c r="D251" s="7">
        <v>45174</v>
      </c>
      <c r="E251" s="21">
        <v>2</v>
      </c>
      <c r="F251" s="253">
        <f t="shared" si="27"/>
        <v>990</v>
      </c>
      <c r="G251" s="28">
        <v>1021.24</v>
      </c>
      <c r="H251" s="23">
        <v>996.28</v>
      </c>
      <c r="I251" s="104">
        <f t="shared" si="26"/>
        <v>0</v>
      </c>
      <c r="J251" s="20">
        <f t="shared" si="22"/>
        <v>24.960000000000036</v>
      </c>
      <c r="K251" s="20">
        <f t="shared" si="23"/>
        <v>31.240000000000009</v>
      </c>
      <c r="L251" s="20">
        <f t="shared" si="24"/>
        <v>441.76</v>
      </c>
      <c r="M251" s="62">
        <f t="shared" si="25"/>
        <v>0.69804511278195491</v>
      </c>
    </row>
    <row r="252" spans="2:13" x14ac:dyDescent="0.2">
      <c r="B252" s="209">
        <v>249</v>
      </c>
      <c r="C252" s="70" t="str">
        <f t="shared" si="21"/>
        <v>Wednesday</v>
      </c>
      <c r="D252" s="7">
        <v>45175</v>
      </c>
      <c r="E252" s="21">
        <v>3</v>
      </c>
      <c r="F252" s="253">
        <f t="shared" si="27"/>
        <v>993</v>
      </c>
      <c r="G252" s="28">
        <v>1024.24</v>
      </c>
      <c r="H252" s="23">
        <v>1000.27</v>
      </c>
      <c r="I252" s="104">
        <f t="shared" si="26"/>
        <v>0</v>
      </c>
      <c r="J252" s="20">
        <f t="shared" si="22"/>
        <v>23.970000000000027</v>
      </c>
      <c r="K252" s="20">
        <f t="shared" si="23"/>
        <v>31.240000000000009</v>
      </c>
      <c r="L252" s="20">
        <f t="shared" si="24"/>
        <v>438.76</v>
      </c>
      <c r="M252" s="62">
        <f t="shared" si="25"/>
        <v>0.70009569377990433</v>
      </c>
    </row>
    <row r="253" spans="2:13" x14ac:dyDescent="0.2">
      <c r="B253" s="209">
        <v>250</v>
      </c>
      <c r="C253" s="70" t="str">
        <f t="shared" si="21"/>
        <v>Thursday</v>
      </c>
      <c r="D253" s="7">
        <v>45176</v>
      </c>
      <c r="E253" s="21">
        <v>4</v>
      </c>
      <c r="F253" s="253">
        <f t="shared" si="27"/>
        <v>997</v>
      </c>
      <c r="G253" s="28">
        <v>1028.74</v>
      </c>
      <c r="H253" s="23">
        <v>1004.26</v>
      </c>
      <c r="I253" s="104">
        <f t="shared" si="26"/>
        <v>0.5</v>
      </c>
      <c r="J253" s="20">
        <f t="shared" si="22"/>
        <v>24.480000000000018</v>
      </c>
      <c r="K253" s="20">
        <f t="shared" si="23"/>
        <v>31.740000000000009</v>
      </c>
      <c r="L253" s="20">
        <f t="shared" si="24"/>
        <v>434.26</v>
      </c>
      <c r="M253" s="62">
        <f t="shared" si="25"/>
        <v>0.70317156527682845</v>
      </c>
    </row>
    <row r="254" spans="2:13" x14ac:dyDescent="0.2">
      <c r="B254" s="209">
        <v>251</v>
      </c>
      <c r="C254" s="70" t="str">
        <f t="shared" si="21"/>
        <v>Friday</v>
      </c>
      <c r="D254" s="7">
        <v>45177</v>
      </c>
      <c r="E254" s="21">
        <v>5</v>
      </c>
      <c r="F254" s="253">
        <f t="shared" si="27"/>
        <v>1002</v>
      </c>
      <c r="G254" s="28">
        <v>1033.74</v>
      </c>
      <c r="H254" s="23">
        <v>1008.25</v>
      </c>
      <c r="I254" s="104">
        <f t="shared" si="26"/>
        <v>0</v>
      </c>
      <c r="J254" s="20">
        <f t="shared" si="22"/>
        <v>25.490000000000009</v>
      </c>
      <c r="K254" s="20">
        <f t="shared" si="23"/>
        <v>31.740000000000009</v>
      </c>
      <c r="L254" s="20">
        <f t="shared" si="24"/>
        <v>429.26</v>
      </c>
      <c r="M254" s="62">
        <f t="shared" si="25"/>
        <v>0.70658920027341077</v>
      </c>
    </row>
    <row r="255" spans="2:13" x14ac:dyDescent="0.2">
      <c r="B255" s="209">
        <v>252</v>
      </c>
      <c r="C255" s="70" t="str">
        <f t="shared" si="21"/>
        <v>Saturday</v>
      </c>
      <c r="D255" s="7">
        <v>45178</v>
      </c>
      <c r="E255" s="21">
        <v>6</v>
      </c>
      <c r="F255" s="253">
        <f t="shared" si="27"/>
        <v>1008</v>
      </c>
      <c r="G255" s="28">
        <v>1039.74</v>
      </c>
      <c r="H255" s="23">
        <v>1012.24</v>
      </c>
      <c r="I255" s="104">
        <f t="shared" si="26"/>
        <v>0</v>
      </c>
      <c r="J255" s="20">
        <f t="shared" si="22"/>
        <v>27.5</v>
      </c>
      <c r="K255" s="20">
        <f t="shared" si="23"/>
        <v>31.740000000000009</v>
      </c>
      <c r="L255" s="20">
        <f t="shared" si="24"/>
        <v>423.26</v>
      </c>
      <c r="M255" s="62">
        <f t="shared" si="25"/>
        <v>0.71069036226930959</v>
      </c>
    </row>
    <row r="256" spans="2:13" x14ac:dyDescent="0.2">
      <c r="B256" s="209">
        <v>253</v>
      </c>
      <c r="C256" s="70" t="str">
        <f t="shared" si="21"/>
        <v>Sunday</v>
      </c>
      <c r="D256" s="7">
        <v>45179</v>
      </c>
      <c r="E256" s="21">
        <v>7</v>
      </c>
      <c r="F256" s="253">
        <f t="shared" si="27"/>
        <v>1015</v>
      </c>
      <c r="G256" s="28">
        <v>1046.74</v>
      </c>
      <c r="H256" s="23">
        <v>1016.23</v>
      </c>
      <c r="I256" s="104">
        <f t="shared" si="26"/>
        <v>0</v>
      </c>
      <c r="J256" s="20">
        <f t="shared" si="22"/>
        <v>30.509999999999991</v>
      </c>
      <c r="K256" s="20">
        <f t="shared" si="23"/>
        <v>31.740000000000009</v>
      </c>
      <c r="L256" s="20">
        <f t="shared" si="24"/>
        <v>416.26</v>
      </c>
      <c r="M256" s="62">
        <f t="shared" si="25"/>
        <v>0.71547505126452493</v>
      </c>
    </row>
    <row r="257" spans="2:13" x14ac:dyDescent="0.2">
      <c r="B257" s="209">
        <v>254</v>
      </c>
      <c r="C257" s="70" t="str">
        <f t="shared" si="21"/>
        <v>Monday</v>
      </c>
      <c r="D257" s="7">
        <v>45180</v>
      </c>
      <c r="E257" s="21">
        <v>1</v>
      </c>
      <c r="F257" s="253">
        <f t="shared" si="27"/>
        <v>1016</v>
      </c>
      <c r="G257" s="28">
        <v>1047.74</v>
      </c>
      <c r="H257" s="23">
        <v>1020.22</v>
      </c>
      <c r="I257" s="104">
        <f t="shared" si="26"/>
        <v>0</v>
      </c>
      <c r="J257" s="20">
        <f t="shared" si="22"/>
        <v>27.519999999999982</v>
      </c>
      <c r="K257" s="20">
        <f t="shared" si="23"/>
        <v>31.740000000000009</v>
      </c>
      <c r="L257" s="20">
        <f t="shared" si="24"/>
        <v>415.26</v>
      </c>
      <c r="M257" s="62">
        <f t="shared" si="25"/>
        <v>0.71615857826384144</v>
      </c>
    </row>
    <row r="258" spans="2:13" x14ac:dyDescent="0.2">
      <c r="B258" s="209">
        <v>255</v>
      </c>
      <c r="C258" s="70" t="str">
        <f t="shared" si="21"/>
        <v>Tuesday</v>
      </c>
      <c r="D258" s="7">
        <v>45181</v>
      </c>
      <c r="E258" s="21">
        <v>2</v>
      </c>
      <c r="F258" s="253">
        <f t="shared" si="27"/>
        <v>1018</v>
      </c>
      <c r="G258" s="28">
        <v>1049.74</v>
      </c>
      <c r="H258" s="23">
        <v>1024.21</v>
      </c>
      <c r="I258" s="104">
        <f t="shared" si="26"/>
        <v>0</v>
      </c>
      <c r="J258" s="20">
        <f t="shared" si="22"/>
        <v>25.529999999999973</v>
      </c>
      <c r="K258" s="20">
        <f t="shared" si="23"/>
        <v>31.740000000000009</v>
      </c>
      <c r="L258" s="20">
        <f t="shared" si="24"/>
        <v>413.26</v>
      </c>
      <c r="M258" s="62">
        <f t="shared" si="25"/>
        <v>0.71752563226247434</v>
      </c>
    </row>
    <row r="259" spans="2:13" x14ac:dyDescent="0.2">
      <c r="B259" s="209">
        <v>256</v>
      </c>
      <c r="C259" s="70" t="str">
        <f t="shared" si="21"/>
        <v>Wednesday</v>
      </c>
      <c r="D259" s="7">
        <v>45182</v>
      </c>
      <c r="E259" s="21">
        <v>3</v>
      </c>
      <c r="F259" s="253">
        <f t="shared" si="27"/>
        <v>1021</v>
      </c>
      <c r="G259" s="28">
        <v>1052.74</v>
      </c>
      <c r="H259" s="23">
        <v>1028.2</v>
      </c>
      <c r="I259" s="104">
        <f t="shared" si="26"/>
        <v>0</v>
      </c>
      <c r="J259" s="20">
        <f t="shared" si="22"/>
        <v>24.539999999999964</v>
      </c>
      <c r="K259" s="20">
        <f t="shared" si="23"/>
        <v>31.740000000000009</v>
      </c>
      <c r="L259" s="20">
        <f t="shared" si="24"/>
        <v>410.26</v>
      </c>
      <c r="M259" s="62">
        <f t="shared" si="25"/>
        <v>0.71957621326042376</v>
      </c>
    </row>
    <row r="260" spans="2:13" x14ac:dyDescent="0.2">
      <c r="B260" s="209">
        <v>257</v>
      </c>
      <c r="C260" s="70" t="str">
        <f t="shared" si="21"/>
        <v>Thursday</v>
      </c>
      <c r="D260" s="7">
        <v>45183</v>
      </c>
      <c r="E260" s="21">
        <v>4</v>
      </c>
      <c r="F260" s="253">
        <f t="shared" si="27"/>
        <v>1025</v>
      </c>
      <c r="G260" s="28">
        <v>1057.4000000000001</v>
      </c>
      <c r="H260" s="23">
        <v>1032.18</v>
      </c>
      <c r="I260" s="104">
        <f t="shared" si="26"/>
        <v>0.66000000000008185</v>
      </c>
      <c r="J260" s="20">
        <f t="shared" si="22"/>
        <v>25.220000000000027</v>
      </c>
      <c r="K260" s="20">
        <f t="shared" si="23"/>
        <v>32.400000000000091</v>
      </c>
      <c r="L260" s="20">
        <f t="shared" si="24"/>
        <v>405.59999999999991</v>
      </c>
      <c r="M260" s="62">
        <f t="shared" si="25"/>
        <v>0.7227614490772386</v>
      </c>
    </row>
    <row r="261" spans="2:13" x14ac:dyDescent="0.2">
      <c r="B261" s="209">
        <v>258</v>
      </c>
      <c r="C261" s="70" t="str">
        <f t="shared" ref="C261:C324" si="28">TEXT(WEEKDAY(D261), "dddd")</f>
        <v>Friday</v>
      </c>
      <c r="D261" s="7">
        <v>45184</v>
      </c>
      <c r="E261" s="21">
        <v>5</v>
      </c>
      <c r="F261" s="253">
        <f t="shared" si="27"/>
        <v>1030</v>
      </c>
      <c r="G261" s="28">
        <v>1062.4000000000001</v>
      </c>
      <c r="H261" s="23">
        <v>1036.17</v>
      </c>
      <c r="I261" s="104">
        <f t="shared" si="26"/>
        <v>0</v>
      </c>
      <c r="J261" s="20">
        <f t="shared" ref="J261:J324" si="29">SUM(G261-H261)</f>
        <v>26.230000000000018</v>
      </c>
      <c r="K261" s="20">
        <f t="shared" ref="K261:K324" si="30">SUM(G261-F261)</f>
        <v>32.400000000000091</v>
      </c>
      <c r="L261" s="20">
        <f t="shared" ref="L261:L324" si="31">SUM(1463-G261)</f>
        <v>400.59999999999991</v>
      </c>
      <c r="M261" s="62">
        <f t="shared" ref="M261:M324" si="32">SUM(G261/1463)</f>
        <v>0.72617908407382092</v>
      </c>
    </row>
    <row r="262" spans="2:13" x14ac:dyDescent="0.2">
      <c r="B262" s="209">
        <v>259</v>
      </c>
      <c r="C262" s="70" t="str">
        <f t="shared" si="28"/>
        <v>Saturday</v>
      </c>
      <c r="D262" s="7">
        <v>45185</v>
      </c>
      <c r="E262" s="21">
        <v>6</v>
      </c>
      <c r="F262" s="253">
        <f t="shared" si="27"/>
        <v>1036</v>
      </c>
      <c r="G262" s="28">
        <v>1068.5999999999999</v>
      </c>
      <c r="H262" s="23">
        <v>1040.1600000000001</v>
      </c>
      <c r="I262" s="104">
        <f t="shared" si="26"/>
        <v>0.1999999999998181</v>
      </c>
      <c r="J262" s="20">
        <f t="shared" si="29"/>
        <v>28.439999999999827</v>
      </c>
      <c r="K262" s="20">
        <f t="shared" si="30"/>
        <v>32.599999999999909</v>
      </c>
      <c r="L262" s="20">
        <f t="shared" si="31"/>
        <v>394.40000000000009</v>
      </c>
      <c r="M262" s="62">
        <f t="shared" si="32"/>
        <v>0.73041695146958296</v>
      </c>
    </row>
    <row r="263" spans="2:13" x14ac:dyDescent="0.2">
      <c r="B263" s="209">
        <v>260</v>
      </c>
      <c r="C263" s="70" t="str">
        <f t="shared" si="28"/>
        <v>Sunday</v>
      </c>
      <c r="D263" s="7">
        <v>45186</v>
      </c>
      <c r="E263" s="21">
        <v>7</v>
      </c>
      <c r="F263" s="253">
        <f t="shared" si="27"/>
        <v>1043</v>
      </c>
      <c r="G263" s="28">
        <v>1075.5999999999999</v>
      </c>
      <c r="H263" s="23">
        <v>1044.1500000000001</v>
      </c>
      <c r="I263" s="104">
        <f t="shared" ref="I263:I291" si="33">SUM(G263-G262-E263)</f>
        <v>0</v>
      </c>
      <c r="J263" s="20">
        <f t="shared" si="29"/>
        <v>31.449999999999818</v>
      </c>
      <c r="K263" s="20">
        <f t="shared" si="30"/>
        <v>32.599999999999909</v>
      </c>
      <c r="L263" s="20">
        <f t="shared" si="31"/>
        <v>387.40000000000009</v>
      </c>
      <c r="M263" s="62">
        <f t="shared" si="32"/>
        <v>0.7352016404647983</v>
      </c>
    </row>
    <row r="264" spans="2:13" x14ac:dyDescent="0.2">
      <c r="B264" s="209">
        <v>261</v>
      </c>
      <c r="C264" s="70" t="str">
        <f t="shared" si="28"/>
        <v>Monday</v>
      </c>
      <c r="D264" s="7">
        <v>45187</v>
      </c>
      <c r="E264" s="21">
        <v>1</v>
      </c>
      <c r="F264" s="253">
        <f t="shared" ref="F264:F327" si="34">SUM(F263+E264)</f>
        <v>1044</v>
      </c>
      <c r="G264" s="28">
        <v>1076.5999999999999</v>
      </c>
      <c r="H264" s="23">
        <v>1048.1400000000001</v>
      </c>
      <c r="I264" s="104">
        <f t="shared" si="33"/>
        <v>0</v>
      </c>
      <c r="J264" s="20">
        <f t="shared" si="29"/>
        <v>28.459999999999809</v>
      </c>
      <c r="K264" s="20">
        <f t="shared" si="30"/>
        <v>32.599999999999909</v>
      </c>
      <c r="L264" s="20">
        <f t="shared" si="31"/>
        <v>386.40000000000009</v>
      </c>
      <c r="M264" s="62">
        <f t="shared" si="32"/>
        <v>0.73588516746411481</v>
      </c>
    </row>
    <row r="265" spans="2:13" x14ac:dyDescent="0.2">
      <c r="B265" s="209">
        <v>262</v>
      </c>
      <c r="C265" s="70" t="str">
        <f t="shared" si="28"/>
        <v>Tuesday</v>
      </c>
      <c r="D265" s="7">
        <v>45188</v>
      </c>
      <c r="E265" s="21">
        <v>2</v>
      </c>
      <c r="F265" s="253">
        <f t="shared" si="34"/>
        <v>1046</v>
      </c>
      <c r="G265" s="28">
        <v>1079.3</v>
      </c>
      <c r="H265" s="23">
        <v>1052.1300000000001</v>
      </c>
      <c r="I265" s="104">
        <f t="shared" si="33"/>
        <v>0.70000000000004547</v>
      </c>
      <c r="J265" s="20">
        <f t="shared" si="29"/>
        <v>27.169999999999845</v>
      </c>
      <c r="K265" s="20">
        <f t="shared" si="30"/>
        <v>33.299999999999955</v>
      </c>
      <c r="L265" s="20">
        <f t="shared" si="31"/>
        <v>383.70000000000005</v>
      </c>
      <c r="M265" s="62">
        <f t="shared" si="32"/>
        <v>0.73773069036226924</v>
      </c>
    </row>
    <row r="266" spans="2:13" x14ac:dyDescent="0.2">
      <c r="B266" s="209">
        <v>263</v>
      </c>
      <c r="C266" s="70" t="str">
        <f t="shared" si="28"/>
        <v>Wednesday</v>
      </c>
      <c r="D266" s="7">
        <v>45189</v>
      </c>
      <c r="E266" s="21">
        <v>3</v>
      </c>
      <c r="F266" s="253">
        <f t="shared" si="34"/>
        <v>1049</v>
      </c>
      <c r="G266" s="28">
        <v>1082.3</v>
      </c>
      <c r="H266" s="23">
        <v>1056.1199999999999</v>
      </c>
      <c r="I266" s="104">
        <f t="shared" si="33"/>
        <v>0</v>
      </c>
      <c r="J266" s="20">
        <f t="shared" si="29"/>
        <v>26.180000000000064</v>
      </c>
      <c r="K266" s="20">
        <f t="shared" si="30"/>
        <v>33.299999999999955</v>
      </c>
      <c r="L266" s="20">
        <f t="shared" si="31"/>
        <v>380.70000000000005</v>
      </c>
      <c r="M266" s="62">
        <f t="shared" si="32"/>
        <v>0.73978127136021865</v>
      </c>
    </row>
    <row r="267" spans="2:13" x14ac:dyDescent="0.2">
      <c r="B267" s="209">
        <v>264</v>
      </c>
      <c r="C267" s="70" t="str">
        <f t="shared" si="28"/>
        <v>Thursday</v>
      </c>
      <c r="D267" s="7">
        <v>45190</v>
      </c>
      <c r="E267" s="21">
        <v>4</v>
      </c>
      <c r="F267" s="253">
        <f t="shared" si="34"/>
        <v>1053</v>
      </c>
      <c r="G267" s="28">
        <v>1086.9000000000001</v>
      </c>
      <c r="H267" s="23">
        <v>1060.1099999999999</v>
      </c>
      <c r="I267" s="104">
        <f t="shared" si="33"/>
        <v>0.60000000000013642</v>
      </c>
      <c r="J267" s="20">
        <f t="shared" si="29"/>
        <v>26.790000000000191</v>
      </c>
      <c r="K267" s="20">
        <f t="shared" si="30"/>
        <v>33.900000000000091</v>
      </c>
      <c r="L267" s="20">
        <f t="shared" si="31"/>
        <v>376.09999999999991</v>
      </c>
      <c r="M267" s="62">
        <f t="shared" si="32"/>
        <v>0.74292549555707454</v>
      </c>
    </row>
    <row r="268" spans="2:13" x14ac:dyDescent="0.2">
      <c r="B268" s="209">
        <v>265</v>
      </c>
      <c r="C268" s="70" t="str">
        <f t="shared" si="28"/>
        <v>Friday</v>
      </c>
      <c r="D268" s="7">
        <v>45191</v>
      </c>
      <c r="E268" s="21">
        <v>5</v>
      </c>
      <c r="F268" s="253">
        <f t="shared" si="34"/>
        <v>1058</v>
      </c>
      <c r="G268" s="28">
        <v>1092.3499999999999</v>
      </c>
      <c r="H268" s="23">
        <v>1064.0999999999999</v>
      </c>
      <c r="I268" s="104">
        <f t="shared" si="33"/>
        <v>0.4499999999998181</v>
      </c>
      <c r="J268" s="20">
        <f t="shared" si="29"/>
        <v>28.25</v>
      </c>
      <c r="K268" s="20">
        <f t="shared" si="30"/>
        <v>34.349999999999909</v>
      </c>
      <c r="L268" s="20">
        <f t="shared" si="31"/>
        <v>370.65000000000009</v>
      </c>
      <c r="M268" s="62">
        <f>SUM(G268/1463)</f>
        <v>0.74665071770334923</v>
      </c>
    </row>
    <row r="269" spans="2:13" x14ac:dyDescent="0.2">
      <c r="B269" s="209">
        <v>266</v>
      </c>
      <c r="C269" s="70" t="str">
        <f t="shared" si="28"/>
        <v>Saturday</v>
      </c>
      <c r="D269" s="7">
        <v>45192</v>
      </c>
      <c r="E269" s="21">
        <v>6</v>
      </c>
      <c r="F269" s="253">
        <f t="shared" si="34"/>
        <v>1064</v>
      </c>
      <c r="G269" s="28">
        <v>1099.05</v>
      </c>
      <c r="H269" s="23">
        <v>1068.08</v>
      </c>
      <c r="I269" s="104">
        <f t="shared" si="33"/>
        <v>0.70000000000004547</v>
      </c>
      <c r="J269" s="20">
        <f t="shared" si="29"/>
        <v>30.970000000000027</v>
      </c>
      <c r="K269" s="20">
        <f t="shared" si="30"/>
        <v>35.049999999999955</v>
      </c>
      <c r="L269" s="20">
        <f t="shared" si="31"/>
        <v>363.95000000000005</v>
      </c>
      <c r="M269" s="62">
        <f t="shared" si="32"/>
        <v>0.75123034859876958</v>
      </c>
    </row>
    <row r="270" spans="2:13" x14ac:dyDescent="0.2">
      <c r="B270" s="209">
        <v>267</v>
      </c>
      <c r="C270" s="70" t="str">
        <f t="shared" si="28"/>
        <v>Sunday</v>
      </c>
      <c r="D270" s="7">
        <v>45193</v>
      </c>
      <c r="E270" s="21">
        <v>7</v>
      </c>
      <c r="F270" s="253">
        <f t="shared" si="34"/>
        <v>1071</v>
      </c>
      <c r="G270" s="28">
        <v>1106.05</v>
      </c>
      <c r="H270" s="23">
        <v>1072.07</v>
      </c>
      <c r="I270" s="104">
        <f t="shared" si="33"/>
        <v>0</v>
      </c>
      <c r="J270" s="20">
        <f t="shared" si="29"/>
        <v>33.980000000000018</v>
      </c>
      <c r="K270" s="20">
        <f t="shared" si="30"/>
        <v>35.049999999999955</v>
      </c>
      <c r="L270" s="20">
        <f t="shared" si="31"/>
        <v>356.95000000000005</v>
      </c>
      <c r="M270" s="62">
        <f t="shared" si="32"/>
        <v>0.75601503759398492</v>
      </c>
    </row>
    <row r="271" spans="2:13" x14ac:dyDescent="0.2">
      <c r="B271" s="209">
        <v>268</v>
      </c>
      <c r="C271" s="70" t="str">
        <f t="shared" si="28"/>
        <v>Monday</v>
      </c>
      <c r="D271" s="7">
        <v>45194</v>
      </c>
      <c r="E271" s="21">
        <v>1</v>
      </c>
      <c r="F271" s="253">
        <f t="shared" si="34"/>
        <v>1072</v>
      </c>
      <c r="G271" s="28">
        <v>1107.05</v>
      </c>
      <c r="H271" s="23">
        <v>1076.06</v>
      </c>
      <c r="I271" s="104">
        <f t="shared" si="33"/>
        <v>0</v>
      </c>
      <c r="J271" s="20">
        <f t="shared" si="29"/>
        <v>30.990000000000009</v>
      </c>
      <c r="K271" s="20">
        <f t="shared" si="30"/>
        <v>35.049999999999955</v>
      </c>
      <c r="L271" s="20">
        <f t="shared" si="31"/>
        <v>355.95000000000005</v>
      </c>
      <c r="M271" s="62">
        <f t="shared" si="32"/>
        <v>0.75669856459330143</v>
      </c>
    </row>
    <row r="272" spans="2:13" x14ac:dyDescent="0.2">
      <c r="B272" s="209">
        <v>269</v>
      </c>
      <c r="C272" s="70" t="str">
        <f t="shared" si="28"/>
        <v>Tuesday</v>
      </c>
      <c r="D272" s="7">
        <v>45195</v>
      </c>
      <c r="E272" s="21">
        <v>2</v>
      </c>
      <c r="F272" s="253">
        <f t="shared" si="34"/>
        <v>1074</v>
      </c>
      <c r="G272" s="28">
        <v>1109.55</v>
      </c>
      <c r="H272" s="23">
        <v>1080.05</v>
      </c>
      <c r="I272" s="104">
        <f t="shared" si="33"/>
        <v>0.5</v>
      </c>
      <c r="J272" s="20">
        <f t="shared" si="29"/>
        <v>29.5</v>
      </c>
      <c r="K272" s="20">
        <f>SUM(G272-F272)</f>
        <v>35.549999999999955</v>
      </c>
      <c r="L272" s="20">
        <f t="shared" si="31"/>
        <v>353.45000000000005</v>
      </c>
      <c r="M272" s="62">
        <f t="shared" si="32"/>
        <v>0.75840738209159264</v>
      </c>
    </row>
    <row r="273" spans="2:13" x14ac:dyDescent="0.2">
      <c r="B273" s="209">
        <v>270</v>
      </c>
      <c r="C273" s="70" t="str">
        <f t="shared" si="28"/>
        <v>Wednesday</v>
      </c>
      <c r="D273" s="7">
        <v>45196</v>
      </c>
      <c r="E273" s="21">
        <v>3</v>
      </c>
      <c r="F273" s="253">
        <f t="shared" si="34"/>
        <v>1077</v>
      </c>
      <c r="G273" s="28">
        <v>1112.55</v>
      </c>
      <c r="H273" s="23">
        <v>1084.04</v>
      </c>
      <c r="I273" s="104">
        <f t="shared" si="33"/>
        <v>0</v>
      </c>
      <c r="J273" s="20">
        <f t="shared" si="29"/>
        <v>28.509999999999991</v>
      </c>
      <c r="K273" s="20">
        <f t="shared" si="30"/>
        <v>35.549999999999955</v>
      </c>
      <c r="L273" s="20">
        <f t="shared" si="31"/>
        <v>350.45000000000005</v>
      </c>
      <c r="M273" s="62">
        <f t="shared" si="32"/>
        <v>0.76045796308954206</v>
      </c>
    </row>
    <row r="274" spans="2:13" x14ac:dyDescent="0.2">
      <c r="B274" s="209">
        <v>271</v>
      </c>
      <c r="C274" s="70" t="str">
        <f t="shared" si="28"/>
        <v>Thursday</v>
      </c>
      <c r="D274" s="7">
        <v>45197</v>
      </c>
      <c r="E274" s="21">
        <v>4</v>
      </c>
      <c r="F274" s="253">
        <f t="shared" si="34"/>
        <v>1081</v>
      </c>
      <c r="G274" s="28">
        <v>1117.75</v>
      </c>
      <c r="H274" s="23">
        <v>1088.03</v>
      </c>
      <c r="I274" s="104">
        <f t="shared" si="33"/>
        <v>1.2000000000000455</v>
      </c>
      <c r="J274" s="20">
        <f t="shared" si="29"/>
        <v>29.720000000000027</v>
      </c>
      <c r="K274" s="20">
        <f t="shared" si="30"/>
        <v>36.75</v>
      </c>
      <c r="L274" s="20">
        <f t="shared" si="31"/>
        <v>345.25</v>
      </c>
      <c r="M274" s="62">
        <f t="shared" si="32"/>
        <v>0.7640123034859877</v>
      </c>
    </row>
    <row r="275" spans="2:13" x14ac:dyDescent="0.2">
      <c r="B275" s="209">
        <v>272</v>
      </c>
      <c r="C275" s="70" t="str">
        <f t="shared" si="28"/>
        <v>Friday</v>
      </c>
      <c r="D275" s="7">
        <v>45198</v>
      </c>
      <c r="E275" s="21">
        <v>5</v>
      </c>
      <c r="F275" s="253">
        <f t="shared" si="34"/>
        <v>1086</v>
      </c>
      <c r="G275" s="28">
        <v>1123.45</v>
      </c>
      <c r="H275" s="23">
        <v>1092.02</v>
      </c>
      <c r="I275" s="104">
        <f t="shared" si="33"/>
        <v>0.70000000000004547</v>
      </c>
      <c r="J275" s="20">
        <f t="shared" si="29"/>
        <v>31.430000000000064</v>
      </c>
      <c r="K275" s="20">
        <f t="shared" si="30"/>
        <v>37.450000000000045</v>
      </c>
      <c r="L275" s="20">
        <f t="shared" si="31"/>
        <v>339.54999999999995</v>
      </c>
      <c r="M275" s="62">
        <f t="shared" si="32"/>
        <v>0.76790840738209165</v>
      </c>
    </row>
    <row r="276" spans="2:13" x14ac:dyDescent="0.2">
      <c r="B276" s="209">
        <v>273</v>
      </c>
      <c r="C276" s="70" t="str">
        <f t="shared" si="28"/>
        <v>Saturday</v>
      </c>
      <c r="D276" s="7">
        <v>45199</v>
      </c>
      <c r="E276" s="21">
        <v>6</v>
      </c>
      <c r="F276" s="253">
        <f t="shared" si="34"/>
        <v>1092</v>
      </c>
      <c r="G276" s="28">
        <v>1129.72</v>
      </c>
      <c r="H276" s="23">
        <v>1096.01</v>
      </c>
      <c r="I276" s="104">
        <f t="shared" si="33"/>
        <v>0.26999999999998181</v>
      </c>
      <c r="J276" s="20">
        <f t="shared" si="29"/>
        <v>33.710000000000036</v>
      </c>
      <c r="K276" s="20">
        <f t="shared" si="30"/>
        <v>37.720000000000027</v>
      </c>
      <c r="L276" s="20">
        <f t="shared" si="31"/>
        <v>333.28</v>
      </c>
      <c r="M276" s="62">
        <f t="shared" si="32"/>
        <v>0.77219412166780588</v>
      </c>
    </row>
    <row r="277" spans="2:13" x14ac:dyDescent="0.2">
      <c r="B277" s="209">
        <v>274</v>
      </c>
      <c r="C277" s="70" t="str">
        <f t="shared" si="28"/>
        <v>Sunday</v>
      </c>
      <c r="D277" s="7">
        <v>45200</v>
      </c>
      <c r="E277" s="21">
        <v>7</v>
      </c>
      <c r="F277" s="253">
        <f t="shared" si="34"/>
        <v>1099</v>
      </c>
      <c r="G277" s="28">
        <v>1136.72</v>
      </c>
      <c r="H277" s="23">
        <v>1100</v>
      </c>
      <c r="I277" s="104">
        <f t="shared" si="33"/>
        <v>0</v>
      </c>
      <c r="J277" s="20">
        <f t="shared" si="29"/>
        <v>36.720000000000027</v>
      </c>
      <c r="K277" s="20">
        <f t="shared" si="30"/>
        <v>37.720000000000027</v>
      </c>
      <c r="L277" s="20">
        <f t="shared" si="31"/>
        <v>326.27999999999997</v>
      </c>
      <c r="M277" s="62">
        <f t="shared" si="32"/>
        <v>0.77697881066302121</v>
      </c>
    </row>
    <row r="278" spans="2:13" x14ac:dyDescent="0.2">
      <c r="B278" s="209">
        <v>275</v>
      </c>
      <c r="C278" s="70" t="str">
        <f t="shared" si="28"/>
        <v>Monday</v>
      </c>
      <c r="D278" s="7">
        <v>45201</v>
      </c>
      <c r="E278" s="21">
        <v>1</v>
      </c>
      <c r="F278" s="253">
        <f t="shared" si="34"/>
        <v>1100</v>
      </c>
      <c r="G278" s="28">
        <v>1137.72</v>
      </c>
      <c r="H278" s="23">
        <v>1103.99</v>
      </c>
      <c r="I278" s="104">
        <f t="shared" si="33"/>
        <v>0</v>
      </c>
      <c r="J278" s="20">
        <f t="shared" si="29"/>
        <v>33.730000000000018</v>
      </c>
      <c r="K278" s="20">
        <f t="shared" si="30"/>
        <v>37.720000000000027</v>
      </c>
      <c r="L278" s="20">
        <f t="shared" si="31"/>
        <v>325.27999999999997</v>
      </c>
      <c r="M278" s="62">
        <f t="shared" si="32"/>
        <v>0.77766233766233772</v>
      </c>
    </row>
    <row r="279" spans="2:13" x14ac:dyDescent="0.2">
      <c r="B279" s="209">
        <v>276</v>
      </c>
      <c r="C279" s="70" t="str">
        <f t="shared" si="28"/>
        <v>Tuesday</v>
      </c>
      <c r="D279" s="7">
        <v>45202</v>
      </c>
      <c r="E279" s="21">
        <v>2</v>
      </c>
      <c r="F279" s="253">
        <f t="shared" si="34"/>
        <v>1102</v>
      </c>
      <c r="G279" s="28">
        <v>1139.72</v>
      </c>
      <c r="H279" s="23">
        <v>1107.98</v>
      </c>
      <c r="I279" s="104">
        <f t="shared" si="33"/>
        <v>0</v>
      </c>
      <c r="J279" s="20">
        <f t="shared" si="29"/>
        <v>31.740000000000009</v>
      </c>
      <c r="K279" s="20">
        <f t="shared" si="30"/>
        <v>37.720000000000027</v>
      </c>
      <c r="L279" s="20">
        <f t="shared" si="31"/>
        <v>323.27999999999997</v>
      </c>
      <c r="M279" s="62">
        <f t="shared" si="32"/>
        <v>0.77902939166097063</v>
      </c>
    </row>
    <row r="280" spans="2:13" x14ac:dyDescent="0.2">
      <c r="B280" s="209">
        <v>277</v>
      </c>
      <c r="C280" s="70" t="str">
        <f t="shared" si="28"/>
        <v>Wednesday</v>
      </c>
      <c r="D280" s="7">
        <v>45203</v>
      </c>
      <c r="E280" s="21">
        <v>3</v>
      </c>
      <c r="F280" s="253">
        <f t="shared" si="34"/>
        <v>1105</v>
      </c>
      <c r="G280" s="28">
        <v>1143.93</v>
      </c>
      <c r="H280" s="23">
        <v>1111.96</v>
      </c>
      <c r="I280" s="104">
        <f t="shared" si="33"/>
        <v>1.2100000000000364</v>
      </c>
      <c r="J280" s="20">
        <f t="shared" si="29"/>
        <v>31.970000000000027</v>
      </c>
      <c r="K280" s="20">
        <f t="shared" si="30"/>
        <v>38.930000000000064</v>
      </c>
      <c r="L280" s="20">
        <f t="shared" si="31"/>
        <v>319.06999999999994</v>
      </c>
      <c r="M280" s="62">
        <f t="shared" si="32"/>
        <v>0.78190704032809299</v>
      </c>
    </row>
    <row r="281" spans="2:13" x14ac:dyDescent="0.2">
      <c r="B281" s="209">
        <v>278</v>
      </c>
      <c r="C281" s="70" t="str">
        <f t="shared" si="28"/>
        <v>Thursday</v>
      </c>
      <c r="D281" s="7">
        <v>45204</v>
      </c>
      <c r="E281" s="21">
        <v>4</v>
      </c>
      <c r="F281" s="253">
        <f t="shared" si="34"/>
        <v>1109</v>
      </c>
      <c r="G281" s="28">
        <v>1147.93</v>
      </c>
      <c r="H281" s="23">
        <v>1115.95</v>
      </c>
      <c r="I281" s="104">
        <f t="shared" si="33"/>
        <v>0</v>
      </c>
      <c r="J281" s="20">
        <f t="shared" si="29"/>
        <v>31.980000000000018</v>
      </c>
      <c r="K281" s="20">
        <f t="shared" si="30"/>
        <v>38.930000000000064</v>
      </c>
      <c r="L281" s="20">
        <f t="shared" si="31"/>
        <v>315.06999999999994</v>
      </c>
      <c r="M281" s="62">
        <f t="shared" si="32"/>
        <v>0.78464114832535892</v>
      </c>
    </row>
    <row r="282" spans="2:13" x14ac:dyDescent="0.2">
      <c r="B282" s="209">
        <v>279</v>
      </c>
      <c r="C282" s="70" t="str">
        <f t="shared" si="28"/>
        <v>Friday</v>
      </c>
      <c r="D282" s="7">
        <v>45205</v>
      </c>
      <c r="E282" s="21">
        <v>5</v>
      </c>
      <c r="F282" s="253">
        <f t="shared" si="34"/>
        <v>1114</v>
      </c>
      <c r="G282" s="28">
        <v>1153.6300000000001</v>
      </c>
      <c r="H282" s="23">
        <v>1119.94</v>
      </c>
      <c r="I282" s="104">
        <f t="shared" si="33"/>
        <v>0.70000000000004547</v>
      </c>
      <c r="J282" s="20">
        <f t="shared" si="29"/>
        <v>33.690000000000055</v>
      </c>
      <c r="K282" s="20">
        <f t="shared" si="30"/>
        <v>39.630000000000109</v>
      </c>
      <c r="L282" s="20">
        <f t="shared" si="31"/>
        <v>309.36999999999989</v>
      </c>
      <c r="M282" s="62">
        <f t="shared" si="32"/>
        <v>0.78853725222146287</v>
      </c>
    </row>
    <row r="283" spans="2:13" x14ac:dyDescent="0.2">
      <c r="B283" s="209">
        <v>280</v>
      </c>
      <c r="C283" s="70" t="str">
        <f t="shared" si="28"/>
        <v>Saturday</v>
      </c>
      <c r="D283" s="7">
        <v>45206</v>
      </c>
      <c r="E283" s="21">
        <v>6</v>
      </c>
      <c r="F283" s="253">
        <f t="shared" si="34"/>
        <v>1120</v>
      </c>
      <c r="G283" s="28">
        <v>1160.43</v>
      </c>
      <c r="H283" s="23">
        <v>1123.93</v>
      </c>
      <c r="I283" s="104">
        <f t="shared" si="33"/>
        <v>0.79999999999995453</v>
      </c>
      <c r="J283" s="20">
        <f t="shared" si="29"/>
        <v>36.5</v>
      </c>
      <c r="K283" s="20">
        <f t="shared" si="30"/>
        <v>40.430000000000064</v>
      </c>
      <c r="L283" s="20">
        <f t="shared" si="31"/>
        <v>302.56999999999994</v>
      </c>
      <c r="M283" s="62">
        <f t="shared" si="32"/>
        <v>0.79318523581681477</v>
      </c>
    </row>
    <row r="284" spans="2:13" x14ac:dyDescent="0.2">
      <c r="B284" s="209">
        <v>281</v>
      </c>
      <c r="C284" s="70" t="str">
        <f t="shared" si="28"/>
        <v>Sunday</v>
      </c>
      <c r="D284" s="7">
        <v>45207</v>
      </c>
      <c r="E284" s="21">
        <v>7</v>
      </c>
      <c r="F284" s="253">
        <f t="shared" si="34"/>
        <v>1127</v>
      </c>
      <c r="G284" s="28">
        <v>1167.43</v>
      </c>
      <c r="H284" s="23">
        <v>1127.92</v>
      </c>
      <c r="I284" s="104">
        <f t="shared" si="33"/>
        <v>0</v>
      </c>
      <c r="J284" s="20">
        <f t="shared" si="29"/>
        <v>39.509999999999991</v>
      </c>
      <c r="K284" s="20">
        <f t="shared" si="30"/>
        <v>40.430000000000064</v>
      </c>
      <c r="L284" s="20">
        <f t="shared" si="31"/>
        <v>295.56999999999994</v>
      </c>
      <c r="M284" s="62">
        <f t="shared" si="32"/>
        <v>0.79796992481203011</v>
      </c>
    </row>
    <row r="285" spans="2:13" x14ac:dyDescent="0.2">
      <c r="B285" s="209">
        <v>282</v>
      </c>
      <c r="C285" s="70" t="str">
        <f t="shared" si="28"/>
        <v>Monday</v>
      </c>
      <c r="D285" s="7">
        <v>45208</v>
      </c>
      <c r="E285" s="21">
        <v>1</v>
      </c>
      <c r="F285" s="253">
        <f t="shared" si="34"/>
        <v>1128</v>
      </c>
      <c r="G285" s="28">
        <v>1168.98</v>
      </c>
      <c r="H285" s="23">
        <v>1131.9100000000001</v>
      </c>
      <c r="I285" s="104">
        <f t="shared" si="33"/>
        <v>0.54999999999995453</v>
      </c>
      <c r="J285" s="20">
        <f t="shared" si="29"/>
        <v>37.069999999999936</v>
      </c>
      <c r="K285" s="20">
        <f t="shared" si="30"/>
        <v>40.980000000000018</v>
      </c>
      <c r="L285" s="20">
        <f t="shared" si="31"/>
        <v>294.02</v>
      </c>
      <c r="M285" s="62">
        <f t="shared" si="32"/>
        <v>0.79902939166097064</v>
      </c>
    </row>
    <row r="286" spans="2:13" x14ac:dyDescent="0.2">
      <c r="B286" s="209">
        <v>283</v>
      </c>
      <c r="C286" s="70" t="str">
        <f t="shared" si="28"/>
        <v>Tuesday</v>
      </c>
      <c r="D286" s="7">
        <v>45209</v>
      </c>
      <c r="E286" s="21">
        <v>2</v>
      </c>
      <c r="F286" s="253">
        <f t="shared" si="34"/>
        <v>1130</v>
      </c>
      <c r="G286" s="28">
        <v>1172.32</v>
      </c>
      <c r="H286" s="23">
        <v>1135.9000000000001</v>
      </c>
      <c r="I286" s="104">
        <f t="shared" si="33"/>
        <v>1.3399999999999181</v>
      </c>
      <c r="J286" s="20">
        <f t="shared" si="29"/>
        <v>36.419999999999845</v>
      </c>
      <c r="K286" s="20">
        <f t="shared" si="30"/>
        <v>42.319999999999936</v>
      </c>
      <c r="L286" s="20">
        <f t="shared" si="31"/>
        <v>290.68000000000006</v>
      </c>
      <c r="M286" s="62">
        <f t="shared" si="32"/>
        <v>0.80131237183868753</v>
      </c>
    </row>
    <row r="287" spans="2:13" x14ac:dyDescent="0.2">
      <c r="B287" s="209">
        <v>284</v>
      </c>
      <c r="C287" s="70" t="str">
        <f t="shared" si="28"/>
        <v>Wednesday</v>
      </c>
      <c r="D287" s="7">
        <v>45210</v>
      </c>
      <c r="E287" s="21">
        <v>3</v>
      </c>
      <c r="F287" s="253">
        <f t="shared" si="34"/>
        <v>1133</v>
      </c>
      <c r="G287" s="28">
        <v>1175.32</v>
      </c>
      <c r="H287" s="23">
        <v>1139.8900000000001</v>
      </c>
      <c r="I287" s="104">
        <f t="shared" si="33"/>
        <v>0</v>
      </c>
      <c r="J287" s="20">
        <f t="shared" si="29"/>
        <v>35.429999999999836</v>
      </c>
      <c r="K287" s="20">
        <f t="shared" si="30"/>
        <v>42.319999999999936</v>
      </c>
      <c r="L287" s="20">
        <f t="shared" si="31"/>
        <v>287.68000000000006</v>
      </c>
      <c r="M287" s="62">
        <f t="shared" si="32"/>
        <v>0.80336295283663706</v>
      </c>
    </row>
    <row r="288" spans="2:13" x14ac:dyDescent="0.2">
      <c r="B288" s="209">
        <v>285</v>
      </c>
      <c r="C288" s="70" t="str">
        <f t="shared" si="28"/>
        <v>Thursday</v>
      </c>
      <c r="D288" s="7">
        <v>45211</v>
      </c>
      <c r="E288" s="21">
        <v>4</v>
      </c>
      <c r="F288" s="253">
        <f t="shared" si="34"/>
        <v>1137</v>
      </c>
      <c r="G288" s="28">
        <v>1180.02</v>
      </c>
      <c r="H288" s="23">
        <v>1143.8800000000001</v>
      </c>
      <c r="I288" s="104">
        <f t="shared" si="33"/>
        <v>0.70000000000004547</v>
      </c>
      <c r="J288" s="20">
        <f t="shared" si="29"/>
        <v>36.139999999999873</v>
      </c>
      <c r="K288" s="20">
        <f t="shared" si="30"/>
        <v>43.019999999999982</v>
      </c>
      <c r="L288" s="20">
        <f t="shared" si="31"/>
        <v>282.98</v>
      </c>
      <c r="M288" s="62">
        <f t="shared" si="32"/>
        <v>0.8065755297334245</v>
      </c>
    </row>
    <row r="289" spans="2:13" x14ac:dyDescent="0.2">
      <c r="B289" s="209">
        <v>286</v>
      </c>
      <c r="C289" s="70" t="str">
        <f t="shared" si="28"/>
        <v>Friday</v>
      </c>
      <c r="D289" s="7">
        <v>45212</v>
      </c>
      <c r="E289" s="21">
        <v>5</v>
      </c>
      <c r="F289" s="253">
        <f t="shared" si="34"/>
        <v>1142</v>
      </c>
      <c r="G289" s="28">
        <v>1185.92</v>
      </c>
      <c r="H289" s="23">
        <v>1147.8699999999999</v>
      </c>
      <c r="I289" s="104">
        <f t="shared" si="33"/>
        <v>0.90000000000009095</v>
      </c>
      <c r="J289" s="20">
        <f t="shared" si="29"/>
        <v>38.050000000000182</v>
      </c>
      <c r="K289" s="20">
        <f t="shared" si="30"/>
        <v>43.920000000000073</v>
      </c>
      <c r="L289" s="20">
        <f t="shared" si="31"/>
        <v>277.07999999999993</v>
      </c>
      <c r="M289" s="62">
        <f t="shared" si="32"/>
        <v>0.81060833902939167</v>
      </c>
    </row>
    <row r="290" spans="2:13" x14ac:dyDescent="0.2">
      <c r="B290" s="209">
        <v>287</v>
      </c>
      <c r="C290" s="70" t="str">
        <f t="shared" si="28"/>
        <v>Saturday</v>
      </c>
      <c r="D290" s="7">
        <v>45213</v>
      </c>
      <c r="E290" s="21">
        <v>6</v>
      </c>
      <c r="F290" s="253">
        <f t="shared" si="34"/>
        <v>1148</v>
      </c>
      <c r="G290" s="28">
        <v>1192.6199999999999</v>
      </c>
      <c r="H290" s="23">
        <v>1151.8499999999999</v>
      </c>
      <c r="I290" s="104">
        <f t="shared" si="33"/>
        <v>0.6999999999998181</v>
      </c>
      <c r="J290" s="20">
        <f t="shared" si="29"/>
        <v>40.769999999999982</v>
      </c>
      <c r="K290" s="20">
        <f t="shared" si="30"/>
        <v>44.619999999999891</v>
      </c>
      <c r="L290" s="20">
        <f t="shared" si="31"/>
        <v>270.38000000000011</v>
      </c>
      <c r="M290" s="62">
        <f t="shared" si="32"/>
        <v>0.81518796992481191</v>
      </c>
    </row>
    <row r="291" spans="2:13" x14ac:dyDescent="0.2">
      <c r="B291" s="209">
        <v>288</v>
      </c>
      <c r="C291" s="70" t="str">
        <f t="shared" si="28"/>
        <v>Sunday</v>
      </c>
      <c r="D291" s="7">
        <v>45214</v>
      </c>
      <c r="E291" s="21">
        <v>7</v>
      </c>
      <c r="F291" s="253">
        <f t="shared" si="34"/>
        <v>1155</v>
      </c>
      <c r="G291" s="28">
        <v>1199.6199999999999</v>
      </c>
      <c r="H291" s="23">
        <v>1155.8399999999999</v>
      </c>
      <c r="I291" s="104">
        <f t="shared" si="33"/>
        <v>0</v>
      </c>
      <c r="J291" s="20">
        <f t="shared" si="29"/>
        <v>43.779999999999973</v>
      </c>
      <c r="K291" s="20">
        <f t="shared" si="30"/>
        <v>44.619999999999891</v>
      </c>
      <c r="L291" s="20">
        <f t="shared" si="31"/>
        <v>263.38000000000011</v>
      </c>
      <c r="M291" s="62">
        <f t="shared" si="32"/>
        <v>0.81997265892002724</v>
      </c>
    </row>
    <row r="292" spans="2:13" x14ac:dyDescent="0.2">
      <c r="B292" s="209">
        <v>289</v>
      </c>
      <c r="C292" s="70" t="str">
        <f t="shared" si="28"/>
        <v>Monday</v>
      </c>
      <c r="D292" s="7">
        <v>45215</v>
      </c>
      <c r="E292" s="21">
        <v>1</v>
      </c>
      <c r="F292" s="253">
        <f t="shared" si="34"/>
        <v>1156</v>
      </c>
      <c r="G292" s="28">
        <v>1200.6199999999999</v>
      </c>
      <c r="H292" s="23">
        <v>1159.83</v>
      </c>
      <c r="I292" s="104">
        <f>SUM(G292-G291-E292)</f>
        <v>0</v>
      </c>
      <c r="J292" s="20">
        <f t="shared" si="29"/>
        <v>40.789999999999964</v>
      </c>
      <c r="K292" s="20">
        <f t="shared" si="30"/>
        <v>44.619999999999891</v>
      </c>
      <c r="L292" s="20">
        <f t="shared" si="31"/>
        <v>262.38000000000011</v>
      </c>
      <c r="M292" s="62">
        <f t="shared" si="32"/>
        <v>0.82065618591934375</v>
      </c>
    </row>
    <row r="293" spans="2:13" x14ac:dyDescent="0.2">
      <c r="B293" s="209">
        <v>290</v>
      </c>
      <c r="C293" s="70" t="str">
        <f t="shared" si="28"/>
        <v>Tuesday</v>
      </c>
      <c r="D293" s="7">
        <v>45216</v>
      </c>
      <c r="E293" s="21">
        <v>2</v>
      </c>
      <c r="F293" s="253">
        <f t="shared" si="34"/>
        <v>1158</v>
      </c>
      <c r="G293" s="28">
        <v>1204.02</v>
      </c>
      <c r="H293" s="23">
        <v>1163.82</v>
      </c>
      <c r="I293" s="104">
        <f t="shared" ref="I293:I356" si="35">SUM(G293-G292-E293)</f>
        <v>1.4000000000000909</v>
      </c>
      <c r="J293" s="20">
        <f t="shared" si="29"/>
        <v>40.200000000000045</v>
      </c>
      <c r="K293" s="20">
        <f t="shared" si="30"/>
        <v>46.019999999999982</v>
      </c>
      <c r="L293" s="20">
        <f t="shared" si="31"/>
        <v>258.98</v>
      </c>
      <c r="M293" s="62">
        <f t="shared" si="32"/>
        <v>0.82298017771701981</v>
      </c>
    </row>
    <row r="294" spans="2:13" x14ac:dyDescent="0.2">
      <c r="B294" s="209">
        <v>291</v>
      </c>
      <c r="C294" s="70" t="str">
        <f t="shared" si="28"/>
        <v>Wednesday</v>
      </c>
      <c r="D294" s="7">
        <v>45217</v>
      </c>
      <c r="E294" s="21">
        <v>3</v>
      </c>
      <c r="F294" s="253">
        <f t="shared" si="34"/>
        <v>1161</v>
      </c>
      <c r="G294" s="28">
        <v>1207.02</v>
      </c>
      <c r="H294" s="23">
        <v>1167.81</v>
      </c>
      <c r="I294" s="104">
        <f t="shared" si="35"/>
        <v>0</v>
      </c>
      <c r="J294" s="20">
        <f t="shared" si="29"/>
        <v>39.210000000000036</v>
      </c>
      <c r="K294" s="20">
        <f t="shared" si="30"/>
        <v>46.019999999999982</v>
      </c>
      <c r="L294" s="20">
        <f t="shared" si="31"/>
        <v>255.98000000000002</v>
      </c>
      <c r="M294" s="62">
        <f t="shared" si="32"/>
        <v>0.82503075871496923</v>
      </c>
    </row>
    <row r="295" spans="2:13" x14ac:dyDescent="0.2">
      <c r="B295" s="209">
        <v>292</v>
      </c>
      <c r="C295" s="70" t="str">
        <f t="shared" si="28"/>
        <v>Thursday</v>
      </c>
      <c r="D295" s="7">
        <v>45218</v>
      </c>
      <c r="E295" s="21">
        <v>4</v>
      </c>
      <c r="F295" s="253">
        <f t="shared" si="34"/>
        <v>1165</v>
      </c>
      <c r="G295" s="28">
        <v>1211.4100000000001</v>
      </c>
      <c r="H295" s="23">
        <v>1171.8</v>
      </c>
      <c r="I295" s="104">
        <f t="shared" si="35"/>
        <v>0.39000000000010004</v>
      </c>
      <c r="J295" s="20">
        <f t="shared" si="29"/>
        <v>39.610000000000127</v>
      </c>
      <c r="K295" s="20">
        <f t="shared" si="30"/>
        <v>46.410000000000082</v>
      </c>
      <c r="L295" s="20">
        <f t="shared" si="31"/>
        <v>251.58999999999992</v>
      </c>
      <c r="M295" s="62">
        <f t="shared" si="32"/>
        <v>0.82803144224196856</v>
      </c>
    </row>
    <row r="296" spans="2:13" x14ac:dyDescent="0.2">
      <c r="B296" s="209">
        <v>293</v>
      </c>
      <c r="C296" s="70" t="str">
        <f t="shared" si="28"/>
        <v>Friday</v>
      </c>
      <c r="D296" s="7">
        <v>45219</v>
      </c>
      <c r="E296" s="21">
        <v>5</v>
      </c>
      <c r="F296" s="253">
        <f t="shared" si="34"/>
        <v>1170</v>
      </c>
      <c r="G296" s="28">
        <v>1217.4000000000001</v>
      </c>
      <c r="H296" s="23">
        <v>1175.79</v>
      </c>
      <c r="I296" s="104">
        <f t="shared" si="35"/>
        <v>0.99000000000000909</v>
      </c>
      <c r="J296" s="20">
        <f t="shared" si="29"/>
        <v>41.610000000000127</v>
      </c>
      <c r="K296" s="20">
        <f t="shared" si="30"/>
        <v>47.400000000000091</v>
      </c>
      <c r="L296" s="20">
        <f t="shared" si="31"/>
        <v>245.59999999999991</v>
      </c>
      <c r="M296" s="62">
        <f t="shared" si="32"/>
        <v>0.83212576896787427</v>
      </c>
    </row>
    <row r="297" spans="2:13" x14ac:dyDescent="0.2">
      <c r="B297" s="209">
        <v>294</v>
      </c>
      <c r="C297" s="70" t="str">
        <f t="shared" si="28"/>
        <v>Saturday</v>
      </c>
      <c r="D297" s="7">
        <v>45220</v>
      </c>
      <c r="E297" s="21">
        <v>6</v>
      </c>
      <c r="F297" s="253">
        <f t="shared" si="34"/>
        <v>1176</v>
      </c>
      <c r="G297" s="28">
        <v>1223.4000000000001</v>
      </c>
      <c r="H297" s="23">
        <v>1179.78</v>
      </c>
      <c r="I297" s="104">
        <f t="shared" si="35"/>
        <v>0</v>
      </c>
      <c r="J297" s="20">
        <f t="shared" si="29"/>
        <v>43.620000000000118</v>
      </c>
      <c r="K297" s="20">
        <f t="shared" si="30"/>
        <v>47.400000000000091</v>
      </c>
      <c r="L297" s="20">
        <f t="shared" si="31"/>
        <v>239.59999999999991</v>
      </c>
      <c r="M297" s="62">
        <f t="shared" si="32"/>
        <v>0.8362269309637731</v>
      </c>
    </row>
    <row r="298" spans="2:13" x14ac:dyDescent="0.2">
      <c r="B298" s="209">
        <v>295</v>
      </c>
      <c r="C298" s="70" t="str">
        <f t="shared" si="28"/>
        <v>Sunday</v>
      </c>
      <c r="D298" s="7">
        <v>45221</v>
      </c>
      <c r="E298" s="21">
        <v>7</v>
      </c>
      <c r="F298" s="253">
        <f t="shared" si="34"/>
        <v>1183</v>
      </c>
      <c r="G298" s="28">
        <v>1230.4100000000001</v>
      </c>
      <c r="H298" s="23">
        <v>1183.77</v>
      </c>
      <c r="I298" s="104">
        <f t="shared" si="35"/>
        <v>9.9999999999909051E-3</v>
      </c>
      <c r="J298" s="20">
        <f t="shared" si="29"/>
        <v>46.6400000000001</v>
      </c>
      <c r="K298" s="20">
        <f t="shared" si="30"/>
        <v>47.410000000000082</v>
      </c>
      <c r="L298" s="20">
        <f t="shared" si="31"/>
        <v>232.58999999999992</v>
      </c>
      <c r="M298" s="62">
        <f t="shared" si="32"/>
        <v>0.84101845522898155</v>
      </c>
    </row>
    <row r="299" spans="2:13" x14ac:dyDescent="0.2">
      <c r="B299" s="209">
        <v>296</v>
      </c>
      <c r="C299" s="70" t="str">
        <f t="shared" si="28"/>
        <v>Monday</v>
      </c>
      <c r="D299" s="7">
        <v>45222</v>
      </c>
      <c r="E299" s="21">
        <v>1</v>
      </c>
      <c r="F299" s="253">
        <f t="shared" si="34"/>
        <v>1184</v>
      </c>
      <c r="G299" s="28">
        <v>1231.4100000000001</v>
      </c>
      <c r="H299" s="23">
        <v>1187.76</v>
      </c>
      <c r="I299" s="104">
        <f t="shared" si="35"/>
        <v>0</v>
      </c>
      <c r="J299" s="20">
        <f t="shared" si="29"/>
        <v>43.650000000000091</v>
      </c>
      <c r="K299" s="20">
        <f t="shared" si="30"/>
        <v>47.410000000000082</v>
      </c>
      <c r="L299" s="20">
        <f t="shared" si="31"/>
        <v>231.58999999999992</v>
      </c>
      <c r="M299" s="62">
        <f t="shared" si="32"/>
        <v>0.84170198222829806</v>
      </c>
    </row>
    <row r="300" spans="2:13" x14ac:dyDescent="0.2">
      <c r="B300" s="209">
        <v>297</v>
      </c>
      <c r="C300" s="70" t="str">
        <f t="shared" si="28"/>
        <v>Tuesday</v>
      </c>
      <c r="D300" s="7">
        <v>45223</v>
      </c>
      <c r="E300" s="21">
        <v>2</v>
      </c>
      <c r="F300" s="253">
        <f t="shared" si="34"/>
        <v>1186</v>
      </c>
      <c r="G300" s="28">
        <v>1233.4100000000001</v>
      </c>
      <c r="H300" s="23">
        <v>1191.75</v>
      </c>
      <c r="I300" s="104">
        <f t="shared" si="35"/>
        <v>0</v>
      </c>
      <c r="J300" s="20">
        <f t="shared" si="29"/>
        <v>41.660000000000082</v>
      </c>
      <c r="K300" s="20">
        <f t="shared" si="30"/>
        <v>47.410000000000082</v>
      </c>
      <c r="L300" s="20">
        <f t="shared" si="31"/>
        <v>229.58999999999992</v>
      </c>
      <c r="M300" s="62">
        <f t="shared" si="32"/>
        <v>0.84306903622693097</v>
      </c>
    </row>
    <row r="301" spans="2:13" x14ac:dyDescent="0.2">
      <c r="B301" s="209">
        <v>298</v>
      </c>
      <c r="C301" s="70" t="str">
        <f t="shared" si="28"/>
        <v>Wednesday</v>
      </c>
      <c r="D301" s="7">
        <v>45224</v>
      </c>
      <c r="E301" s="21">
        <v>3</v>
      </c>
      <c r="F301" s="253">
        <f t="shared" si="34"/>
        <v>1189</v>
      </c>
      <c r="G301" s="28">
        <v>1236.4100000000001</v>
      </c>
      <c r="H301" s="23">
        <v>1195.73</v>
      </c>
      <c r="I301" s="104">
        <f t="shared" si="35"/>
        <v>0</v>
      </c>
      <c r="J301" s="20">
        <f t="shared" si="29"/>
        <v>40.680000000000064</v>
      </c>
      <c r="K301" s="20">
        <f t="shared" si="30"/>
        <v>47.410000000000082</v>
      </c>
      <c r="L301" s="20">
        <f t="shared" si="31"/>
        <v>226.58999999999992</v>
      </c>
      <c r="M301" s="62">
        <f t="shared" si="32"/>
        <v>0.84511961722488049</v>
      </c>
    </row>
    <row r="302" spans="2:13" x14ac:dyDescent="0.2">
      <c r="B302" s="209">
        <v>299</v>
      </c>
      <c r="C302" s="70" t="str">
        <f t="shared" si="28"/>
        <v>Thursday</v>
      </c>
      <c r="D302" s="7">
        <v>45225</v>
      </c>
      <c r="E302" s="21">
        <v>4</v>
      </c>
      <c r="F302" s="253">
        <f t="shared" si="34"/>
        <v>1193</v>
      </c>
      <c r="G302" s="28">
        <v>1240.9100000000001</v>
      </c>
      <c r="H302" s="23">
        <v>1199.72</v>
      </c>
      <c r="I302" s="104">
        <f t="shared" si="35"/>
        <v>0.5</v>
      </c>
      <c r="J302" s="20">
        <f t="shared" si="29"/>
        <v>41.190000000000055</v>
      </c>
      <c r="K302" s="20">
        <f t="shared" si="30"/>
        <v>47.910000000000082</v>
      </c>
      <c r="L302" s="20">
        <f t="shared" si="31"/>
        <v>222.08999999999992</v>
      </c>
      <c r="M302" s="62">
        <f t="shared" si="32"/>
        <v>0.84819548872180461</v>
      </c>
    </row>
    <row r="303" spans="2:13" x14ac:dyDescent="0.2">
      <c r="B303" s="209">
        <v>300</v>
      </c>
      <c r="C303" s="70" t="str">
        <f t="shared" si="28"/>
        <v>Friday</v>
      </c>
      <c r="D303" s="7">
        <v>45226</v>
      </c>
      <c r="E303" s="21">
        <v>5</v>
      </c>
      <c r="F303" s="253">
        <f t="shared" si="34"/>
        <v>1198</v>
      </c>
      <c r="G303" s="28">
        <v>1246.81</v>
      </c>
      <c r="H303" s="23">
        <v>1203.71</v>
      </c>
      <c r="I303" s="104">
        <f t="shared" si="35"/>
        <v>0.89999999999986358</v>
      </c>
      <c r="J303" s="20">
        <f t="shared" si="29"/>
        <v>43.099999999999909</v>
      </c>
      <c r="K303" s="20">
        <f t="shared" si="30"/>
        <v>48.809999999999945</v>
      </c>
      <c r="L303" s="20">
        <f t="shared" si="31"/>
        <v>216.19000000000005</v>
      </c>
      <c r="M303" s="62">
        <f t="shared" si="32"/>
        <v>0.85222829801777167</v>
      </c>
    </row>
    <row r="304" spans="2:13" x14ac:dyDescent="0.2">
      <c r="B304" s="209">
        <v>301</v>
      </c>
      <c r="C304" s="70" t="str">
        <f t="shared" si="28"/>
        <v>Saturday</v>
      </c>
      <c r="D304" s="7">
        <v>45227</v>
      </c>
      <c r="E304" s="21">
        <v>6</v>
      </c>
      <c r="F304" s="253">
        <f t="shared" si="34"/>
        <v>1204</v>
      </c>
      <c r="G304" s="28">
        <v>1253.51</v>
      </c>
      <c r="H304" s="23">
        <v>1207.7</v>
      </c>
      <c r="I304" s="104">
        <f t="shared" si="35"/>
        <v>0.70000000000004547</v>
      </c>
      <c r="J304" s="20">
        <f t="shared" si="29"/>
        <v>45.809999999999945</v>
      </c>
      <c r="K304" s="20">
        <f t="shared" si="30"/>
        <v>49.509999999999991</v>
      </c>
      <c r="L304" s="20">
        <f t="shared" si="31"/>
        <v>209.49</v>
      </c>
      <c r="M304" s="62">
        <f t="shared" si="32"/>
        <v>0.85680792891319202</v>
      </c>
    </row>
    <row r="305" spans="2:13" x14ac:dyDescent="0.2">
      <c r="B305" s="209">
        <v>302</v>
      </c>
      <c r="C305" s="70" t="str">
        <f t="shared" si="28"/>
        <v>Sunday</v>
      </c>
      <c r="D305" s="7">
        <v>45228</v>
      </c>
      <c r="E305" s="21">
        <v>7</v>
      </c>
      <c r="F305" s="253">
        <f t="shared" si="34"/>
        <v>1211</v>
      </c>
      <c r="G305" s="28">
        <v>1260.51</v>
      </c>
      <c r="H305" s="23">
        <v>1211.69</v>
      </c>
      <c r="I305" s="104">
        <f t="shared" si="35"/>
        <v>0</v>
      </c>
      <c r="J305" s="20">
        <f t="shared" si="29"/>
        <v>48.819999999999936</v>
      </c>
      <c r="K305" s="20">
        <f t="shared" si="30"/>
        <v>49.509999999999991</v>
      </c>
      <c r="L305" s="20">
        <f t="shared" si="31"/>
        <v>202.49</v>
      </c>
      <c r="M305" s="62">
        <f t="shared" si="32"/>
        <v>0.86159261790840735</v>
      </c>
    </row>
    <row r="306" spans="2:13" x14ac:dyDescent="0.2">
      <c r="B306" s="209">
        <v>303</v>
      </c>
      <c r="C306" s="70" t="str">
        <f t="shared" si="28"/>
        <v>Monday</v>
      </c>
      <c r="D306" s="7">
        <v>45229</v>
      </c>
      <c r="E306" s="21">
        <v>1</v>
      </c>
      <c r="F306" s="253">
        <f t="shared" si="34"/>
        <v>1212</v>
      </c>
      <c r="G306" s="28">
        <v>1261.52</v>
      </c>
      <c r="H306" s="23">
        <v>1215.68</v>
      </c>
      <c r="I306" s="104">
        <f t="shared" si="35"/>
        <v>9.9999999999909051E-3</v>
      </c>
      <c r="J306" s="20">
        <f t="shared" si="29"/>
        <v>45.839999999999918</v>
      </c>
      <c r="K306" s="20">
        <f t="shared" si="30"/>
        <v>49.519999999999982</v>
      </c>
      <c r="L306" s="20">
        <f t="shared" si="31"/>
        <v>201.48000000000002</v>
      </c>
      <c r="M306" s="62">
        <f t="shared" si="32"/>
        <v>0.86228298017771698</v>
      </c>
    </row>
    <row r="307" spans="2:13" x14ac:dyDescent="0.2">
      <c r="B307" s="209">
        <v>304</v>
      </c>
      <c r="C307" s="70" t="str">
        <f t="shared" si="28"/>
        <v>Tuesday</v>
      </c>
      <c r="D307" s="7">
        <v>45230</v>
      </c>
      <c r="E307" s="21">
        <v>2</v>
      </c>
      <c r="F307" s="253">
        <f t="shared" si="34"/>
        <v>1214</v>
      </c>
      <c r="G307" s="28">
        <v>1264.32</v>
      </c>
      <c r="H307" s="23">
        <v>1219.67</v>
      </c>
      <c r="I307" s="104">
        <f t="shared" si="35"/>
        <v>0.79999999999995453</v>
      </c>
      <c r="J307" s="20">
        <f t="shared" si="29"/>
        <v>44.649999999999864</v>
      </c>
      <c r="K307" s="20">
        <f t="shared" si="30"/>
        <v>50.319999999999936</v>
      </c>
      <c r="L307" s="20">
        <f t="shared" si="31"/>
        <v>198.68000000000006</v>
      </c>
      <c r="M307" s="62">
        <f t="shared" si="32"/>
        <v>0.86419685577580307</v>
      </c>
    </row>
    <row r="308" spans="2:13" x14ac:dyDescent="0.2">
      <c r="B308" s="209">
        <v>305</v>
      </c>
      <c r="C308" s="70" t="str">
        <f t="shared" si="28"/>
        <v>Wednesday</v>
      </c>
      <c r="D308" s="7">
        <v>45231</v>
      </c>
      <c r="E308" s="21">
        <v>3</v>
      </c>
      <c r="F308" s="253">
        <f t="shared" si="34"/>
        <v>1217</v>
      </c>
      <c r="G308" s="28">
        <v>1267.32</v>
      </c>
      <c r="H308" s="23">
        <v>1223.6600000000001</v>
      </c>
      <c r="I308" s="104">
        <f t="shared" si="35"/>
        <v>0</v>
      </c>
      <c r="J308" s="20">
        <f t="shared" si="29"/>
        <v>43.659999999999854</v>
      </c>
      <c r="K308" s="20">
        <f t="shared" si="30"/>
        <v>50.319999999999936</v>
      </c>
      <c r="L308" s="20">
        <f t="shared" si="31"/>
        <v>195.68000000000006</v>
      </c>
      <c r="M308" s="62">
        <f t="shared" si="32"/>
        <v>0.86624743677375249</v>
      </c>
    </row>
    <row r="309" spans="2:13" x14ac:dyDescent="0.2">
      <c r="B309" s="209">
        <v>306</v>
      </c>
      <c r="C309" s="70" t="str">
        <f t="shared" si="28"/>
        <v>Thursday</v>
      </c>
      <c r="D309" s="7">
        <v>45232</v>
      </c>
      <c r="E309" s="21">
        <v>4</v>
      </c>
      <c r="F309" s="253">
        <f t="shared" si="34"/>
        <v>1221</v>
      </c>
      <c r="G309" s="28">
        <v>1271.32</v>
      </c>
      <c r="H309" s="23">
        <v>1227.6500000000001</v>
      </c>
      <c r="I309" s="104">
        <f t="shared" si="35"/>
        <v>0</v>
      </c>
      <c r="J309" s="20">
        <f t="shared" si="29"/>
        <v>43.669999999999845</v>
      </c>
      <c r="K309" s="20">
        <f t="shared" si="30"/>
        <v>50.319999999999936</v>
      </c>
      <c r="L309" s="20">
        <f t="shared" si="31"/>
        <v>191.68000000000006</v>
      </c>
      <c r="M309" s="62">
        <f t="shared" si="32"/>
        <v>0.86898154477101841</v>
      </c>
    </row>
    <row r="310" spans="2:13" x14ac:dyDescent="0.2">
      <c r="B310" s="209">
        <v>307</v>
      </c>
      <c r="C310" s="70" t="str">
        <f t="shared" si="28"/>
        <v>Friday</v>
      </c>
      <c r="D310" s="7">
        <v>45233</v>
      </c>
      <c r="E310" s="21">
        <v>5</v>
      </c>
      <c r="F310" s="253">
        <f t="shared" si="34"/>
        <v>1226</v>
      </c>
      <c r="G310" s="28">
        <v>1276.32</v>
      </c>
      <c r="H310" s="23">
        <v>1231.6400000000001</v>
      </c>
      <c r="I310" s="104">
        <f t="shared" si="35"/>
        <v>0</v>
      </c>
      <c r="J310" s="20">
        <f t="shared" si="29"/>
        <v>44.679999999999836</v>
      </c>
      <c r="K310" s="20">
        <f t="shared" si="30"/>
        <v>50.319999999999936</v>
      </c>
      <c r="L310" s="20">
        <f t="shared" si="31"/>
        <v>186.68000000000006</v>
      </c>
      <c r="M310" s="62">
        <f t="shared" si="32"/>
        <v>0.87239917976760073</v>
      </c>
    </row>
    <row r="311" spans="2:13" x14ac:dyDescent="0.2">
      <c r="B311" s="209">
        <v>308</v>
      </c>
      <c r="C311" s="70" t="str">
        <f t="shared" si="28"/>
        <v>Saturday</v>
      </c>
      <c r="D311" s="7">
        <v>45234</v>
      </c>
      <c r="E311" s="21">
        <v>6</v>
      </c>
      <c r="F311" s="253">
        <f t="shared" si="34"/>
        <v>1232</v>
      </c>
      <c r="G311" s="28">
        <v>1282.32</v>
      </c>
      <c r="H311" s="23">
        <v>1235.6300000000001</v>
      </c>
      <c r="I311" s="104">
        <f t="shared" si="35"/>
        <v>0</v>
      </c>
      <c r="J311" s="20">
        <f t="shared" si="29"/>
        <v>46.689999999999827</v>
      </c>
      <c r="K311" s="20">
        <f t="shared" si="30"/>
        <v>50.319999999999936</v>
      </c>
      <c r="L311" s="20">
        <f t="shared" si="31"/>
        <v>180.68000000000006</v>
      </c>
      <c r="M311" s="62">
        <f t="shared" si="32"/>
        <v>0.87650034176349967</v>
      </c>
    </row>
    <row r="312" spans="2:13" x14ac:dyDescent="0.2">
      <c r="B312" s="209">
        <v>309</v>
      </c>
      <c r="C312" s="70" t="str">
        <f t="shared" si="28"/>
        <v>Sunday</v>
      </c>
      <c r="D312" s="7">
        <v>45235</v>
      </c>
      <c r="E312" s="21">
        <v>7</v>
      </c>
      <c r="F312" s="253">
        <f t="shared" si="34"/>
        <v>1239</v>
      </c>
      <c r="G312" s="28">
        <v>1290.07</v>
      </c>
      <c r="H312" s="23">
        <v>1239.6099999999999</v>
      </c>
      <c r="I312" s="104">
        <f t="shared" si="35"/>
        <v>0.75</v>
      </c>
      <c r="J312" s="20">
        <f t="shared" si="29"/>
        <v>50.460000000000036</v>
      </c>
      <c r="K312" s="20">
        <f t="shared" si="30"/>
        <v>51.069999999999936</v>
      </c>
      <c r="L312" s="20">
        <f t="shared" si="31"/>
        <v>172.93000000000006</v>
      </c>
      <c r="M312" s="62">
        <f t="shared" si="32"/>
        <v>0.88179767600820225</v>
      </c>
    </row>
    <row r="313" spans="2:13" x14ac:dyDescent="0.2">
      <c r="B313" s="209">
        <v>310</v>
      </c>
      <c r="C313" s="70" t="str">
        <f t="shared" si="28"/>
        <v>Monday</v>
      </c>
      <c r="D313" s="7">
        <v>45236</v>
      </c>
      <c r="E313" s="21">
        <v>1</v>
      </c>
      <c r="F313" s="253">
        <f t="shared" si="34"/>
        <v>1240</v>
      </c>
      <c r="G313" s="28">
        <v>1291.07</v>
      </c>
      <c r="H313" s="23">
        <v>1243.5999999999999</v>
      </c>
      <c r="I313" s="104">
        <f t="shared" si="35"/>
        <v>0</v>
      </c>
      <c r="J313" s="20">
        <f t="shared" si="29"/>
        <v>47.470000000000027</v>
      </c>
      <c r="K313" s="20">
        <f t="shared" si="30"/>
        <v>51.069999999999936</v>
      </c>
      <c r="L313" s="20">
        <f t="shared" si="31"/>
        <v>171.93000000000006</v>
      </c>
      <c r="M313" s="62">
        <f t="shared" si="32"/>
        <v>0.88248120300751876</v>
      </c>
    </row>
    <row r="314" spans="2:13" x14ac:dyDescent="0.2">
      <c r="B314" s="209">
        <v>311</v>
      </c>
      <c r="C314" s="70" t="str">
        <f t="shared" si="28"/>
        <v>Tuesday</v>
      </c>
      <c r="D314" s="7">
        <v>45237</v>
      </c>
      <c r="E314" s="21">
        <v>2</v>
      </c>
      <c r="F314" s="253">
        <f t="shared" si="34"/>
        <v>1242</v>
      </c>
      <c r="G314" s="28">
        <v>1293.77</v>
      </c>
      <c r="H314" s="23">
        <v>1247.5899999999999</v>
      </c>
      <c r="I314" s="104">
        <f t="shared" si="35"/>
        <v>0.70000000000004547</v>
      </c>
      <c r="J314" s="20">
        <f t="shared" si="29"/>
        <v>46.180000000000064</v>
      </c>
      <c r="K314" s="20">
        <f t="shared" si="30"/>
        <v>51.769999999999982</v>
      </c>
      <c r="L314" s="20">
        <f t="shared" si="31"/>
        <v>169.23000000000002</v>
      </c>
      <c r="M314" s="62">
        <f t="shared" si="32"/>
        <v>0.88432672590567329</v>
      </c>
    </row>
    <row r="315" spans="2:13" x14ac:dyDescent="0.2">
      <c r="B315" s="209">
        <v>312</v>
      </c>
      <c r="C315" s="70" t="str">
        <f t="shared" si="28"/>
        <v>Wednesday</v>
      </c>
      <c r="D315" s="7">
        <v>45238</v>
      </c>
      <c r="E315" s="21">
        <v>3</v>
      </c>
      <c r="F315" s="253">
        <f t="shared" si="34"/>
        <v>1245</v>
      </c>
      <c r="G315" s="28">
        <v>1296.77</v>
      </c>
      <c r="H315" s="23">
        <v>1251.58</v>
      </c>
      <c r="I315" s="104">
        <f t="shared" si="35"/>
        <v>0</v>
      </c>
      <c r="J315" s="20">
        <f t="shared" si="29"/>
        <v>45.190000000000055</v>
      </c>
      <c r="K315" s="20">
        <f t="shared" si="30"/>
        <v>51.769999999999982</v>
      </c>
      <c r="L315" s="20">
        <f t="shared" si="31"/>
        <v>166.23000000000002</v>
      </c>
      <c r="M315" s="62">
        <f t="shared" si="32"/>
        <v>0.88637730690362271</v>
      </c>
    </row>
    <row r="316" spans="2:13" x14ac:dyDescent="0.2">
      <c r="B316" s="209">
        <v>313</v>
      </c>
      <c r="C316" s="70" t="str">
        <f t="shared" si="28"/>
        <v>Thursday</v>
      </c>
      <c r="D316" s="7">
        <v>45239</v>
      </c>
      <c r="E316" s="21">
        <v>4</v>
      </c>
      <c r="F316" s="253">
        <f t="shared" si="34"/>
        <v>1249</v>
      </c>
      <c r="G316" s="28">
        <v>1301.46</v>
      </c>
      <c r="H316" s="23">
        <v>1255.57</v>
      </c>
      <c r="I316" s="104">
        <f t="shared" si="35"/>
        <v>0.69000000000005457</v>
      </c>
      <c r="J316" s="20">
        <f t="shared" si="29"/>
        <v>45.8900000000001</v>
      </c>
      <c r="K316" s="20">
        <f t="shared" si="30"/>
        <v>52.460000000000036</v>
      </c>
      <c r="L316" s="20">
        <f t="shared" si="31"/>
        <v>161.53999999999996</v>
      </c>
      <c r="M316" s="62">
        <f t="shared" si="32"/>
        <v>0.88958304853041703</v>
      </c>
    </row>
    <row r="317" spans="2:13" x14ac:dyDescent="0.2">
      <c r="B317" s="209">
        <v>314</v>
      </c>
      <c r="C317" s="70" t="str">
        <f t="shared" si="28"/>
        <v>Friday</v>
      </c>
      <c r="D317" s="7">
        <v>45240</v>
      </c>
      <c r="E317" s="21">
        <v>5</v>
      </c>
      <c r="F317" s="253">
        <f t="shared" si="34"/>
        <v>1254</v>
      </c>
      <c r="G317" s="28">
        <v>1307.47</v>
      </c>
      <c r="H317" s="23">
        <v>1259.56</v>
      </c>
      <c r="I317" s="104">
        <f t="shared" si="35"/>
        <v>1.0099999999999909</v>
      </c>
      <c r="J317" s="20">
        <f t="shared" si="29"/>
        <v>47.910000000000082</v>
      </c>
      <c r="K317" s="20">
        <f t="shared" si="30"/>
        <v>53.470000000000027</v>
      </c>
      <c r="L317" s="20">
        <f t="shared" si="31"/>
        <v>155.52999999999997</v>
      </c>
      <c r="M317" s="62">
        <f t="shared" si="32"/>
        <v>0.89369104579630898</v>
      </c>
    </row>
    <row r="318" spans="2:13" x14ac:dyDescent="0.2">
      <c r="B318" s="209">
        <v>315</v>
      </c>
      <c r="C318" s="70" t="str">
        <f t="shared" si="28"/>
        <v>Saturday</v>
      </c>
      <c r="D318" s="7">
        <v>45241</v>
      </c>
      <c r="E318" s="21">
        <v>6</v>
      </c>
      <c r="F318" s="253">
        <f t="shared" si="34"/>
        <v>1260</v>
      </c>
      <c r="G318" s="28">
        <v>1314.17</v>
      </c>
      <c r="H318" s="23">
        <v>1263.55</v>
      </c>
      <c r="I318" s="104">
        <f t="shared" si="35"/>
        <v>0.70000000000004547</v>
      </c>
      <c r="J318" s="20">
        <f t="shared" si="29"/>
        <v>50.620000000000118</v>
      </c>
      <c r="K318" s="20">
        <f t="shared" si="30"/>
        <v>54.170000000000073</v>
      </c>
      <c r="L318" s="20">
        <f t="shared" si="31"/>
        <v>148.82999999999993</v>
      </c>
      <c r="M318" s="62">
        <f t="shared" si="32"/>
        <v>0.89827067669172933</v>
      </c>
    </row>
    <row r="319" spans="2:13" x14ac:dyDescent="0.2">
      <c r="B319" s="209">
        <v>316</v>
      </c>
      <c r="C319" s="70" t="str">
        <f t="shared" si="28"/>
        <v>Sunday</v>
      </c>
      <c r="D319" s="7">
        <v>45242</v>
      </c>
      <c r="E319" s="21">
        <v>7</v>
      </c>
      <c r="F319" s="253">
        <f t="shared" si="34"/>
        <v>1267</v>
      </c>
      <c r="G319" s="28">
        <v>1321.17</v>
      </c>
      <c r="H319" s="23">
        <v>1267.54</v>
      </c>
      <c r="I319" s="104">
        <f t="shared" si="35"/>
        <v>0</v>
      </c>
      <c r="J319" s="20">
        <f t="shared" si="29"/>
        <v>53.630000000000109</v>
      </c>
      <c r="K319" s="20">
        <f t="shared" si="30"/>
        <v>54.170000000000073</v>
      </c>
      <c r="L319" s="20">
        <f t="shared" si="31"/>
        <v>141.82999999999993</v>
      </c>
      <c r="M319" s="62">
        <f t="shared" si="32"/>
        <v>0.90305536568694467</v>
      </c>
    </row>
    <row r="320" spans="2:13" x14ac:dyDescent="0.2">
      <c r="B320" s="209">
        <v>317</v>
      </c>
      <c r="C320" s="70" t="str">
        <f t="shared" si="28"/>
        <v>Monday</v>
      </c>
      <c r="D320" s="7">
        <v>45243</v>
      </c>
      <c r="E320" s="21">
        <v>1</v>
      </c>
      <c r="F320" s="253">
        <f t="shared" si="34"/>
        <v>1268</v>
      </c>
      <c r="G320" s="28">
        <v>1322.17</v>
      </c>
      <c r="H320" s="23">
        <v>1271.53</v>
      </c>
      <c r="I320" s="104">
        <f t="shared" si="35"/>
        <v>0</v>
      </c>
      <c r="J320" s="20">
        <f t="shared" si="29"/>
        <v>50.6400000000001</v>
      </c>
      <c r="K320" s="20">
        <f t="shared" si="30"/>
        <v>54.170000000000073</v>
      </c>
      <c r="L320" s="20">
        <f t="shared" si="31"/>
        <v>140.82999999999993</v>
      </c>
      <c r="M320" s="62">
        <f t="shared" si="32"/>
        <v>0.90373889268626117</v>
      </c>
    </row>
    <row r="321" spans="2:13" x14ac:dyDescent="0.2">
      <c r="B321" s="209">
        <v>318</v>
      </c>
      <c r="C321" s="70" t="str">
        <f t="shared" si="28"/>
        <v>Tuesday</v>
      </c>
      <c r="D321" s="7">
        <v>45244</v>
      </c>
      <c r="E321" s="21">
        <v>2</v>
      </c>
      <c r="F321" s="253">
        <f t="shared" si="34"/>
        <v>1270</v>
      </c>
      <c r="G321" s="28">
        <v>1325.63</v>
      </c>
      <c r="H321" s="23">
        <v>1275.52</v>
      </c>
      <c r="I321" s="104">
        <f t="shared" si="35"/>
        <v>1.4600000000000364</v>
      </c>
      <c r="J321" s="20">
        <f t="shared" si="29"/>
        <v>50.110000000000127</v>
      </c>
      <c r="K321" s="20">
        <f t="shared" si="30"/>
        <v>55.630000000000109</v>
      </c>
      <c r="L321" s="20">
        <f t="shared" si="31"/>
        <v>137.36999999999989</v>
      </c>
      <c r="M321" s="62">
        <f t="shared" si="32"/>
        <v>0.90610389610389619</v>
      </c>
    </row>
    <row r="322" spans="2:13" x14ac:dyDescent="0.2">
      <c r="B322" s="209">
        <v>319</v>
      </c>
      <c r="C322" s="70" t="str">
        <f t="shared" si="28"/>
        <v>Wednesday</v>
      </c>
      <c r="D322" s="7">
        <v>45245</v>
      </c>
      <c r="E322" s="21">
        <v>3</v>
      </c>
      <c r="F322" s="253">
        <f t="shared" si="34"/>
        <v>1273</v>
      </c>
      <c r="G322" s="28">
        <v>1328.63</v>
      </c>
      <c r="H322" s="23">
        <v>1279.5</v>
      </c>
      <c r="I322" s="104">
        <f t="shared" si="35"/>
        <v>0</v>
      </c>
      <c r="J322" s="20">
        <f t="shared" si="29"/>
        <v>49.130000000000109</v>
      </c>
      <c r="K322" s="20">
        <f t="shared" si="30"/>
        <v>55.630000000000109</v>
      </c>
      <c r="L322" s="20">
        <f t="shared" si="31"/>
        <v>134.36999999999989</v>
      </c>
      <c r="M322" s="62">
        <f t="shared" si="32"/>
        <v>0.9081544771018456</v>
      </c>
    </row>
    <row r="323" spans="2:13" x14ac:dyDescent="0.2">
      <c r="B323" s="209">
        <v>320</v>
      </c>
      <c r="C323" s="70" t="str">
        <f t="shared" si="28"/>
        <v>Thursday</v>
      </c>
      <c r="D323" s="7">
        <v>45246</v>
      </c>
      <c r="E323" s="21">
        <v>4</v>
      </c>
      <c r="F323" s="253">
        <f t="shared" si="34"/>
        <v>1277</v>
      </c>
      <c r="G323" s="28">
        <v>1332.64</v>
      </c>
      <c r="H323" s="23">
        <v>1283.49</v>
      </c>
      <c r="I323" s="104">
        <f t="shared" si="35"/>
        <v>9.9999999999909051E-3</v>
      </c>
      <c r="J323" s="20">
        <f t="shared" si="29"/>
        <v>49.150000000000091</v>
      </c>
      <c r="K323" s="20">
        <f t="shared" si="30"/>
        <v>55.6400000000001</v>
      </c>
      <c r="L323" s="20">
        <f t="shared" si="31"/>
        <v>130.3599999999999</v>
      </c>
      <c r="M323" s="62">
        <f t="shared" si="32"/>
        <v>0.91089542036910465</v>
      </c>
    </row>
    <row r="324" spans="2:13" x14ac:dyDescent="0.2">
      <c r="B324" s="209">
        <v>321</v>
      </c>
      <c r="C324" s="70" t="str">
        <f t="shared" si="28"/>
        <v>Friday</v>
      </c>
      <c r="D324" s="7">
        <v>45247</v>
      </c>
      <c r="E324" s="21">
        <v>5</v>
      </c>
      <c r="F324" s="253">
        <f t="shared" si="34"/>
        <v>1282</v>
      </c>
      <c r="G324" s="28">
        <v>1337.64</v>
      </c>
      <c r="H324" s="23">
        <v>1287.48</v>
      </c>
      <c r="I324" s="104">
        <f t="shared" si="35"/>
        <v>0</v>
      </c>
      <c r="J324" s="20">
        <f t="shared" si="29"/>
        <v>50.160000000000082</v>
      </c>
      <c r="K324" s="20">
        <f t="shared" si="30"/>
        <v>55.6400000000001</v>
      </c>
      <c r="L324" s="20">
        <f t="shared" si="31"/>
        <v>125.3599999999999</v>
      </c>
      <c r="M324" s="62">
        <f t="shared" si="32"/>
        <v>0.91431305536568697</v>
      </c>
    </row>
    <row r="325" spans="2:13" x14ac:dyDescent="0.2">
      <c r="B325" s="209">
        <v>322</v>
      </c>
      <c r="C325" s="70" t="str">
        <f t="shared" ref="C325:C369" si="36">TEXT(WEEKDAY(D325), "dddd")</f>
        <v>Saturday</v>
      </c>
      <c r="D325" s="7">
        <v>45248</v>
      </c>
      <c r="E325" s="21">
        <v>6</v>
      </c>
      <c r="F325" s="253">
        <f t="shared" si="34"/>
        <v>1288</v>
      </c>
      <c r="G325" s="28">
        <v>1343.64</v>
      </c>
      <c r="H325" s="23">
        <v>1291.47</v>
      </c>
      <c r="I325" s="104">
        <f t="shared" si="35"/>
        <v>0</v>
      </c>
      <c r="J325" s="20">
        <f t="shared" ref="J325:J368" si="37">SUM(G325-H325)</f>
        <v>52.170000000000073</v>
      </c>
      <c r="K325" s="20">
        <f t="shared" ref="K325:K368" si="38">SUM(G325-F325)</f>
        <v>55.6400000000001</v>
      </c>
      <c r="L325" s="20">
        <f t="shared" ref="L325:L353" si="39">SUM(1463-G325)</f>
        <v>119.3599999999999</v>
      </c>
      <c r="M325" s="62">
        <f t="shared" ref="M325:M368" si="40">SUM(G325/1463)</f>
        <v>0.91841421736158591</v>
      </c>
    </row>
    <row r="326" spans="2:13" x14ac:dyDescent="0.2">
      <c r="B326" s="209">
        <v>323</v>
      </c>
      <c r="C326" s="70" t="str">
        <f t="shared" si="36"/>
        <v>Sunday</v>
      </c>
      <c r="D326" s="7">
        <v>45249</v>
      </c>
      <c r="E326" s="21">
        <v>7</v>
      </c>
      <c r="F326" s="253">
        <f t="shared" si="34"/>
        <v>1295</v>
      </c>
      <c r="G326" s="28">
        <v>1350.64</v>
      </c>
      <c r="H326" s="23">
        <v>1295.46</v>
      </c>
      <c r="I326" s="104">
        <f t="shared" si="35"/>
        <v>0</v>
      </c>
      <c r="J326" s="20">
        <f t="shared" si="37"/>
        <v>55.180000000000064</v>
      </c>
      <c r="K326" s="20">
        <f t="shared" si="38"/>
        <v>55.6400000000001</v>
      </c>
      <c r="L326" s="20">
        <f t="shared" si="39"/>
        <v>112.3599999999999</v>
      </c>
      <c r="M326" s="62">
        <f t="shared" si="40"/>
        <v>0.92319890635680113</v>
      </c>
    </row>
    <row r="327" spans="2:13" x14ac:dyDescent="0.2">
      <c r="B327" s="209">
        <v>324</v>
      </c>
      <c r="C327" s="70" t="str">
        <f t="shared" si="36"/>
        <v>Monday</v>
      </c>
      <c r="D327" s="7">
        <v>45250</v>
      </c>
      <c r="E327" s="21">
        <v>1</v>
      </c>
      <c r="F327" s="253">
        <f t="shared" si="34"/>
        <v>1296</v>
      </c>
      <c r="G327" s="28">
        <v>1351.64</v>
      </c>
      <c r="H327" s="23">
        <v>1299.45</v>
      </c>
      <c r="I327" s="104">
        <f t="shared" si="35"/>
        <v>0</v>
      </c>
      <c r="J327" s="20">
        <f t="shared" si="37"/>
        <v>52.190000000000055</v>
      </c>
      <c r="K327" s="20">
        <f t="shared" si="38"/>
        <v>55.6400000000001</v>
      </c>
      <c r="L327" s="20">
        <f t="shared" si="39"/>
        <v>111.3599999999999</v>
      </c>
      <c r="M327" s="62">
        <f t="shared" si="40"/>
        <v>0.92388243335611764</v>
      </c>
    </row>
    <row r="328" spans="2:13" x14ac:dyDescent="0.2">
      <c r="B328" s="209">
        <v>325</v>
      </c>
      <c r="C328" s="70" t="str">
        <f t="shared" si="36"/>
        <v>Tuesday</v>
      </c>
      <c r="D328" s="7">
        <v>45251</v>
      </c>
      <c r="E328" s="21">
        <v>2</v>
      </c>
      <c r="F328" s="253">
        <f t="shared" ref="F328:F368" si="41">SUM(F327+E328)</f>
        <v>1298</v>
      </c>
      <c r="G328" s="28">
        <v>1355.5</v>
      </c>
      <c r="H328" s="23">
        <v>1303.44</v>
      </c>
      <c r="I328" s="104">
        <f t="shared" si="35"/>
        <v>1.8599999999999</v>
      </c>
      <c r="J328" s="20">
        <f t="shared" si="37"/>
        <v>52.059999999999945</v>
      </c>
      <c r="K328" s="20">
        <f t="shared" si="38"/>
        <v>57.5</v>
      </c>
      <c r="L328" s="20">
        <f t="shared" si="39"/>
        <v>107.5</v>
      </c>
      <c r="M328" s="62">
        <f t="shared" si="40"/>
        <v>0.92652084757347919</v>
      </c>
    </row>
    <row r="329" spans="2:13" x14ac:dyDescent="0.2">
      <c r="B329" s="209">
        <v>326</v>
      </c>
      <c r="C329" s="70" t="str">
        <f t="shared" si="36"/>
        <v>Wednesday</v>
      </c>
      <c r="D329" s="7">
        <v>45252</v>
      </c>
      <c r="E329" s="21">
        <v>3</v>
      </c>
      <c r="F329" s="253">
        <f t="shared" si="41"/>
        <v>1301</v>
      </c>
      <c r="G329" s="28">
        <v>1358.51</v>
      </c>
      <c r="H329" s="23">
        <v>1307.43</v>
      </c>
      <c r="I329" s="104">
        <f t="shared" si="35"/>
        <v>9.9999999999909051E-3</v>
      </c>
      <c r="J329" s="20">
        <f t="shared" si="37"/>
        <v>51.079999999999927</v>
      </c>
      <c r="K329" s="20">
        <f t="shared" si="38"/>
        <v>57.509999999999991</v>
      </c>
      <c r="L329" s="20">
        <f t="shared" si="39"/>
        <v>104.49000000000001</v>
      </c>
      <c r="M329" s="62">
        <f t="shared" si="40"/>
        <v>0.92857826384142172</v>
      </c>
    </row>
    <row r="330" spans="2:13" x14ac:dyDescent="0.2">
      <c r="B330" s="209">
        <v>327</v>
      </c>
      <c r="C330" s="70" t="str">
        <f t="shared" si="36"/>
        <v>Thursday</v>
      </c>
      <c r="D330" s="7">
        <v>45253</v>
      </c>
      <c r="E330" s="21">
        <v>4</v>
      </c>
      <c r="F330" s="253">
        <f t="shared" si="41"/>
        <v>1305</v>
      </c>
      <c r="G330" s="28">
        <v>1362.51</v>
      </c>
      <c r="H330" s="23">
        <v>1311.42</v>
      </c>
      <c r="I330" s="104">
        <f t="shared" si="35"/>
        <v>0</v>
      </c>
      <c r="J330" s="20">
        <f t="shared" si="37"/>
        <v>51.089999999999918</v>
      </c>
      <c r="K330" s="20">
        <f t="shared" si="38"/>
        <v>57.509999999999991</v>
      </c>
      <c r="L330" s="20">
        <f t="shared" si="39"/>
        <v>100.49000000000001</v>
      </c>
      <c r="M330" s="62">
        <f t="shared" si="40"/>
        <v>0.93131237183868765</v>
      </c>
    </row>
    <row r="331" spans="2:13" x14ac:dyDescent="0.2">
      <c r="B331" s="209">
        <v>328</v>
      </c>
      <c r="C331" s="70" t="str">
        <f t="shared" si="36"/>
        <v>Friday</v>
      </c>
      <c r="D331" s="7">
        <v>45254</v>
      </c>
      <c r="E331" s="21">
        <v>5</v>
      </c>
      <c r="F331" s="253">
        <f t="shared" si="41"/>
        <v>1310</v>
      </c>
      <c r="G331" s="28">
        <v>1368.01</v>
      </c>
      <c r="H331" s="23">
        <v>1315.41</v>
      </c>
      <c r="I331" s="104">
        <f t="shared" si="35"/>
        <v>0.5</v>
      </c>
      <c r="J331" s="20">
        <f t="shared" si="37"/>
        <v>52.599999999999909</v>
      </c>
      <c r="K331" s="20">
        <f t="shared" si="38"/>
        <v>58.009999999999991</v>
      </c>
      <c r="L331" s="20">
        <f t="shared" si="39"/>
        <v>94.990000000000009</v>
      </c>
      <c r="M331" s="62">
        <f t="shared" si="40"/>
        <v>0.93507177033492828</v>
      </c>
    </row>
    <row r="332" spans="2:13" x14ac:dyDescent="0.2">
      <c r="B332" s="209">
        <v>329</v>
      </c>
      <c r="C332" s="70" t="str">
        <f t="shared" si="36"/>
        <v>Saturday</v>
      </c>
      <c r="D332" s="7">
        <v>45255</v>
      </c>
      <c r="E332" s="21">
        <v>6</v>
      </c>
      <c r="F332" s="253">
        <f t="shared" si="41"/>
        <v>1316</v>
      </c>
      <c r="G332" s="28">
        <v>1374.01</v>
      </c>
      <c r="H332" s="23">
        <v>1319.39</v>
      </c>
      <c r="I332" s="104">
        <f t="shared" si="35"/>
        <v>0</v>
      </c>
      <c r="J332" s="20">
        <f t="shared" si="37"/>
        <v>54.619999999999891</v>
      </c>
      <c r="K332" s="20">
        <f t="shared" si="38"/>
        <v>58.009999999999991</v>
      </c>
      <c r="L332" s="20">
        <f t="shared" si="39"/>
        <v>88.990000000000009</v>
      </c>
      <c r="M332" s="62">
        <f t="shared" si="40"/>
        <v>0.9391729323308271</v>
      </c>
    </row>
    <row r="333" spans="2:13" x14ac:dyDescent="0.2">
      <c r="B333" s="209">
        <v>330</v>
      </c>
      <c r="C333" s="70" t="str">
        <f t="shared" si="36"/>
        <v>Sunday</v>
      </c>
      <c r="D333" s="7">
        <v>45256</v>
      </c>
      <c r="E333" s="21">
        <v>7</v>
      </c>
      <c r="F333" s="253">
        <f t="shared" si="41"/>
        <v>1323</v>
      </c>
      <c r="G333" s="28">
        <v>1381.01</v>
      </c>
      <c r="H333" s="23">
        <v>1323.38</v>
      </c>
      <c r="I333" s="104">
        <f t="shared" si="35"/>
        <v>0</v>
      </c>
      <c r="J333" s="20">
        <f t="shared" si="37"/>
        <v>57.629999999999882</v>
      </c>
      <c r="K333" s="20">
        <f t="shared" si="38"/>
        <v>58.009999999999991</v>
      </c>
      <c r="L333" s="20">
        <f t="shared" si="39"/>
        <v>81.990000000000009</v>
      </c>
      <c r="M333" s="62">
        <f t="shared" si="40"/>
        <v>0.94395762132604233</v>
      </c>
    </row>
    <row r="334" spans="2:13" x14ac:dyDescent="0.2">
      <c r="B334" s="209">
        <v>331</v>
      </c>
      <c r="C334" s="70" t="str">
        <f t="shared" si="36"/>
        <v>Monday</v>
      </c>
      <c r="D334" s="7">
        <v>45257</v>
      </c>
      <c r="E334" s="21">
        <v>1</v>
      </c>
      <c r="F334" s="253">
        <f t="shared" si="41"/>
        <v>1324</v>
      </c>
      <c r="G334" s="28">
        <v>1382.01</v>
      </c>
      <c r="H334" s="23">
        <v>1327.37</v>
      </c>
      <c r="I334" s="104">
        <f t="shared" si="35"/>
        <v>0</v>
      </c>
      <c r="J334" s="20">
        <f t="shared" si="37"/>
        <v>54.6400000000001</v>
      </c>
      <c r="K334" s="20">
        <f t="shared" si="38"/>
        <v>58.009999999999991</v>
      </c>
      <c r="L334" s="20">
        <f t="shared" si="39"/>
        <v>80.990000000000009</v>
      </c>
      <c r="M334" s="62">
        <f t="shared" si="40"/>
        <v>0.94464114832535884</v>
      </c>
    </row>
    <row r="335" spans="2:13" x14ac:dyDescent="0.2">
      <c r="B335" s="209">
        <v>332</v>
      </c>
      <c r="C335" s="70" t="str">
        <f t="shared" si="36"/>
        <v>Tuesday</v>
      </c>
      <c r="D335" s="7">
        <v>45258</v>
      </c>
      <c r="E335" s="21">
        <v>2</v>
      </c>
      <c r="F335" s="253">
        <f t="shared" si="41"/>
        <v>1326</v>
      </c>
      <c r="G335" s="28">
        <v>1384.29</v>
      </c>
      <c r="H335" s="23">
        <v>1331.36</v>
      </c>
      <c r="I335" s="104">
        <f t="shared" si="35"/>
        <v>0.27999999999997272</v>
      </c>
      <c r="J335" s="20">
        <f t="shared" si="37"/>
        <v>52.930000000000064</v>
      </c>
      <c r="K335" s="20">
        <f t="shared" si="38"/>
        <v>58.289999999999964</v>
      </c>
      <c r="L335" s="20">
        <f t="shared" si="39"/>
        <v>78.710000000000036</v>
      </c>
      <c r="M335" s="62">
        <f t="shared" si="40"/>
        <v>0.94619958988380037</v>
      </c>
    </row>
    <row r="336" spans="2:13" x14ac:dyDescent="0.2">
      <c r="B336" s="209">
        <v>333</v>
      </c>
      <c r="C336" s="70" t="str">
        <f t="shared" si="36"/>
        <v>Wednesday</v>
      </c>
      <c r="D336" s="7">
        <v>45259</v>
      </c>
      <c r="E336" s="21">
        <v>3</v>
      </c>
      <c r="F336" s="253">
        <f t="shared" si="41"/>
        <v>1329</v>
      </c>
      <c r="G336" s="28">
        <v>1387.29</v>
      </c>
      <c r="H336" s="23">
        <v>1335.35</v>
      </c>
      <c r="I336" s="104">
        <f t="shared" si="35"/>
        <v>0</v>
      </c>
      <c r="J336" s="20">
        <f t="shared" si="37"/>
        <v>51.940000000000055</v>
      </c>
      <c r="K336" s="20">
        <f t="shared" si="38"/>
        <v>58.289999999999964</v>
      </c>
      <c r="L336" s="20">
        <f t="shared" si="39"/>
        <v>75.710000000000036</v>
      </c>
      <c r="M336" s="62">
        <f t="shared" si="40"/>
        <v>0.94825017088174979</v>
      </c>
    </row>
    <row r="337" spans="2:13" x14ac:dyDescent="0.2">
      <c r="B337" s="209">
        <v>334</v>
      </c>
      <c r="C337" s="70" t="str">
        <f t="shared" si="36"/>
        <v>Thursday</v>
      </c>
      <c r="D337" s="7">
        <v>45260</v>
      </c>
      <c r="E337" s="21">
        <v>4</v>
      </c>
      <c r="F337" s="253">
        <f t="shared" si="41"/>
        <v>1333</v>
      </c>
      <c r="G337" s="28">
        <v>1391.29</v>
      </c>
      <c r="H337" s="23">
        <v>1339.34</v>
      </c>
      <c r="I337" s="104">
        <f t="shared" si="35"/>
        <v>0</v>
      </c>
      <c r="J337" s="20">
        <f t="shared" si="37"/>
        <v>51.950000000000045</v>
      </c>
      <c r="K337" s="20">
        <f t="shared" si="38"/>
        <v>58.289999999999964</v>
      </c>
      <c r="L337" s="20">
        <f t="shared" si="39"/>
        <v>71.710000000000036</v>
      </c>
      <c r="M337" s="62">
        <f t="shared" si="40"/>
        <v>0.95098427887901571</v>
      </c>
    </row>
    <row r="338" spans="2:13" x14ac:dyDescent="0.2">
      <c r="B338" s="209">
        <v>335</v>
      </c>
      <c r="C338" s="70" t="str">
        <f t="shared" si="36"/>
        <v>Friday</v>
      </c>
      <c r="D338" s="7">
        <v>45261</v>
      </c>
      <c r="E338" s="21">
        <v>5</v>
      </c>
      <c r="F338" s="253">
        <f t="shared" si="41"/>
        <v>1338</v>
      </c>
      <c r="G338" s="28">
        <v>1396.29</v>
      </c>
      <c r="H338" s="23">
        <v>1343.33</v>
      </c>
      <c r="I338" s="104">
        <f t="shared" si="35"/>
        <v>0</v>
      </c>
      <c r="J338" s="20">
        <f t="shared" si="37"/>
        <v>52.960000000000036</v>
      </c>
      <c r="K338" s="20">
        <f t="shared" si="38"/>
        <v>58.289999999999964</v>
      </c>
      <c r="L338" s="20">
        <f t="shared" si="39"/>
        <v>66.710000000000036</v>
      </c>
      <c r="M338" s="62">
        <f t="shared" si="40"/>
        <v>0.95440191387559803</v>
      </c>
    </row>
    <row r="339" spans="2:13" x14ac:dyDescent="0.2">
      <c r="B339" s="209">
        <v>336</v>
      </c>
      <c r="C339" s="70" t="str">
        <f t="shared" si="36"/>
        <v>Saturday</v>
      </c>
      <c r="D339" s="7">
        <v>45262</v>
      </c>
      <c r="E339" s="21">
        <v>6</v>
      </c>
      <c r="F339" s="253">
        <f t="shared" si="41"/>
        <v>1344</v>
      </c>
      <c r="G339" s="28">
        <v>1402.89</v>
      </c>
      <c r="H339" s="23">
        <v>1347.32</v>
      </c>
      <c r="I339" s="104">
        <f t="shared" si="35"/>
        <v>0.60000000000013642</v>
      </c>
      <c r="J339" s="20">
        <f t="shared" si="37"/>
        <v>55.570000000000164</v>
      </c>
      <c r="K339" s="20">
        <f t="shared" si="38"/>
        <v>58.8900000000001</v>
      </c>
      <c r="L339" s="20">
        <f t="shared" si="39"/>
        <v>60.1099999999999</v>
      </c>
      <c r="M339" s="62">
        <f t="shared" si="40"/>
        <v>0.95891319207108683</v>
      </c>
    </row>
    <row r="340" spans="2:13" x14ac:dyDescent="0.2">
      <c r="B340" s="209">
        <v>337</v>
      </c>
      <c r="C340" s="70" t="str">
        <f t="shared" si="36"/>
        <v>Sunday</v>
      </c>
      <c r="D340" s="7">
        <v>45263</v>
      </c>
      <c r="E340" s="21">
        <v>7</v>
      </c>
      <c r="F340" s="253">
        <f t="shared" si="41"/>
        <v>1351</v>
      </c>
      <c r="G340" s="28">
        <v>1409.89</v>
      </c>
      <c r="H340" s="23">
        <v>1351.31</v>
      </c>
      <c r="I340" s="104">
        <f t="shared" si="35"/>
        <v>0</v>
      </c>
      <c r="J340" s="20">
        <f t="shared" si="37"/>
        <v>58.580000000000155</v>
      </c>
      <c r="K340" s="20">
        <f t="shared" si="38"/>
        <v>58.8900000000001</v>
      </c>
      <c r="L340" s="20">
        <f t="shared" si="39"/>
        <v>53.1099999999999</v>
      </c>
      <c r="M340" s="62">
        <f t="shared" si="40"/>
        <v>0.96369788106630216</v>
      </c>
    </row>
    <row r="341" spans="2:13" x14ac:dyDescent="0.2">
      <c r="B341" s="209">
        <v>338</v>
      </c>
      <c r="C341" s="70" t="str">
        <f t="shared" si="36"/>
        <v>Monday</v>
      </c>
      <c r="D341" s="7">
        <v>45264</v>
      </c>
      <c r="E341" s="21">
        <v>1</v>
      </c>
      <c r="F341" s="253">
        <f t="shared" si="41"/>
        <v>1352</v>
      </c>
      <c r="G341" s="28">
        <v>1410.89</v>
      </c>
      <c r="H341" s="23">
        <v>1355.3</v>
      </c>
      <c r="I341" s="104">
        <f t="shared" si="35"/>
        <v>0</v>
      </c>
      <c r="J341" s="20">
        <f t="shared" si="37"/>
        <v>55.590000000000146</v>
      </c>
      <c r="K341" s="20">
        <f t="shared" si="38"/>
        <v>58.8900000000001</v>
      </c>
      <c r="L341" s="20">
        <f t="shared" si="39"/>
        <v>52.1099999999999</v>
      </c>
      <c r="M341" s="62">
        <f t="shared" si="40"/>
        <v>0.96438140806561867</v>
      </c>
    </row>
    <row r="342" spans="2:13" x14ac:dyDescent="0.2">
      <c r="B342" s="209">
        <v>339</v>
      </c>
      <c r="C342" s="70" t="str">
        <f t="shared" si="36"/>
        <v>Tuesday</v>
      </c>
      <c r="D342" s="7">
        <v>45265</v>
      </c>
      <c r="E342" s="21">
        <v>2</v>
      </c>
      <c r="F342" s="253">
        <f t="shared" si="41"/>
        <v>1354</v>
      </c>
      <c r="G342" s="28">
        <v>1413.89</v>
      </c>
      <c r="H342" s="23">
        <v>1359.28</v>
      </c>
      <c r="I342" s="104">
        <f t="shared" si="35"/>
        <v>1</v>
      </c>
      <c r="J342" s="20">
        <f t="shared" si="37"/>
        <v>54.610000000000127</v>
      </c>
      <c r="K342" s="20">
        <f t="shared" si="38"/>
        <v>59.8900000000001</v>
      </c>
      <c r="L342" s="20">
        <f t="shared" si="39"/>
        <v>49.1099999999999</v>
      </c>
      <c r="M342" s="62">
        <f t="shared" si="40"/>
        <v>0.96643198906356809</v>
      </c>
    </row>
    <row r="343" spans="2:13" x14ac:dyDescent="0.2">
      <c r="B343" s="209">
        <v>340</v>
      </c>
      <c r="C343" s="70" t="str">
        <f t="shared" si="36"/>
        <v>Wednesday</v>
      </c>
      <c r="D343" s="7">
        <v>45266</v>
      </c>
      <c r="E343" s="21">
        <v>3</v>
      </c>
      <c r="F343" s="253">
        <f t="shared" si="41"/>
        <v>1357</v>
      </c>
      <c r="G343" s="28">
        <v>1416.89</v>
      </c>
      <c r="H343" s="23">
        <v>1363.27</v>
      </c>
      <c r="I343" s="104">
        <f t="shared" si="35"/>
        <v>0</v>
      </c>
      <c r="J343" s="20">
        <f t="shared" si="37"/>
        <v>53.620000000000118</v>
      </c>
      <c r="K343" s="20">
        <f t="shared" si="38"/>
        <v>59.8900000000001</v>
      </c>
      <c r="L343" s="20">
        <f t="shared" si="39"/>
        <v>46.1099999999999</v>
      </c>
      <c r="M343" s="62">
        <f t="shared" si="40"/>
        <v>0.9684825700615175</v>
      </c>
    </row>
    <row r="344" spans="2:13" x14ac:dyDescent="0.2">
      <c r="B344" s="209">
        <v>341</v>
      </c>
      <c r="C344" s="70" t="str">
        <f t="shared" si="36"/>
        <v>Thursday</v>
      </c>
      <c r="D344" s="7">
        <v>45267</v>
      </c>
      <c r="E344" s="21">
        <v>4</v>
      </c>
      <c r="F344" s="253">
        <f t="shared" si="41"/>
        <v>1361</v>
      </c>
      <c r="G344" s="28">
        <v>1420.89</v>
      </c>
      <c r="H344" s="23">
        <v>1367.26</v>
      </c>
      <c r="I344" s="104">
        <f t="shared" si="35"/>
        <v>0</v>
      </c>
      <c r="J344" s="20">
        <f t="shared" si="37"/>
        <v>53.630000000000109</v>
      </c>
      <c r="K344" s="20">
        <f t="shared" si="38"/>
        <v>59.8900000000001</v>
      </c>
      <c r="L344" s="20">
        <f t="shared" si="39"/>
        <v>42.1099999999999</v>
      </c>
      <c r="M344" s="62">
        <f t="shared" si="40"/>
        <v>0.97121667805878342</v>
      </c>
    </row>
    <row r="345" spans="2:13" x14ac:dyDescent="0.2">
      <c r="B345" s="209">
        <v>342</v>
      </c>
      <c r="C345" s="70" t="str">
        <f t="shared" si="36"/>
        <v>Friday</v>
      </c>
      <c r="D345" s="7">
        <v>45268</v>
      </c>
      <c r="E345" s="21">
        <v>5</v>
      </c>
      <c r="F345" s="253">
        <f t="shared" si="41"/>
        <v>1366</v>
      </c>
      <c r="G345" s="28">
        <v>1426.71</v>
      </c>
      <c r="H345" s="23">
        <v>1371.25</v>
      </c>
      <c r="I345" s="104">
        <f t="shared" si="35"/>
        <v>0.81999999999993634</v>
      </c>
      <c r="J345" s="20">
        <f t="shared" si="37"/>
        <v>55.460000000000036</v>
      </c>
      <c r="K345" s="20">
        <f t="shared" si="38"/>
        <v>60.710000000000036</v>
      </c>
      <c r="L345" s="20">
        <f t="shared" si="39"/>
        <v>36.289999999999964</v>
      </c>
      <c r="M345" s="62">
        <f t="shared" si="40"/>
        <v>0.97519480519480517</v>
      </c>
    </row>
    <row r="346" spans="2:13" x14ac:dyDescent="0.2">
      <c r="B346" s="209">
        <v>343</v>
      </c>
      <c r="C346" s="70" t="str">
        <f t="shared" si="36"/>
        <v>Saturday</v>
      </c>
      <c r="D346" s="7">
        <v>45269</v>
      </c>
      <c r="E346" s="21">
        <v>6</v>
      </c>
      <c r="F346" s="253">
        <f t="shared" si="41"/>
        <v>1372</v>
      </c>
      <c r="G346" s="28">
        <v>1432.71</v>
      </c>
      <c r="H346" s="23">
        <v>1375.24</v>
      </c>
      <c r="I346" s="104">
        <f t="shared" si="35"/>
        <v>0</v>
      </c>
      <c r="J346" s="20">
        <f t="shared" si="37"/>
        <v>57.470000000000027</v>
      </c>
      <c r="K346" s="20">
        <f t="shared" si="38"/>
        <v>60.710000000000036</v>
      </c>
      <c r="L346" s="20">
        <f t="shared" si="39"/>
        <v>30.289999999999964</v>
      </c>
      <c r="M346" s="62">
        <f t="shared" si="40"/>
        <v>0.97929596719070411</v>
      </c>
    </row>
    <row r="347" spans="2:13" x14ac:dyDescent="0.2">
      <c r="B347" s="209">
        <v>344</v>
      </c>
      <c r="C347" s="70" t="str">
        <f t="shared" si="36"/>
        <v>Sunday</v>
      </c>
      <c r="D347" s="7">
        <v>45270</v>
      </c>
      <c r="E347" s="21">
        <v>7</v>
      </c>
      <c r="F347" s="253">
        <f t="shared" si="41"/>
        <v>1379</v>
      </c>
      <c r="G347" s="28">
        <v>1439.71</v>
      </c>
      <c r="H347" s="23">
        <v>1379.23</v>
      </c>
      <c r="I347" s="104">
        <f t="shared" si="35"/>
        <v>0</v>
      </c>
      <c r="J347" s="20">
        <f t="shared" si="37"/>
        <v>60.480000000000018</v>
      </c>
      <c r="K347" s="20">
        <f t="shared" si="38"/>
        <v>60.710000000000036</v>
      </c>
      <c r="L347" s="20">
        <f t="shared" si="39"/>
        <v>23.289999999999964</v>
      </c>
      <c r="M347" s="62">
        <f t="shared" si="40"/>
        <v>0.98408065618591933</v>
      </c>
    </row>
    <row r="348" spans="2:13" x14ac:dyDescent="0.2">
      <c r="B348" s="209">
        <v>345</v>
      </c>
      <c r="C348" s="70" t="str">
        <f t="shared" si="36"/>
        <v>Monday</v>
      </c>
      <c r="D348" s="7">
        <v>45271</v>
      </c>
      <c r="E348" s="21">
        <v>1</v>
      </c>
      <c r="F348" s="253">
        <f t="shared" si="41"/>
        <v>1380</v>
      </c>
      <c r="G348" s="28">
        <v>1440.71</v>
      </c>
      <c r="H348" s="23">
        <v>1383.22</v>
      </c>
      <c r="I348" s="104">
        <f t="shared" si="35"/>
        <v>0</v>
      </c>
      <c r="J348" s="20">
        <f t="shared" si="37"/>
        <v>57.490000000000009</v>
      </c>
      <c r="K348" s="20">
        <f t="shared" si="38"/>
        <v>60.710000000000036</v>
      </c>
      <c r="L348" s="20">
        <f t="shared" si="39"/>
        <v>22.289999999999964</v>
      </c>
      <c r="M348" s="62">
        <f t="shared" si="40"/>
        <v>0.98476418318523584</v>
      </c>
    </row>
    <row r="349" spans="2:13" x14ac:dyDescent="0.2">
      <c r="B349" s="209">
        <v>346</v>
      </c>
      <c r="C349" s="70" t="str">
        <f t="shared" si="36"/>
        <v>Tuesday</v>
      </c>
      <c r="D349" s="7">
        <v>45272</v>
      </c>
      <c r="E349" s="21">
        <v>2</v>
      </c>
      <c r="F349" s="253">
        <f t="shared" si="41"/>
        <v>1382</v>
      </c>
      <c r="G349" s="28">
        <v>1443.21</v>
      </c>
      <c r="H349" s="23">
        <v>1387.21</v>
      </c>
      <c r="I349" s="104">
        <f t="shared" si="35"/>
        <v>0.5</v>
      </c>
      <c r="J349" s="20">
        <f t="shared" si="37"/>
        <v>56</v>
      </c>
      <c r="K349" s="20">
        <f t="shared" si="38"/>
        <v>61.210000000000036</v>
      </c>
      <c r="L349" s="20">
        <f t="shared" si="39"/>
        <v>19.789999999999964</v>
      </c>
      <c r="M349" s="62">
        <f t="shared" si="40"/>
        <v>0.98647300068352706</v>
      </c>
    </row>
    <row r="350" spans="2:13" x14ac:dyDescent="0.2">
      <c r="B350" s="209">
        <v>347</v>
      </c>
      <c r="C350" s="70" t="str">
        <f t="shared" si="36"/>
        <v>Wednesday</v>
      </c>
      <c r="D350" s="7">
        <v>45273</v>
      </c>
      <c r="E350" s="21">
        <v>3</v>
      </c>
      <c r="F350" s="253">
        <f t="shared" si="41"/>
        <v>1385</v>
      </c>
      <c r="G350" s="28">
        <v>1446.22</v>
      </c>
      <c r="H350" s="23">
        <v>1391.2</v>
      </c>
      <c r="I350" s="104">
        <f t="shared" si="35"/>
        <v>9.9999999999909051E-3</v>
      </c>
      <c r="J350" s="20">
        <f t="shared" si="37"/>
        <v>55.019999999999982</v>
      </c>
      <c r="K350" s="20">
        <f t="shared" si="38"/>
        <v>61.220000000000027</v>
      </c>
      <c r="L350" s="20">
        <f t="shared" si="39"/>
        <v>16.779999999999973</v>
      </c>
      <c r="M350" s="62">
        <f t="shared" si="40"/>
        <v>0.98853041695146959</v>
      </c>
    </row>
    <row r="351" spans="2:13" x14ac:dyDescent="0.2">
      <c r="B351" s="209">
        <v>348</v>
      </c>
      <c r="C351" s="70" t="str">
        <f t="shared" si="36"/>
        <v>Thursday</v>
      </c>
      <c r="D351" s="7">
        <v>45274</v>
      </c>
      <c r="E351" s="21">
        <v>4</v>
      </c>
      <c r="F351" s="253">
        <f t="shared" si="41"/>
        <v>1389</v>
      </c>
      <c r="G351" s="28">
        <v>1450.24</v>
      </c>
      <c r="H351" s="23">
        <v>1395.19</v>
      </c>
      <c r="I351" s="104">
        <f t="shared" si="35"/>
        <v>1.999999999998181E-2</v>
      </c>
      <c r="J351" s="20">
        <f t="shared" si="37"/>
        <v>55.049999999999955</v>
      </c>
      <c r="K351" s="20">
        <f t="shared" si="38"/>
        <v>61.240000000000009</v>
      </c>
      <c r="L351" s="20">
        <f t="shared" si="39"/>
        <v>12.759999999999991</v>
      </c>
      <c r="M351" s="62">
        <f t="shared" si="40"/>
        <v>0.99127819548872176</v>
      </c>
    </row>
    <row r="352" spans="2:13" x14ac:dyDescent="0.2">
      <c r="B352" s="209">
        <v>349</v>
      </c>
      <c r="C352" s="70" t="str">
        <f t="shared" si="36"/>
        <v>Friday</v>
      </c>
      <c r="D352" s="7">
        <v>45275</v>
      </c>
      <c r="E352" s="21">
        <v>5</v>
      </c>
      <c r="F352" s="253">
        <f t="shared" si="41"/>
        <v>1394</v>
      </c>
      <c r="G352" s="28">
        <v>1455.24</v>
      </c>
      <c r="H352" s="23">
        <v>1399.18</v>
      </c>
      <c r="I352" s="104">
        <f t="shared" si="35"/>
        <v>0</v>
      </c>
      <c r="J352" s="20">
        <f t="shared" si="37"/>
        <v>56.059999999999945</v>
      </c>
      <c r="K352" s="20">
        <f t="shared" si="38"/>
        <v>61.240000000000009</v>
      </c>
      <c r="L352" s="20">
        <f t="shared" si="39"/>
        <v>7.7599999999999909</v>
      </c>
      <c r="M352" s="62">
        <f t="shared" si="40"/>
        <v>0.99469583048530419</v>
      </c>
    </row>
    <row r="353" spans="2:13" x14ac:dyDescent="0.2">
      <c r="B353" s="209">
        <v>350</v>
      </c>
      <c r="C353" s="70" t="str">
        <f t="shared" si="36"/>
        <v>Saturday</v>
      </c>
      <c r="D353" s="7">
        <v>45276</v>
      </c>
      <c r="E353" s="21">
        <v>6</v>
      </c>
      <c r="F353" s="253">
        <f t="shared" si="41"/>
        <v>1400</v>
      </c>
      <c r="G353" s="28">
        <v>1461.24</v>
      </c>
      <c r="H353" s="23">
        <v>1403.17</v>
      </c>
      <c r="I353" s="104">
        <f t="shared" si="35"/>
        <v>0</v>
      </c>
      <c r="J353" s="20">
        <f t="shared" si="37"/>
        <v>58.069999999999936</v>
      </c>
      <c r="K353" s="20">
        <f t="shared" si="38"/>
        <v>61.240000000000009</v>
      </c>
      <c r="L353" s="20">
        <f t="shared" si="39"/>
        <v>1.7599999999999909</v>
      </c>
      <c r="M353" s="62">
        <f t="shared" si="40"/>
        <v>0.99879699248120302</v>
      </c>
    </row>
    <row r="354" spans="2:13" x14ac:dyDescent="0.2">
      <c r="B354" s="209">
        <v>351</v>
      </c>
      <c r="C354" s="70" t="str">
        <f t="shared" si="36"/>
        <v>Sunday</v>
      </c>
      <c r="D354" s="7">
        <v>45277</v>
      </c>
      <c r="E354" s="21">
        <v>7</v>
      </c>
      <c r="F354" s="253">
        <f t="shared" si="41"/>
        <v>1407</v>
      </c>
      <c r="G354" s="28">
        <v>1468.24</v>
      </c>
      <c r="H354" s="23">
        <v>1407.16</v>
      </c>
      <c r="I354" s="104">
        <f t="shared" si="35"/>
        <v>0</v>
      </c>
      <c r="J354" s="20">
        <f t="shared" si="37"/>
        <v>61.079999999999927</v>
      </c>
      <c r="K354" s="20">
        <f t="shared" si="38"/>
        <v>61.240000000000009</v>
      </c>
      <c r="L354" s="20"/>
      <c r="M354" s="62">
        <f t="shared" si="40"/>
        <v>1.0035816814764182</v>
      </c>
    </row>
    <row r="355" spans="2:13" x14ac:dyDescent="0.2">
      <c r="B355" s="209">
        <v>352</v>
      </c>
      <c r="C355" s="70" t="str">
        <f t="shared" si="36"/>
        <v>Monday</v>
      </c>
      <c r="D355" s="7">
        <v>45278</v>
      </c>
      <c r="E355" s="21">
        <v>1</v>
      </c>
      <c r="F355" s="253">
        <f t="shared" si="41"/>
        <v>1408</v>
      </c>
      <c r="G355" s="28">
        <v>1469.24</v>
      </c>
      <c r="H355" s="23">
        <v>1411.15</v>
      </c>
      <c r="I355" s="104">
        <f t="shared" si="35"/>
        <v>0</v>
      </c>
      <c r="J355" s="20">
        <f t="shared" si="37"/>
        <v>58.089999999999918</v>
      </c>
      <c r="K355" s="20">
        <f t="shared" si="38"/>
        <v>61.240000000000009</v>
      </c>
      <c r="L355" s="20"/>
      <c r="M355" s="62">
        <f t="shared" si="40"/>
        <v>1.0042652084757349</v>
      </c>
    </row>
    <row r="356" spans="2:13" x14ac:dyDescent="0.2">
      <c r="B356" s="209">
        <v>353</v>
      </c>
      <c r="C356" s="70" t="str">
        <f t="shared" si="36"/>
        <v>Tuesday</v>
      </c>
      <c r="D356" s="7">
        <v>45279</v>
      </c>
      <c r="E356" s="21">
        <v>2</v>
      </c>
      <c r="F356" s="253">
        <f t="shared" si="41"/>
        <v>1410</v>
      </c>
      <c r="G356" s="28">
        <v>1471.44</v>
      </c>
      <c r="H356" s="23">
        <v>1415.14</v>
      </c>
      <c r="I356" s="104">
        <f t="shared" si="35"/>
        <v>0.20000000000004547</v>
      </c>
      <c r="J356" s="20">
        <f t="shared" si="37"/>
        <v>56.299999999999955</v>
      </c>
      <c r="K356" s="20">
        <f t="shared" si="38"/>
        <v>61.440000000000055</v>
      </c>
      <c r="L356" s="20"/>
      <c r="M356" s="62">
        <f t="shared" si="40"/>
        <v>1.005768967874231</v>
      </c>
    </row>
    <row r="357" spans="2:13" x14ac:dyDescent="0.2">
      <c r="B357" s="209">
        <v>354</v>
      </c>
      <c r="C357" s="70" t="str">
        <f t="shared" si="36"/>
        <v>Wednesday</v>
      </c>
      <c r="D357" s="7">
        <v>45280</v>
      </c>
      <c r="E357" s="21">
        <v>3</v>
      </c>
      <c r="F357" s="253">
        <f t="shared" si="41"/>
        <v>1413</v>
      </c>
      <c r="G357" s="28">
        <v>1474.44</v>
      </c>
      <c r="H357" s="23">
        <v>1419.13</v>
      </c>
      <c r="I357" s="104">
        <f t="shared" ref="I357:I368" si="42">SUM(G357-G356-E357)</f>
        <v>0</v>
      </c>
      <c r="J357" s="20">
        <f t="shared" si="37"/>
        <v>55.309999999999945</v>
      </c>
      <c r="K357" s="20">
        <f t="shared" si="38"/>
        <v>61.440000000000055</v>
      </c>
      <c r="L357" s="20"/>
      <c r="M357" s="62">
        <f t="shared" si="40"/>
        <v>1.0078195488721804</v>
      </c>
    </row>
    <row r="358" spans="2:13" x14ac:dyDescent="0.2">
      <c r="B358" s="209">
        <v>355</v>
      </c>
      <c r="C358" s="70" t="str">
        <f t="shared" si="36"/>
        <v>Thursday</v>
      </c>
      <c r="D358" s="7">
        <v>45281</v>
      </c>
      <c r="E358" s="21">
        <v>4</v>
      </c>
      <c r="F358" s="253">
        <f t="shared" si="41"/>
        <v>1417</v>
      </c>
      <c r="G358" s="28">
        <v>1479.24</v>
      </c>
      <c r="H358" s="23">
        <v>1423.12</v>
      </c>
      <c r="I358" s="104">
        <f t="shared" si="42"/>
        <v>0.79999999999995453</v>
      </c>
      <c r="J358" s="20">
        <f t="shared" si="37"/>
        <v>56.120000000000118</v>
      </c>
      <c r="K358" s="20">
        <f t="shared" si="38"/>
        <v>62.240000000000009</v>
      </c>
      <c r="L358" s="20"/>
      <c r="M358" s="62">
        <f t="shared" si="40"/>
        <v>1.0111004784688995</v>
      </c>
    </row>
    <row r="359" spans="2:13" x14ac:dyDescent="0.2">
      <c r="B359" s="209">
        <v>356</v>
      </c>
      <c r="C359" s="70" t="str">
        <f t="shared" si="36"/>
        <v>Friday</v>
      </c>
      <c r="D359" s="7">
        <v>45282</v>
      </c>
      <c r="E359" s="21">
        <v>5</v>
      </c>
      <c r="F359" s="253">
        <f t="shared" si="41"/>
        <v>1422</v>
      </c>
      <c r="G359" s="28">
        <v>1485.05</v>
      </c>
      <c r="H359" s="23">
        <v>1427.11</v>
      </c>
      <c r="I359" s="104">
        <f t="shared" si="42"/>
        <v>0.80999999999994543</v>
      </c>
      <c r="J359" s="20">
        <f t="shared" si="37"/>
        <v>57.940000000000055</v>
      </c>
      <c r="K359" s="20">
        <f t="shared" si="38"/>
        <v>63.049999999999955</v>
      </c>
      <c r="L359" s="20"/>
      <c r="M359" s="62">
        <f t="shared" si="40"/>
        <v>1.0150717703349281</v>
      </c>
    </row>
    <row r="360" spans="2:13" x14ac:dyDescent="0.2">
      <c r="B360" s="209">
        <v>357</v>
      </c>
      <c r="C360" s="70" t="str">
        <f t="shared" si="36"/>
        <v>Saturday</v>
      </c>
      <c r="D360" s="7">
        <v>45283</v>
      </c>
      <c r="E360" s="21">
        <v>6</v>
      </c>
      <c r="F360" s="253">
        <f t="shared" si="41"/>
        <v>1428</v>
      </c>
      <c r="G360" s="28">
        <v>1491.06</v>
      </c>
      <c r="H360" s="23">
        <v>1431.1</v>
      </c>
      <c r="I360" s="104">
        <f t="shared" si="42"/>
        <v>9.9999999999909051E-3</v>
      </c>
      <c r="J360" s="20">
        <f t="shared" si="37"/>
        <v>59.960000000000036</v>
      </c>
      <c r="K360" s="20">
        <f t="shared" si="38"/>
        <v>63.059999999999945</v>
      </c>
      <c r="L360" s="20"/>
      <c r="M360" s="62">
        <f t="shared" si="40"/>
        <v>1.0191797676008203</v>
      </c>
    </row>
    <row r="361" spans="2:13" x14ac:dyDescent="0.2">
      <c r="B361" s="209">
        <v>358</v>
      </c>
      <c r="C361" s="70" t="str">
        <f t="shared" si="36"/>
        <v>Sunday</v>
      </c>
      <c r="D361" s="7">
        <v>45284</v>
      </c>
      <c r="E361" s="21">
        <v>7</v>
      </c>
      <c r="F361" s="253">
        <f t="shared" si="41"/>
        <v>1435</v>
      </c>
      <c r="G361" s="28">
        <v>1498.06</v>
      </c>
      <c r="H361" s="23">
        <v>1435.09</v>
      </c>
      <c r="I361" s="104">
        <f t="shared" si="42"/>
        <v>0</v>
      </c>
      <c r="J361" s="20">
        <f t="shared" si="37"/>
        <v>62.970000000000027</v>
      </c>
      <c r="K361" s="20">
        <f t="shared" si="38"/>
        <v>63.059999999999945</v>
      </c>
      <c r="L361" s="20"/>
      <c r="M361" s="62">
        <f t="shared" si="40"/>
        <v>1.0239644565960355</v>
      </c>
    </row>
    <row r="362" spans="2:13" x14ac:dyDescent="0.2">
      <c r="B362" s="209">
        <v>359</v>
      </c>
      <c r="C362" s="70" t="str">
        <f t="shared" si="36"/>
        <v>Monday</v>
      </c>
      <c r="D362" s="7">
        <v>45285</v>
      </c>
      <c r="E362" s="21">
        <v>1</v>
      </c>
      <c r="F362" s="253">
        <f t="shared" si="41"/>
        <v>1436</v>
      </c>
      <c r="G362" s="28">
        <v>1499.06</v>
      </c>
      <c r="H362" s="23">
        <v>1439.08</v>
      </c>
      <c r="I362" s="104">
        <f t="shared" si="42"/>
        <v>0</v>
      </c>
      <c r="J362" s="20">
        <f t="shared" si="37"/>
        <v>59.980000000000018</v>
      </c>
      <c r="K362" s="20">
        <f t="shared" si="38"/>
        <v>63.059999999999945</v>
      </c>
      <c r="L362" s="20"/>
      <c r="M362" s="62">
        <f t="shared" si="40"/>
        <v>1.0246479835953519</v>
      </c>
    </row>
    <row r="363" spans="2:13" x14ac:dyDescent="0.2">
      <c r="B363" s="209">
        <v>360</v>
      </c>
      <c r="C363" s="70" t="str">
        <f t="shared" si="36"/>
        <v>Tuesday</v>
      </c>
      <c r="D363" s="7">
        <v>45286</v>
      </c>
      <c r="E363" s="21">
        <v>2</v>
      </c>
      <c r="F363" s="253">
        <f t="shared" si="41"/>
        <v>1438</v>
      </c>
      <c r="G363" s="28">
        <v>1501.06</v>
      </c>
      <c r="H363" s="23">
        <v>1443.07</v>
      </c>
      <c r="I363" s="104">
        <f t="shared" si="42"/>
        <v>0</v>
      </c>
      <c r="J363" s="20">
        <f t="shared" si="37"/>
        <v>57.990000000000009</v>
      </c>
      <c r="K363" s="20">
        <f t="shared" si="38"/>
        <v>63.059999999999945</v>
      </c>
      <c r="L363" s="20"/>
      <c r="M363" s="62">
        <f t="shared" si="40"/>
        <v>1.0260150375939849</v>
      </c>
    </row>
    <row r="364" spans="2:13" x14ac:dyDescent="0.2">
      <c r="B364" s="209">
        <v>361</v>
      </c>
      <c r="C364" s="70" t="str">
        <f t="shared" si="36"/>
        <v>Wednesday</v>
      </c>
      <c r="D364" s="7">
        <v>45287</v>
      </c>
      <c r="E364" s="21">
        <v>3</v>
      </c>
      <c r="F364" s="253">
        <f t="shared" si="41"/>
        <v>1441</v>
      </c>
      <c r="G364" s="28">
        <v>1504.06</v>
      </c>
      <c r="H364" s="23">
        <v>1447.06</v>
      </c>
      <c r="I364" s="104">
        <f t="shared" si="42"/>
        <v>0</v>
      </c>
      <c r="J364" s="20">
        <f t="shared" si="37"/>
        <v>57</v>
      </c>
      <c r="K364" s="20">
        <f t="shared" si="38"/>
        <v>63.059999999999945</v>
      </c>
      <c r="L364" s="20"/>
      <c r="M364" s="62">
        <f t="shared" si="40"/>
        <v>1.0280656185919343</v>
      </c>
    </row>
    <row r="365" spans="2:13" x14ac:dyDescent="0.2">
      <c r="B365" s="209">
        <v>362</v>
      </c>
      <c r="C365" s="70" t="str">
        <f t="shared" si="36"/>
        <v>Thursday</v>
      </c>
      <c r="D365" s="7">
        <v>45288</v>
      </c>
      <c r="E365" s="21">
        <v>4</v>
      </c>
      <c r="F365" s="253">
        <f t="shared" si="41"/>
        <v>1445</v>
      </c>
      <c r="G365" s="28">
        <v>1508.66</v>
      </c>
      <c r="H365" s="23">
        <v>1451.05</v>
      </c>
      <c r="I365" s="104">
        <f t="shared" si="42"/>
        <v>0.60000000000013642</v>
      </c>
      <c r="J365" s="20">
        <f t="shared" si="37"/>
        <v>57.610000000000127</v>
      </c>
      <c r="K365" s="20">
        <f t="shared" si="38"/>
        <v>63.660000000000082</v>
      </c>
      <c r="L365" s="20"/>
      <c r="M365" s="62">
        <f t="shared" si="40"/>
        <v>1.0312098427887901</v>
      </c>
    </row>
    <row r="366" spans="2:13" x14ac:dyDescent="0.2">
      <c r="B366" s="209">
        <v>363</v>
      </c>
      <c r="C366" s="70" t="str">
        <f t="shared" si="36"/>
        <v>Friday</v>
      </c>
      <c r="D366" s="7">
        <v>45289</v>
      </c>
      <c r="E366" s="21">
        <v>5</v>
      </c>
      <c r="F366" s="253">
        <f t="shared" si="41"/>
        <v>1450</v>
      </c>
      <c r="G366" s="28">
        <v>1513.66</v>
      </c>
      <c r="H366" s="23">
        <v>1455.04</v>
      </c>
      <c r="I366" s="104">
        <f t="shared" si="42"/>
        <v>0</v>
      </c>
      <c r="J366" s="20">
        <f t="shared" si="37"/>
        <v>58.620000000000118</v>
      </c>
      <c r="K366" s="20">
        <f t="shared" si="38"/>
        <v>63.660000000000082</v>
      </c>
      <c r="L366" s="20"/>
      <c r="M366" s="62">
        <f t="shared" si="40"/>
        <v>1.0346274777853726</v>
      </c>
    </row>
    <row r="367" spans="2:13" x14ac:dyDescent="0.2">
      <c r="B367" s="209">
        <v>364</v>
      </c>
      <c r="C367" s="70" t="str">
        <f t="shared" si="36"/>
        <v>Saturday</v>
      </c>
      <c r="D367" s="7">
        <v>45290</v>
      </c>
      <c r="E367" s="21">
        <v>6</v>
      </c>
      <c r="F367" s="253">
        <f t="shared" si="41"/>
        <v>1456</v>
      </c>
      <c r="G367" s="28">
        <v>1519.66</v>
      </c>
      <c r="H367" s="23">
        <v>1459.03</v>
      </c>
      <c r="I367" s="104">
        <f t="shared" si="42"/>
        <v>0</v>
      </c>
      <c r="J367" s="20">
        <f t="shared" si="37"/>
        <v>60.630000000000109</v>
      </c>
      <c r="K367" s="20">
        <f t="shared" si="38"/>
        <v>63.660000000000082</v>
      </c>
      <c r="L367" s="20"/>
      <c r="M367" s="62">
        <f t="shared" si="40"/>
        <v>1.0387286397812714</v>
      </c>
    </row>
    <row r="368" spans="2:13" ht="16" thickBot="1" x14ac:dyDescent="0.25">
      <c r="B368" s="211">
        <v>365</v>
      </c>
      <c r="C368" s="8" t="str">
        <f t="shared" si="36"/>
        <v>Sunday</v>
      </c>
      <c r="D368" s="17">
        <v>45291</v>
      </c>
      <c r="E368" s="256">
        <v>7</v>
      </c>
      <c r="F368" s="257">
        <f t="shared" si="41"/>
        <v>1463</v>
      </c>
      <c r="G368" s="250">
        <v>1526.66</v>
      </c>
      <c r="H368" s="23">
        <v>1463</v>
      </c>
      <c r="I368" s="104">
        <f t="shared" si="42"/>
        <v>0</v>
      </c>
      <c r="J368" s="24">
        <f t="shared" si="37"/>
        <v>63.660000000000082</v>
      </c>
      <c r="K368" s="24">
        <f t="shared" si="38"/>
        <v>63.660000000000082</v>
      </c>
      <c r="L368" s="24"/>
      <c r="M368" s="148">
        <f t="shared" si="40"/>
        <v>1.0435133287764868</v>
      </c>
    </row>
    <row r="369" spans="3:13" ht="31.5" customHeight="1" thickBot="1" x14ac:dyDescent="0.25">
      <c r="C369" s="202" t="str">
        <f t="shared" si="36"/>
        <v>Monday</v>
      </c>
      <c r="D369" s="90">
        <v>45292</v>
      </c>
      <c r="E369" s="384" t="s">
        <v>15</v>
      </c>
      <c r="F369" s="385"/>
      <c r="G369" s="106">
        <f>SUM(G368+I369)</f>
        <v>1549.26</v>
      </c>
      <c r="H369" s="89" t="s">
        <v>11</v>
      </c>
      <c r="I369" s="258">
        <v>22.6</v>
      </c>
      <c r="J369" s="386"/>
      <c r="K369" s="387"/>
      <c r="L369" s="387"/>
      <c r="M369" s="388"/>
    </row>
  </sheetData>
  <mergeCells count="3">
    <mergeCell ref="E2:F2"/>
    <mergeCell ref="E369:F369"/>
    <mergeCell ref="J369:M369"/>
  </mergeCells>
  <phoneticPr fontId="3" alignment="center"/>
  <conditionalFormatting sqref="G4:G368">
    <cfRule type="expression" dxfId="90" priority="1">
      <formula>AND(G4&gt;=10%*$F$368,COUNTIF(G$4:G4,"&gt;="&amp;10%*$F$368)=1)</formula>
    </cfRule>
  </conditionalFormatting>
  <conditionalFormatting sqref="J4:J368">
    <cfRule type="cellIs" dxfId="89" priority="7" operator="lessThan">
      <formula>0</formula>
    </cfRule>
  </conditionalFormatting>
  <conditionalFormatting sqref="M4:M368">
    <cfRule type="expression" dxfId="88" priority="3">
      <formula>AND(G4&gt;=10%*$F$368,COUNTIF(G$4:G4,"&gt;="&amp;10%*$F$368)=1)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5F463-2925-5043-B8E1-3FB6F1F9E6E3}">
  <sheetPr>
    <tabColor theme="4"/>
  </sheetPr>
  <dimension ref="B1:O372"/>
  <sheetViews>
    <sheetView zoomScaleNormal="60" zoomScaleSheetLayoutView="100" workbookViewId="0">
      <pane xSplit="8" ySplit="3" topLeftCell="I4" activePane="bottomRight" state="frozen"/>
      <selection pane="topRight" activeCell="I1" sqref="I1"/>
      <selection pane="bottomLeft" activeCell="H174" sqref="H174"/>
      <selection pane="bottomRight" activeCell="F4" sqref="F4"/>
    </sheetView>
  </sheetViews>
  <sheetFormatPr baseColWidth="10" defaultColWidth="8.5" defaultRowHeight="15" x14ac:dyDescent="0.2"/>
  <cols>
    <col min="1" max="1" width="2.83203125" style="109" customWidth="1"/>
    <col min="2" max="2" width="8.1640625" style="8" bestFit="1" customWidth="1"/>
    <col min="3" max="3" width="5.6640625" style="8" bestFit="1" customWidth="1"/>
    <col min="4" max="4" width="11" style="66" bestFit="1" customWidth="1"/>
    <col min="5" max="5" width="17.5" style="66" bestFit="1" customWidth="1"/>
    <col min="6" max="6" width="5.6640625" style="173" bestFit="1" customWidth="1"/>
    <col min="7" max="7" width="10.6640625" style="173" customWidth="1"/>
    <col min="8" max="8" width="10.5" style="173" bestFit="1" customWidth="1"/>
    <col min="9" max="9" width="11.6640625" style="173" customWidth="1"/>
    <col min="10" max="10" width="11.5" style="173" customWidth="1"/>
    <col min="11" max="11" width="13.5" style="173" customWidth="1"/>
    <col min="12" max="12" width="10" style="173" bestFit="1" customWidth="1"/>
    <col min="13" max="13" width="9.5" style="173" bestFit="1" customWidth="1"/>
    <col min="14" max="14" width="8.83203125" style="111" customWidth="1"/>
    <col min="15" max="15" width="10" style="243" bestFit="1" customWidth="1"/>
    <col min="16" max="16" width="12" style="109" bestFit="1" customWidth="1"/>
    <col min="17" max="16384" width="8.5" style="109"/>
  </cols>
  <sheetData>
    <row r="1" spans="2:15" ht="16" thickBot="1" x14ac:dyDescent="0.25"/>
    <row r="2" spans="2:15" ht="33" thickBot="1" x14ac:dyDescent="0.25">
      <c r="B2" s="76" t="s">
        <v>16</v>
      </c>
      <c r="C2" s="116" t="s">
        <v>12</v>
      </c>
      <c r="D2" s="194" t="s">
        <v>17</v>
      </c>
      <c r="E2" s="201" t="s">
        <v>1</v>
      </c>
      <c r="F2" s="393" t="s">
        <v>2</v>
      </c>
      <c r="G2" s="394"/>
      <c r="H2" s="198" t="s">
        <v>18</v>
      </c>
      <c r="I2" s="198" t="s">
        <v>4</v>
      </c>
      <c r="J2" s="198" t="s">
        <v>5</v>
      </c>
      <c r="K2" s="198" t="s">
        <v>19</v>
      </c>
      <c r="L2" s="198" t="s">
        <v>7</v>
      </c>
      <c r="M2" s="198" t="s">
        <v>20</v>
      </c>
      <c r="N2" s="126" t="s">
        <v>9</v>
      </c>
      <c r="O2" s="244" t="s">
        <v>21</v>
      </c>
    </row>
    <row r="3" spans="2:15" s="66" customFormat="1" ht="16" thickBot="1" x14ac:dyDescent="0.25">
      <c r="B3" s="365"/>
      <c r="C3" s="171"/>
      <c r="D3" s="128"/>
      <c r="E3" s="129"/>
      <c r="F3" s="174"/>
      <c r="G3" s="175"/>
      <c r="H3" s="212"/>
      <c r="I3" s="135"/>
      <c r="J3" s="135"/>
      <c r="K3" s="135"/>
      <c r="L3" s="135"/>
      <c r="M3" s="213"/>
      <c r="N3" s="141"/>
      <c r="O3" s="245"/>
    </row>
    <row r="4" spans="2:15" x14ac:dyDescent="0.2">
      <c r="B4" s="405">
        <v>1</v>
      </c>
      <c r="C4" s="203" cm="1">
        <f t="array" ref="C4:C369">_xlfn.SEQUENCE(366,1,1)</f>
        <v>1</v>
      </c>
      <c r="D4" s="191" t="str">
        <f>TEXT(WEEKDAY(E4), "dddd")</f>
        <v>Monday</v>
      </c>
      <c r="E4" s="160">
        <v>45292</v>
      </c>
      <c r="F4" s="214" cm="1">
        <f t="array" ref="F4:F369">MOD(_xlfn.SEQUENCE(366)-1,7)+1</f>
        <v>1</v>
      </c>
      <c r="G4" s="215">
        <v>1</v>
      </c>
      <c r="H4" s="216">
        <v>1</v>
      </c>
      <c r="I4" s="217">
        <v>3.99</v>
      </c>
      <c r="J4" s="217">
        <f>SUM(H4-H3-F4)</f>
        <v>0</v>
      </c>
      <c r="K4" s="217">
        <f>SUM(H4-I4)</f>
        <v>-2.99</v>
      </c>
      <c r="L4" s="217"/>
      <c r="M4" s="217">
        <f>SUM($G$369-H4)</f>
        <v>1458</v>
      </c>
      <c r="N4" s="137">
        <f>SUM(H4/$G$369)</f>
        <v>6.8540095956134343E-4</v>
      </c>
      <c r="O4" s="392">
        <f>SUM(J4:J10)</f>
        <v>1.2399999999999984</v>
      </c>
    </row>
    <row r="5" spans="2:15" x14ac:dyDescent="0.2">
      <c r="B5" s="406"/>
      <c r="C5" s="204">
        <v>2</v>
      </c>
      <c r="D5" s="192" t="str">
        <f t="shared" ref="D5:D68" si="0">TEXT(WEEKDAY(E5), "dddd")</f>
        <v>Tuesday</v>
      </c>
      <c r="E5" s="161">
        <v>45293</v>
      </c>
      <c r="F5" s="218">
        <v>2</v>
      </c>
      <c r="G5" s="219">
        <f>SUM(G4+F5)</f>
        <v>3</v>
      </c>
      <c r="H5" s="220">
        <v>3</v>
      </c>
      <c r="I5" s="221">
        <v>7.98</v>
      </c>
      <c r="J5" s="217">
        <f>SUM(H5-H4-F5)</f>
        <v>0</v>
      </c>
      <c r="K5" s="221">
        <f t="shared" ref="K5:K68" si="1">SUM(H5-I5)</f>
        <v>-4.9800000000000004</v>
      </c>
      <c r="L5" s="221">
        <f t="shared" ref="L5:L68" si="2">SUM(H5-F5-G4)</f>
        <v>0</v>
      </c>
      <c r="M5" s="221">
        <f t="shared" ref="M5:M68" si="3">SUM($G$369-H5)</f>
        <v>1456</v>
      </c>
      <c r="N5" s="131">
        <f t="shared" ref="N5:N68" si="4">SUM(H5/$G$369)</f>
        <v>2.0562028786840301E-3</v>
      </c>
      <c r="O5" s="390"/>
    </row>
    <row r="6" spans="2:15" x14ac:dyDescent="0.2">
      <c r="B6" s="406"/>
      <c r="C6" s="204">
        <v>3</v>
      </c>
      <c r="D6" s="192" t="str">
        <f t="shared" si="0"/>
        <v>Wednesday</v>
      </c>
      <c r="E6" s="161">
        <v>45294</v>
      </c>
      <c r="F6" s="218">
        <v>3</v>
      </c>
      <c r="G6" s="219">
        <f>SUM(G5+F6)</f>
        <v>6</v>
      </c>
      <c r="H6" s="220">
        <v>6</v>
      </c>
      <c r="I6" s="221">
        <v>11.97</v>
      </c>
      <c r="J6" s="217">
        <f>SUM(H6-H5-F6)</f>
        <v>0</v>
      </c>
      <c r="K6" s="221">
        <f t="shared" si="1"/>
        <v>-5.9700000000000006</v>
      </c>
      <c r="L6" s="221">
        <f t="shared" si="2"/>
        <v>0</v>
      </c>
      <c r="M6" s="221">
        <f t="shared" si="3"/>
        <v>1453</v>
      </c>
      <c r="N6" s="131">
        <f t="shared" si="4"/>
        <v>4.1124057573680602E-3</v>
      </c>
      <c r="O6" s="390"/>
    </row>
    <row r="7" spans="2:15" x14ac:dyDescent="0.2">
      <c r="B7" s="406"/>
      <c r="C7" s="204">
        <v>4</v>
      </c>
      <c r="D7" s="192" t="str">
        <f t="shared" si="0"/>
        <v>Thursday</v>
      </c>
      <c r="E7" s="161">
        <v>45295</v>
      </c>
      <c r="F7" s="218">
        <v>4</v>
      </c>
      <c r="G7" s="219">
        <f>SUM(G6+F7)</f>
        <v>10</v>
      </c>
      <c r="H7" s="220">
        <v>11.11</v>
      </c>
      <c r="I7" s="221">
        <v>15.96</v>
      </c>
      <c r="J7" s="217">
        <f>SUM(H7-H6-F7)</f>
        <v>1.1099999999999994</v>
      </c>
      <c r="K7" s="221">
        <f t="shared" si="1"/>
        <v>-4.8500000000000014</v>
      </c>
      <c r="L7" s="221">
        <f t="shared" si="2"/>
        <v>1.1099999999999994</v>
      </c>
      <c r="M7" s="221">
        <f t="shared" si="3"/>
        <v>1447.89</v>
      </c>
      <c r="N7" s="131">
        <f t="shared" si="4"/>
        <v>7.6148046607265249E-3</v>
      </c>
      <c r="O7" s="390"/>
    </row>
    <row r="8" spans="2:15" x14ac:dyDescent="0.2">
      <c r="B8" s="406"/>
      <c r="C8" s="204">
        <v>5</v>
      </c>
      <c r="D8" s="192" t="str">
        <f t="shared" si="0"/>
        <v>Friday</v>
      </c>
      <c r="E8" s="161">
        <v>45296</v>
      </c>
      <c r="F8" s="218">
        <v>5</v>
      </c>
      <c r="G8" s="219">
        <f t="shared" ref="G8:G71" si="5">SUM(G7+F8)</f>
        <v>15</v>
      </c>
      <c r="H8" s="220">
        <v>16.239999999999998</v>
      </c>
      <c r="I8" s="221">
        <v>19.95</v>
      </c>
      <c r="J8" s="217">
        <f>SUM(H8-H7-F8)</f>
        <v>0.12999999999999901</v>
      </c>
      <c r="K8" s="221">
        <f t="shared" si="1"/>
        <v>-3.7100000000000009</v>
      </c>
      <c r="L8" s="221">
        <f t="shared" si="2"/>
        <v>1.2399999999999984</v>
      </c>
      <c r="M8" s="221">
        <f t="shared" si="3"/>
        <v>1442.76</v>
      </c>
      <c r="N8" s="131">
        <f t="shared" si="4"/>
        <v>1.1130911583276216E-2</v>
      </c>
      <c r="O8" s="390"/>
    </row>
    <row r="9" spans="2:15" x14ac:dyDescent="0.2">
      <c r="B9" s="406"/>
      <c r="C9" s="204">
        <v>6</v>
      </c>
      <c r="D9" s="192" t="str">
        <f t="shared" si="0"/>
        <v>Saturday</v>
      </c>
      <c r="E9" s="161">
        <v>45297</v>
      </c>
      <c r="F9" s="218">
        <v>6</v>
      </c>
      <c r="G9" s="219">
        <f t="shared" si="5"/>
        <v>21</v>
      </c>
      <c r="H9" s="220">
        <v>22.24</v>
      </c>
      <c r="I9" s="221">
        <v>23.94</v>
      </c>
      <c r="J9" s="221">
        <f t="shared" ref="J9:J68" si="6">SUM(H9-H8-F9)</f>
        <v>0</v>
      </c>
      <c r="K9" s="221">
        <f t="shared" si="1"/>
        <v>-1.7000000000000028</v>
      </c>
      <c r="L9" s="221">
        <f t="shared" si="2"/>
        <v>1.2399999999999984</v>
      </c>
      <c r="M9" s="221">
        <f t="shared" si="3"/>
        <v>1436.76</v>
      </c>
      <c r="N9" s="131">
        <f t="shared" si="4"/>
        <v>1.5243317340644276E-2</v>
      </c>
      <c r="O9" s="390"/>
    </row>
    <row r="10" spans="2:15" ht="16" thickBot="1" x14ac:dyDescent="0.25">
      <c r="B10" s="407"/>
      <c r="C10" s="205">
        <v>7</v>
      </c>
      <c r="D10" s="192" t="str">
        <f t="shared" si="0"/>
        <v>Sunday</v>
      </c>
      <c r="E10" s="161">
        <v>45298</v>
      </c>
      <c r="F10" s="218">
        <v>7</v>
      </c>
      <c r="G10" s="219">
        <f t="shared" si="5"/>
        <v>28</v>
      </c>
      <c r="H10" s="220">
        <v>29.24</v>
      </c>
      <c r="I10" s="221">
        <v>27.93</v>
      </c>
      <c r="J10" s="221">
        <f t="shared" si="6"/>
        <v>0</v>
      </c>
      <c r="K10" s="221">
        <f t="shared" si="1"/>
        <v>1.3099999999999987</v>
      </c>
      <c r="L10" s="221">
        <f t="shared" si="2"/>
        <v>1.2399999999999984</v>
      </c>
      <c r="M10" s="221">
        <f t="shared" si="3"/>
        <v>1429.76</v>
      </c>
      <c r="N10" s="131">
        <f t="shared" si="4"/>
        <v>2.0041124057573679E-2</v>
      </c>
      <c r="O10" s="391"/>
    </row>
    <row r="11" spans="2:15" x14ac:dyDescent="0.2">
      <c r="B11" s="405">
        <v>2</v>
      </c>
      <c r="C11" s="203">
        <v>8</v>
      </c>
      <c r="D11" s="192" t="str">
        <f t="shared" si="0"/>
        <v>Monday</v>
      </c>
      <c r="E11" s="161">
        <v>45299</v>
      </c>
      <c r="F11" s="218">
        <v>1</v>
      </c>
      <c r="G11" s="219">
        <f t="shared" si="5"/>
        <v>29</v>
      </c>
      <c r="H11" s="220">
        <v>30.24</v>
      </c>
      <c r="I11" s="221">
        <v>31.92</v>
      </c>
      <c r="J11" s="221">
        <f t="shared" si="6"/>
        <v>0</v>
      </c>
      <c r="K11" s="221">
        <f t="shared" si="1"/>
        <v>-1.6800000000000033</v>
      </c>
      <c r="L11" s="221">
        <f t="shared" si="2"/>
        <v>1.2399999999999984</v>
      </c>
      <c r="M11" s="221">
        <f t="shared" si="3"/>
        <v>1428.76</v>
      </c>
      <c r="N11" s="131">
        <f t="shared" si="4"/>
        <v>2.0726525017135022E-2</v>
      </c>
      <c r="O11" s="389">
        <f>SUM(J11:J17)</f>
        <v>1.7100000000000044</v>
      </c>
    </row>
    <row r="12" spans="2:15" x14ac:dyDescent="0.2">
      <c r="B12" s="406"/>
      <c r="C12" s="204">
        <v>9</v>
      </c>
      <c r="D12" s="192" t="str">
        <f t="shared" si="0"/>
        <v>Tuesday</v>
      </c>
      <c r="E12" s="161">
        <v>45300</v>
      </c>
      <c r="F12" s="218">
        <v>2</v>
      </c>
      <c r="G12" s="219">
        <f t="shared" si="5"/>
        <v>31</v>
      </c>
      <c r="H12" s="220">
        <v>32.24</v>
      </c>
      <c r="I12" s="221">
        <v>35.909999999999997</v>
      </c>
      <c r="J12" s="222">
        <f t="shared" si="6"/>
        <v>3.5527136788005009E-15</v>
      </c>
      <c r="K12" s="221">
        <f t="shared" si="1"/>
        <v>-3.6699999999999946</v>
      </c>
      <c r="L12" s="221">
        <f t="shared" si="2"/>
        <v>1.240000000000002</v>
      </c>
      <c r="M12" s="221">
        <f t="shared" si="3"/>
        <v>1426.76</v>
      </c>
      <c r="N12" s="131">
        <f t="shared" si="4"/>
        <v>2.2097326936257711E-2</v>
      </c>
      <c r="O12" s="390"/>
    </row>
    <row r="13" spans="2:15" x14ac:dyDescent="0.2">
      <c r="B13" s="406"/>
      <c r="C13" s="204">
        <v>10</v>
      </c>
      <c r="D13" s="192" t="str">
        <f t="shared" si="0"/>
        <v>Wednesday</v>
      </c>
      <c r="E13" s="161">
        <v>45301</v>
      </c>
      <c r="F13" s="218">
        <v>3</v>
      </c>
      <c r="G13" s="219">
        <f t="shared" si="5"/>
        <v>34</v>
      </c>
      <c r="H13" s="220">
        <v>35.99</v>
      </c>
      <c r="I13" s="221">
        <v>39.9</v>
      </c>
      <c r="J13" s="221">
        <f t="shared" si="6"/>
        <v>0.75</v>
      </c>
      <c r="K13" s="221">
        <f t="shared" si="1"/>
        <v>-3.9099999999999966</v>
      </c>
      <c r="L13" s="221">
        <f t="shared" si="2"/>
        <v>1.990000000000002</v>
      </c>
      <c r="M13" s="221">
        <f t="shared" si="3"/>
        <v>1423.01</v>
      </c>
      <c r="N13" s="131">
        <f t="shared" si="4"/>
        <v>2.4667580534612751E-2</v>
      </c>
      <c r="O13" s="390"/>
    </row>
    <row r="14" spans="2:15" x14ac:dyDescent="0.2">
      <c r="B14" s="406"/>
      <c r="C14" s="204">
        <v>11</v>
      </c>
      <c r="D14" s="192" t="str">
        <f t="shared" si="0"/>
        <v>Thursday</v>
      </c>
      <c r="E14" s="161">
        <v>45302</v>
      </c>
      <c r="F14" s="218">
        <v>4</v>
      </c>
      <c r="G14" s="219">
        <f t="shared" si="5"/>
        <v>38</v>
      </c>
      <c r="H14" s="220">
        <v>40.74</v>
      </c>
      <c r="I14" s="221">
        <v>43.89</v>
      </c>
      <c r="J14" s="221">
        <f t="shared" si="6"/>
        <v>0.75</v>
      </c>
      <c r="K14" s="221">
        <f t="shared" si="1"/>
        <v>-3.1499999999999986</v>
      </c>
      <c r="L14" s="221">
        <f t="shared" si="2"/>
        <v>2.740000000000002</v>
      </c>
      <c r="M14" s="221">
        <f t="shared" si="3"/>
        <v>1418.26</v>
      </c>
      <c r="N14" s="131">
        <f t="shared" si="4"/>
        <v>2.7923235092529131E-2</v>
      </c>
      <c r="O14" s="390"/>
    </row>
    <row r="15" spans="2:15" x14ac:dyDescent="0.2">
      <c r="B15" s="406"/>
      <c r="C15" s="204">
        <v>12</v>
      </c>
      <c r="D15" s="192" t="str">
        <f t="shared" si="0"/>
        <v>Friday</v>
      </c>
      <c r="E15" s="161">
        <v>45303</v>
      </c>
      <c r="F15" s="218">
        <v>5</v>
      </c>
      <c r="G15" s="219">
        <f t="shared" si="5"/>
        <v>43</v>
      </c>
      <c r="H15" s="220">
        <v>45.74</v>
      </c>
      <c r="I15" s="221">
        <v>47.88</v>
      </c>
      <c r="J15" s="221">
        <f t="shared" si="6"/>
        <v>0</v>
      </c>
      <c r="K15" s="221">
        <f t="shared" si="1"/>
        <v>-2.1400000000000006</v>
      </c>
      <c r="L15" s="221">
        <f t="shared" si="2"/>
        <v>2.740000000000002</v>
      </c>
      <c r="M15" s="221">
        <f t="shared" si="3"/>
        <v>1413.26</v>
      </c>
      <c r="N15" s="131">
        <f t="shared" si="4"/>
        <v>3.1350239890335849E-2</v>
      </c>
      <c r="O15" s="390"/>
    </row>
    <row r="16" spans="2:15" x14ac:dyDescent="0.2">
      <c r="B16" s="406"/>
      <c r="C16" s="204">
        <v>13</v>
      </c>
      <c r="D16" s="192" t="str">
        <f t="shared" si="0"/>
        <v>Saturday</v>
      </c>
      <c r="E16" s="161">
        <v>45304</v>
      </c>
      <c r="F16" s="218">
        <v>6</v>
      </c>
      <c r="G16" s="219">
        <f t="shared" si="5"/>
        <v>49</v>
      </c>
      <c r="H16" s="220">
        <v>51.95</v>
      </c>
      <c r="I16" s="221">
        <v>51.87</v>
      </c>
      <c r="J16" s="221">
        <f t="shared" si="6"/>
        <v>0.21000000000000085</v>
      </c>
      <c r="K16" s="221">
        <f t="shared" si="1"/>
        <v>8.00000000000054E-2</v>
      </c>
      <c r="L16" s="221">
        <f t="shared" si="2"/>
        <v>2.9500000000000028</v>
      </c>
      <c r="M16" s="221">
        <f t="shared" si="3"/>
        <v>1407.05</v>
      </c>
      <c r="N16" s="131">
        <f t="shared" si="4"/>
        <v>3.560657984921179E-2</v>
      </c>
      <c r="O16" s="390"/>
    </row>
    <row r="17" spans="2:15" ht="16" thickBot="1" x14ac:dyDescent="0.25">
      <c r="B17" s="407"/>
      <c r="C17" s="205">
        <v>14</v>
      </c>
      <c r="D17" s="192" t="str">
        <f t="shared" si="0"/>
        <v>Sunday</v>
      </c>
      <c r="E17" s="161">
        <v>45305</v>
      </c>
      <c r="F17" s="218">
        <v>7</v>
      </c>
      <c r="G17" s="219">
        <f t="shared" si="5"/>
        <v>56</v>
      </c>
      <c r="H17" s="220">
        <v>58.95</v>
      </c>
      <c r="I17" s="221">
        <v>55.86</v>
      </c>
      <c r="J17" s="221">
        <f t="shared" si="6"/>
        <v>0</v>
      </c>
      <c r="K17" s="221">
        <f t="shared" si="1"/>
        <v>3.0900000000000034</v>
      </c>
      <c r="L17" s="221">
        <f t="shared" si="2"/>
        <v>2.9500000000000028</v>
      </c>
      <c r="M17" s="221">
        <f t="shared" si="3"/>
        <v>1400.05</v>
      </c>
      <c r="N17" s="131">
        <f t="shared" si="4"/>
        <v>4.0404386566141197E-2</v>
      </c>
      <c r="O17" s="391"/>
    </row>
    <row r="18" spans="2:15" x14ac:dyDescent="0.2">
      <c r="B18" s="405">
        <v>3</v>
      </c>
      <c r="C18" s="203">
        <v>15</v>
      </c>
      <c r="D18" s="192" t="str">
        <f t="shared" si="0"/>
        <v>Monday</v>
      </c>
      <c r="E18" s="161">
        <v>45306</v>
      </c>
      <c r="F18" s="218">
        <v>1</v>
      </c>
      <c r="G18" s="219">
        <f t="shared" si="5"/>
        <v>57</v>
      </c>
      <c r="H18" s="220">
        <v>59.95</v>
      </c>
      <c r="I18" s="221">
        <v>59.85</v>
      </c>
      <c r="J18" s="221">
        <f t="shared" si="6"/>
        <v>0</v>
      </c>
      <c r="K18" s="221">
        <f t="shared" si="1"/>
        <v>0.10000000000000142</v>
      </c>
      <c r="L18" s="221">
        <f t="shared" si="2"/>
        <v>2.9500000000000028</v>
      </c>
      <c r="M18" s="221">
        <f t="shared" si="3"/>
        <v>1399.05</v>
      </c>
      <c r="N18" s="131">
        <f t="shared" si="4"/>
        <v>4.108978752570254E-2</v>
      </c>
      <c r="O18" s="389">
        <f>SUM(J18:J24)</f>
        <v>1.4099999999999966</v>
      </c>
    </row>
    <row r="19" spans="2:15" x14ac:dyDescent="0.2">
      <c r="B19" s="406"/>
      <c r="C19" s="204">
        <v>16</v>
      </c>
      <c r="D19" s="192" t="str">
        <f t="shared" si="0"/>
        <v>Tuesday</v>
      </c>
      <c r="E19" s="161">
        <v>45307</v>
      </c>
      <c r="F19" s="218">
        <v>2</v>
      </c>
      <c r="G19" s="219">
        <f t="shared" si="5"/>
        <v>59</v>
      </c>
      <c r="H19" s="220">
        <v>62.9</v>
      </c>
      <c r="I19" s="221">
        <v>63.84</v>
      </c>
      <c r="J19" s="221">
        <f t="shared" si="6"/>
        <v>0.94999999999999574</v>
      </c>
      <c r="K19" s="221">
        <f t="shared" si="1"/>
        <v>-0.94000000000000483</v>
      </c>
      <c r="L19" s="221">
        <f t="shared" si="2"/>
        <v>3.8999999999999986</v>
      </c>
      <c r="M19" s="221">
        <f t="shared" si="3"/>
        <v>1396.1</v>
      </c>
      <c r="N19" s="131">
        <f t="shared" si="4"/>
        <v>4.3111720356408499E-2</v>
      </c>
      <c r="O19" s="390"/>
    </row>
    <row r="20" spans="2:15" x14ac:dyDescent="0.2">
      <c r="B20" s="406"/>
      <c r="C20" s="204">
        <v>17</v>
      </c>
      <c r="D20" s="192" t="str">
        <f t="shared" si="0"/>
        <v>Wednesday</v>
      </c>
      <c r="E20" s="161">
        <v>45308</v>
      </c>
      <c r="F20" s="218">
        <v>3</v>
      </c>
      <c r="G20" s="219">
        <f t="shared" si="5"/>
        <v>62</v>
      </c>
      <c r="H20" s="220">
        <v>65.900000000000006</v>
      </c>
      <c r="I20" s="221">
        <v>67.83</v>
      </c>
      <c r="J20" s="223">
        <f t="shared" si="6"/>
        <v>7.1054273576010019E-15</v>
      </c>
      <c r="K20" s="221">
        <f t="shared" si="1"/>
        <v>-1.9299999999999926</v>
      </c>
      <c r="L20" s="221">
        <f t="shared" si="2"/>
        <v>3.9000000000000057</v>
      </c>
      <c r="M20" s="221">
        <f t="shared" si="3"/>
        <v>1393.1</v>
      </c>
      <c r="N20" s="131">
        <f t="shared" si="4"/>
        <v>4.5167923235092534E-2</v>
      </c>
      <c r="O20" s="390"/>
    </row>
    <row r="21" spans="2:15" x14ac:dyDescent="0.2">
      <c r="B21" s="406"/>
      <c r="C21" s="204">
        <v>18</v>
      </c>
      <c r="D21" s="192" t="str">
        <f t="shared" si="0"/>
        <v>Thursday</v>
      </c>
      <c r="E21" s="161">
        <v>45309</v>
      </c>
      <c r="F21" s="218">
        <v>4</v>
      </c>
      <c r="G21" s="219">
        <f t="shared" si="5"/>
        <v>66</v>
      </c>
      <c r="H21" s="220">
        <v>70.349999999999994</v>
      </c>
      <c r="I21" s="221">
        <v>71.819999999999993</v>
      </c>
      <c r="J21" s="221">
        <f t="shared" si="6"/>
        <v>0.44999999999998863</v>
      </c>
      <c r="K21" s="221">
        <f t="shared" si="1"/>
        <v>-1.4699999999999989</v>
      </c>
      <c r="L21" s="221">
        <f t="shared" si="2"/>
        <v>4.3499999999999943</v>
      </c>
      <c r="M21" s="221">
        <f t="shared" si="3"/>
        <v>1388.65</v>
      </c>
      <c r="N21" s="131">
        <f t="shared" si="4"/>
        <v>4.8217957505140505E-2</v>
      </c>
      <c r="O21" s="390"/>
    </row>
    <row r="22" spans="2:15" x14ac:dyDescent="0.2">
      <c r="B22" s="406"/>
      <c r="C22" s="204">
        <v>19</v>
      </c>
      <c r="D22" s="192" t="str">
        <f t="shared" si="0"/>
        <v>Friday</v>
      </c>
      <c r="E22" s="161">
        <v>45310</v>
      </c>
      <c r="F22" s="218">
        <v>5</v>
      </c>
      <c r="G22" s="219">
        <f t="shared" si="5"/>
        <v>71</v>
      </c>
      <c r="H22" s="220">
        <v>75.349999999999994</v>
      </c>
      <c r="I22" s="221">
        <v>75.81</v>
      </c>
      <c r="J22" s="221">
        <f t="shared" si="6"/>
        <v>0</v>
      </c>
      <c r="K22" s="221">
        <f t="shared" si="1"/>
        <v>-0.46000000000000796</v>
      </c>
      <c r="L22" s="221">
        <f t="shared" si="2"/>
        <v>4.3499999999999943</v>
      </c>
      <c r="M22" s="221">
        <f t="shared" si="3"/>
        <v>1383.65</v>
      </c>
      <c r="N22" s="131">
        <f t="shared" si="4"/>
        <v>5.1644962302947219E-2</v>
      </c>
      <c r="O22" s="390"/>
    </row>
    <row r="23" spans="2:15" x14ac:dyDescent="0.2">
      <c r="B23" s="406"/>
      <c r="C23" s="204">
        <v>20</v>
      </c>
      <c r="D23" s="192" t="str">
        <f t="shared" si="0"/>
        <v>Saturday</v>
      </c>
      <c r="E23" s="161">
        <v>45311</v>
      </c>
      <c r="F23" s="218">
        <v>6</v>
      </c>
      <c r="G23" s="219">
        <f t="shared" si="5"/>
        <v>77</v>
      </c>
      <c r="H23" s="220">
        <v>81.36</v>
      </c>
      <c r="I23" s="221">
        <v>79.8</v>
      </c>
      <c r="J23" s="221">
        <f t="shared" si="6"/>
        <v>1.0000000000005116E-2</v>
      </c>
      <c r="K23" s="221">
        <f t="shared" si="1"/>
        <v>1.5600000000000023</v>
      </c>
      <c r="L23" s="221">
        <f t="shared" si="2"/>
        <v>4.3599999999999994</v>
      </c>
      <c r="M23" s="221">
        <f t="shared" si="3"/>
        <v>1377.64</v>
      </c>
      <c r="N23" s="131">
        <f t="shared" si="4"/>
        <v>5.5764222069910899E-2</v>
      </c>
      <c r="O23" s="390"/>
    </row>
    <row r="24" spans="2:15" ht="16" thickBot="1" x14ac:dyDescent="0.25">
      <c r="B24" s="407"/>
      <c r="C24" s="205">
        <v>21</v>
      </c>
      <c r="D24" s="192" t="str">
        <f t="shared" si="0"/>
        <v>Sunday</v>
      </c>
      <c r="E24" s="161">
        <v>45312</v>
      </c>
      <c r="F24" s="218">
        <v>7</v>
      </c>
      <c r="G24" s="219">
        <f t="shared" si="5"/>
        <v>84</v>
      </c>
      <c r="H24" s="220">
        <v>88.36</v>
      </c>
      <c r="I24" s="221">
        <v>83.79</v>
      </c>
      <c r="J24" s="221">
        <f t="shared" si="6"/>
        <v>0</v>
      </c>
      <c r="K24" s="221">
        <f t="shared" si="1"/>
        <v>4.5699999999999932</v>
      </c>
      <c r="L24" s="221">
        <f t="shared" si="2"/>
        <v>4.3599999999999994</v>
      </c>
      <c r="M24" s="221">
        <f t="shared" si="3"/>
        <v>1370.64</v>
      </c>
      <c r="N24" s="131">
        <f t="shared" si="4"/>
        <v>6.0562028786840298E-2</v>
      </c>
      <c r="O24" s="391"/>
    </row>
    <row r="25" spans="2:15" x14ac:dyDescent="0.2">
      <c r="B25" s="405">
        <v>4</v>
      </c>
      <c r="C25" s="203">
        <v>22</v>
      </c>
      <c r="D25" s="192" t="str">
        <f t="shared" si="0"/>
        <v>Monday</v>
      </c>
      <c r="E25" s="161">
        <v>45313</v>
      </c>
      <c r="F25" s="218">
        <v>1</v>
      </c>
      <c r="G25" s="219">
        <f t="shared" si="5"/>
        <v>85</v>
      </c>
      <c r="H25" s="220">
        <v>89.36</v>
      </c>
      <c r="I25" s="221">
        <v>87.78</v>
      </c>
      <c r="J25" s="221">
        <f t="shared" si="6"/>
        <v>0</v>
      </c>
      <c r="K25" s="221">
        <f t="shared" si="1"/>
        <v>1.5799999999999983</v>
      </c>
      <c r="L25" s="221">
        <f t="shared" si="2"/>
        <v>4.3599999999999994</v>
      </c>
      <c r="M25" s="221">
        <f t="shared" si="3"/>
        <v>1369.64</v>
      </c>
      <c r="N25" s="131">
        <f t="shared" si="4"/>
        <v>6.1247429746401648E-2</v>
      </c>
      <c r="O25" s="389">
        <f>SUM(J25:J31)</f>
        <v>0.65000000000000568</v>
      </c>
    </row>
    <row r="26" spans="2:15" x14ac:dyDescent="0.2">
      <c r="B26" s="406"/>
      <c r="C26" s="204">
        <v>23</v>
      </c>
      <c r="D26" s="192" t="str">
        <f t="shared" si="0"/>
        <v>Tuesday</v>
      </c>
      <c r="E26" s="161">
        <v>45314</v>
      </c>
      <c r="F26" s="218">
        <v>2</v>
      </c>
      <c r="G26" s="219">
        <f t="shared" si="5"/>
        <v>87</v>
      </c>
      <c r="H26" s="220">
        <v>91.36</v>
      </c>
      <c r="I26" s="221">
        <v>91.77</v>
      </c>
      <c r="J26" s="221">
        <f t="shared" si="6"/>
        <v>0</v>
      </c>
      <c r="K26" s="221">
        <f t="shared" si="1"/>
        <v>-0.40999999999999659</v>
      </c>
      <c r="L26" s="221">
        <f t="shared" si="2"/>
        <v>4.3599999999999994</v>
      </c>
      <c r="M26" s="221">
        <f t="shared" si="3"/>
        <v>1367.64</v>
      </c>
      <c r="N26" s="131">
        <f t="shared" si="4"/>
        <v>6.2618231665524327E-2</v>
      </c>
      <c r="O26" s="390"/>
    </row>
    <row r="27" spans="2:15" x14ac:dyDescent="0.2">
      <c r="B27" s="406"/>
      <c r="C27" s="204">
        <v>24</v>
      </c>
      <c r="D27" s="192" t="str">
        <f t="shared" si="0"/>
        <v>Wednesday</v>
      </c>
      <c r="E27" s="161">
        <v>45315</v>
      </c>
      <c r="F27" s="218">
        <v>3</v>
      </c>
      <c r="G27" s="219">
        <f t="shared" si="5"/>
        <v>90</v>
      </c>
      <c r="H27" s="220">
        <v>94.36</v>
      </c>
      <c r="I27" s="221">
        <v>95.76</v>
      </c>
      <c r="J27" s="221">
        <f t="shared" si="6"/>
        <v>0</v>
      </c>
      <c r="K27" s="221">
        <f t="shared" si="1"/>
        <v>-1.4000000000000057</v>
      </c>
      <c r="L27" s="221">
        <f t="shared" si="2"/>
        <v>4.3599999999999994</v>
      </c>
      <c r="M27" s="221">
        <f t="shared" si="3"/>
        <v>1364.64</v>
      </c>
      <c r="N27" s="131">
        <f t="shared" si="4"/>
        <v>6.4674434544208362E-2</v>
      </c>
      <c r="O27" s="390"/>
    </row>
    <row r="28" spans="2:15" x14ac:dyDescent="0.2">
      <c r="B28" s="406"/>
      <c r="C28" s="204">
        <v>25</v>
      </c>
      <c r="D28" s="192" t="str">
        <f t="shared" si="0"/>
        <v>Thursday</v>
      </c>
      <c r="E28" s="161">
        <v>45316</v>
      </c>
      <c r="F28" s="218">
        <v>4</v>
      </c>
      <c r="G28" s="219">
        <f t="shared" si="5"/>
        <v>94</v>
      </c>
      <c r="H28" s="220">
        <v>99.01</v>
      </c>
      <c r="I28" s="221">
        <v>99.75</v>
      </c>
      <c r="J28" s="221">
        <f t="shared" si="6"/>
        <v>0.65000000000000568</v>
      </c>
      <c r="K28" s="221">
        <f t="shared" si="1"/>
        <v>-0.73999999999999488</v>
      </c>
      <c r="L28" s="221">
        <f t="shared" si="2"/>
        <v>5.0100000000000051</v>
      </c>
      <c r="M28" s="221">
        <f t="shared" si="3"/>
        <v>1359.99</v>
      </c>
      <c r="N28" s="131">
        <f t="shared" si="4"/>
        <v>6.7861549006168614E-2</v>
      </c>
      <c r="O28" s="390"/>
    </row>
    <row r="29" spans="2:15" x14ac:dyDescent="0.2">
      <c r="B29" s="406"/>
      <c r="C29" s="204">
        <v>26</v>
      </c>
      <c r="D29" s="192" t="str">
        <f t="shared" si="0"/>
        <v>Friday</v>
      </c>
      <c r="E29" s="161">
        <v>45317</v>
      </c>
      <c r="F29" s="218">
        <v>5</v>
      </c>
      <c r="G29" s="219">
        <f t="shared" si="5"/>
        <v>99</v>
      </c>
      <c r="H29" s="220">
        <v>104.01</v>
      </c>
      <c r="I29" s="221">
        <v>103.74</v>
      </c>
      <c r="J29" s="221">
        <f t="shared" si="6"/>
        <v>0</v>
      </c>
      <c r="K29" s="221">
        <f t="shared" si="1"/>
        <v>0.27000000000001023</v>
      </c>
      <c r="L29" s="221">
        <f t="shared" si="2"/>
        <v>5.0100000000000051</v>
      </c>
      <c r="M29" s="221">
        <f t="shared" si="3"/>
        <v>1354.99</v>
      </c>
      <c r="N29" s="131">
        <f t="shared" si="4"/>
        <v>7.1288553803975335E-2</v>
      </c>
      <c r="O29" s="390"/>
    </row>
    <row r="30" spans="2:15" x14ac:dyDescent="0.2">
      <c r="B30" s="406"/>
      <c r="C30" s="204">
        <v>27</v>
      </c>
      <c r="D30" s="192" t="str">
        <f t="shared" si="0"/>
        <v>Saturday</v>
      </c>
      <c r="E30" s="161">
        <v>45318</v>
      </c>
      <c r="F30" s="218">
        <v>6</v>
      </c>
      <c r="G30" s="219">
        <f t="shared" si="5"/>
        <v>105</v>
      </c>
      <c r="H30" s="220">
        <v>110.01</v>
      </c>
      <c r="I30" s="221">
        <v>107.73</v>
      </c>
      <c r="J30" s="221">
        <f t="shared" si="6"/>
        <v>0</v>
      </c>
      <c r="K30" s="221">
        <f t="shared" si="1"/>
        <v>2.2800000000000011</v>
      </c>
      <c r="L30" s="221">
        <f t="shared" si="2"/>
        <v>5.0100000000000051</v>
      </c>
      <c r="M30" s="221">
        <f t="shared" si="3"/>
        <v>1348.99</v>
      </c>
      <c r="N30" s="131">
        <f t="shared" si="4"/>
        <v>7.5400959561343392E-2</v>
      </c>
      <c r="O30" s="390"/>
    </row>
    <row r="31" spans="2:15" ht="16" thickBot="1" x14ac:dyDescent="0.25">
      <c r="B31" s="407"/>
      <c r="C31" s="205">
        <v>28</v>
      </c>
      <c r="D31" s="192" t="str">
        <f t="shared" si="0"/>
        <v>Sunday</v>
      </c>
      <c r="E31" s="161">
        <v>45319</v>
      </c>
      <c r="F31" s="218">
        <v>7</v>
      </c>
      <c r="G31" s="219">
        <f t="shared" si="5"/>
        <v>112</v>
      </c>
      <c r="H31" s="220">
        <v>117.01</v>
      </c>
      <c r="I31" s="221">
        <v>111.72</v>
      </c>
      <c r="J31" s="221">
        <f t="shared" si="6"/>
        <v>0</v>
      </c>
      <c r="K31" s="221">
        <f t="shared" si="1"/>
        <v>5.2900000000000063</v>
      </c>
      <c r="L31" s="221">
        <f t="shared" si="2"/>
        <v>5.0100000000000051</v>
      </c>
      <c r="M31" s="221">
        <f t="shared" si="3"/>
        <v>1341.99</v>
      </c>
      <c r="N31" s="131">
        <f t="shared" si="4"/>
        <v>8.0198766278272798E-2</v>
      </c>
      <c r="O31" s="391"/>
    </row>
    <row r="32" spans="2:15" x14ac:dyDescent="0.2">
      <c r="B32" s="405">
        <v>5</v>
      </c>
      <c r="C32" s="203">
        <v>29</v>
      </c>
      <c r="D32" s="192" t="str">
        <f t="shared" si="0"/>
        <v>Monday</v>
      </c>
      <c r="E32" s="161">
        <v>45320</v>
      </c>
      <c r="F32" s="218">
        <v>1</v>
      </c>
      <c r="G32" s="219">
        <f t="shared" si="5"/>
        <v>113</v>
      </c>
      <c r="H32" s="220">
        <v>118.01</v>
      </c>
      <c r="I32" s="221">
        <v>115.71</v>
      </c>
      <c r="J32" s="221">
        <f t="shared" si="6"/>
        <v>0</v>
      </c>
      <c r="K32" s="221">
        <f t="shared" si="1"/>
        <v>2.3000000000000114</v>
      </c>
      <c r="L32" s="221">
        <f t="shared" si="2"/>
        <v>5.0100000000000051</v>
      </c>
      <c r="M32" s="221">
        <f t="shared" si="3"/>
        <v>1340.99</v>
      </c>
      <c r="N32" s="131">
        <f t="shared" si="4"/>
        <v>8.0884167237834134E-2</v>
      </c>
      <c r="O32" s="389">
        <f>SUM(J32:J38)</f>
        <v>1.8200000000000074</v>
      </c>
    </row>
    <row r="33" spans="2:15" x14ac:dyDescent="0.2">
      <c r="B33" s="406"/>
      <c r="C33" s="204">
        <v>30</v>
      </c>
      <c r="D33" s="192" t="str">
        <f t="shared" si="0"/>
        <v>Tuesday</v>
      </c>
      <c r="E33" s="161">
        <v>45321</v>
      </c>
      <c r="F33" s="218">
        <v>2</v>
      </c>
      <c r="G33" s="219">
        <f t="shared" si="5"/>
        <v>115</v>
      </c>
      <c r="H33" s="220">
        <v>120.46</v>
      </c>
      <c r="I33" s="221">
        <v>119.7</v>
      </c>
      <c r="J33" s="221">
        <f t="shared" si="6"/>
        <v>0.44999999999998863</v>
      </c>
      <c r="K33" s="221">
        <f t="shared" si="1"/>
        <v>0.75999999999999091</v>
      </c>
      <c r="L33" s="221">
        <f t="shared" si="2"/>
        <v>5.4599999999999937</v>
      </c>
      <c r="M33" s="221">
        <f t="shared" si="3"/>
        <v>1338.54</v>
      </c>
      <c r="N33" s="131">
        <f t="shared" si="4"/>
        <v>8.2563399588759426E-2</v>
      </c>
      <c r="O33" s="390"/>
    </row>
    <row r="34" spans="2:15" x14ac:dyDescent="0.2">
      <c r="B34" s="406"/>
      <c r="C34" s="204">
        <v>31</v>
      </c>
      <c r="D34" s="192" t="str">
        <f t="shared" si="0"/>
        <v>Wednesday</v>
      </c>
      <c r="E34" s="161">
        <v>45322</v>
      </c>
      <c r="F34" s="218">
        <v>3</v>
      </c>
      <c r="G34" s="219">
        <f t="shared" si="5"/>
        <v>118</v>
      </c>
      <c r="H34" s="220">
        <v>123.72</v>
      </c>
      <c r="I34" s="221">
        <v>123.69</v>
      </c>
      <c r="J34" s="221">
        <f t="shared" si="6"/>
        <v>0.26000000000000512</v>
      </c>
      <c r="K34" s="221">
        <f t="shared" si="1"/>
        <v>3.0000000000001137E-2</v>
      </c>
      <c r="L34" s="221">
        <f t="shared" si="2"/>
        <v>5.7199999999999989</v>
      </c>
      <c r="M34" s="221">
        <f t="shared" si="3"/>
        <v>1335.28</v>
      </c>
      <c r="N34" s="131">
        <f t="shared" si="4"/>
        <v>8.4797806716929408E-2</v>
      </c>
      <c r="O34" s="390"/>
    </row>
    <row r="35" spans="2:15" x14ac:dyDescent="0.2">
      <c r="B35" s="406"/>
      <c r="C35" s="204">
        <v>32</v>
      </c>
      <c r="D35" s="192" t="str">
        <f t="shared" si="0"/>
        <v>Thursday</v>
      </c>
      <c r="E35" s="161">
        <v>45323</v>
      </c>
      <c r="F35" s="218">
        <v>4</v>
      </c>
      <c r="G35" s="219">
        <f t="shared" si="5"/>
        <v>122</v>
      </c>
      <c r="H35" s="220">
        <v>128.16999999999999</v>
      </c>
      <c r="I35" s="221">
        <v>127.68</v>
      </c>
      <c r="J35" s="221">
        <f t="shared" si="6"/>
        <v>0.44999999999998863</v>
      </c>
      <c r="K35" s="221">
        <f t="shared" si="1"/>
        <v>0.48999999999998067</v>
      </c>
      <c r="L35" s="221">
        <f t="shared" si="2"/>
        <v>6.1699999999999875</v>
      </c>
      <c r="M35" s="221">
        <f t="shared" si="3"/>
        <v>1330.83</v>
      </c>
      <c r="N35" s="131">
        <f t="shared" si="4"/>
        <v>8.7847840986977371E-2</v>
      </c>
      <c r="O35" s="390"/>
    </row>
    <row r="36" spans="2:15" x14ac:dyDescent="0.2">
      <c r="B36" s="406"/>
      <c r="C36" s="204">
        <v>33</v>
      </c>
      <c r="D36" s="192" t="str">
        <f t="shared" si="0"/>
        <v>Friday</v>
      </c>
      <c r="E36" s="161">
        <v>45324</v>
      </c>
      <c r="F36" s="218">
        <v>5</v>
      </c>
      <c r="G36" s="219">
        <f t="shared" si="5"/>
        <v>127</v>
      </c>
      <c r="H36" s="220">
        <v>133.83000000000001</v>
      </c>
      <c r="I36" s="221">
        <v>131.66999999999999</v>
      </c>
      <c r="J36" s="221">
        <f t="shared" si="6"/>
        <v>0.66000000000002501</v>
      </c>
      <c r="K36" s="221">
        <f t="shared" si="1"/>
        <v>2.160000000000025</v>
      </c>
      <c r="L36" s="221">
        <f t="shared" si="2"/>
        <v>6.8300000000000125</v>
      </c>
      <c r="M36" s="221">
        <f t="shared" si="3"/>
        <v>1325.17</v>
      </c>
      <c r="N36" s="131">
        <f t="shared" si="4"/>
        <v>9.172721041809459E-2</v>
      </c>
      <c r="O36" s="390"/>
    </row>
    <row r="37" spans="2:15" x14ac:dyDescent="0.2">
      <c r="B37" s="406"/>
      <c r="C37" s="204">
        <v>34</v>
      </c>
      <c r="D37" s="192" t="str">
        <f t="shared" si="0"/>
        <v>Saturday</v>
      </c>
      <c r="E37" s="161">
        <v>45325</v>
      </c>
      <c r="F37" s="218">
        <v>6</v>
      </c>
      <c r="G37" s="219">
        <f t="shared" si="5"/>
        <v>133</v>
      </c>
      <c r="H37" s="220">
        <v>139.83000000000001</v>
      </c>
      <c r="I37" s="221">
        <v>135.66</v>
      </c>
      <c r="J37" s="221">
        <f t="shared" si="6"/>
        <v>0</v>
      </c>
      <c r="K37" s="221">
        <f t="shared" si="1"/>
        <v>4.1700000000000159</v>
      </c>
      <c r="L37" s="221">
        <f t="shared" si="2"/>
        <v>6.8300000000000125</v>
      </c>
      <c r="M37" s="221">
        <f t="shared" si="3"/>
        <v>1319.17</v>
      </c>
      <c r="N37" s="131">
        <f t="shared" si="4"/>
        <v>9.5839616175462661E-2</v>
      </c>
      <c r="O37" s="390"/>
    </row>
    <row r="38" spans="2:15" ht="16" thickBot="1" x14ac:dyDescent="0.25">
      <c r="B38" s="407"/>
      <c r="C38" s="205">
        <v>35</v>
      </c>
      <c r="D38" s="192" t="str">
        <f t="shared" si="0"/>
        <v>Sunday</v>
      </c>
      <c r="E38" s="161">
        <v>45326</v>
      </c>
      <c r="F38" s="218">
        <v>7</v>
      </c>
      <c r="G38" s="219">
        <f t="shared" si="5"/>
        <v>140</v>
      </c>
      <c r="H38" s="220">
        <v>146.83000000000001</v>
      </c>
      <c r="I38" s="221">
        <v>139.65</v>
      </c>
      <c r="J38" s="221">
        <f t="shared" si="6"/>
        <v>0</v>
      </c>
      <c r="K38" s="221">
        <f t="shared" si="1"/>
        <v>7.1800000000000068</v>
      </c>
      <c r="L38" s="221">
        <f t="shared" si="2"/>
        <v>6.8300000000000125</v>
      </c>
      <c r="M38" s="221">
        <f t="shared" si="3"/>
        <v>1312.17</v>
      </c>
      <c r="N38" s="131">
        <f t="shared" si="4"/>
        <v>0.10063742289239205</v>
      </c>
      <c r="O38" s="391"/>
    </row>
    <row r="39" spans="2:15" x14ac:dyDescent="0.2">
      <c r="B39" s="405">
        <v>6</v>
      </c>
      <c r="C39" s="203">
        <v>36</v>
      </c>
      <c r="D39" s="192" t="str">
        <f t="shared" si="0"/>
        <v>Monday</v>
      </c>
      <c r="E39" s="161">
        <v>45327</v>
      </c>
      <c r="F39" s="218">
        <v>1</v>
      </c>
      <c r="G39" s="219">
        <f t="shared" si="5"/>
        <v>141</v>
      </c>
      <c r="H39" s="220">
        <v>147.83000000000001</v>
      </c>
      <c r="I39" s="221">
        <v>143.63999999999999</v>
      </c>
      <c r="J39" s="221">
        <f t="shared" si="6"/>
        <v>0</v>
      </c>
      <c r="K39" s="221">
        <f t="shared" si="1"/>
        <v>4.1900000000000261</v>
      </c>
      <c r="L39" s="221">
        <f t="shared" si="2"/>
        <v>6.8300000000000125</v>
      </c>
      <c r="M39" s="221">
        <f t="shared" si="3"/>
        <v>1311.17</v>
      </c>
      <c r="N39" s="131">
        <f t="shared" si="4"/>
        <v>0.1013228238519534</v>
      </c>
      <c r="O39" s="389">
        <f>SUM(J39:J45)</f>
        <v>1.0799999999999841</v>
      </c>
    </row>
    <row r="40" spans="2:15" x14ac:dyDescent="0.2">
      <c r="B40" s="406"/>
      <c r="C40" s="204">
        <v>37</v>
      </c>
      <c r="D40" s="192" t="str">
        <f t="shared" si="0"/>
        <v>Tuesday</v>
      </c>
      <c r="E40" s="161">
        <v>45328</v>
      </c>
      <c r="F40" s="218">
        <v>2</v>
      </c>
      <c r="G40" s="219">
        <f t="shared" si="5"/>
        <v>143</v>
      </c>
      <c r="H40" s="220">
        <v>150.81</v>
      </c>
      <c r="I40" s="221">
        <v>147.63</v>
      </c>
      <c r="J40" s="221">
        <f t="shared" si="6"/>
        <v>0.97999999999998977</v>
      </c>
      <c r="K40" s="221">
        <f t="shared" si="1"/>
        <v>3.1800000000000068</v>
      </c>
      <c r="L40" s="221">
        <f t="shared" si="2"/>
        <v>7.8100000000000023</v>
      </c>
      <c r="M40" s="221">
        <f t="shared" si="3"/>
        <v>1308.19</v>
      </c>
      <c r="N40" s="131">
        <f t="shared" si="4"/>
        <v>0.10336531871144619</v>
      </c>
      <c r="O40" s="390"/>
    </row>
    <row r="41" spans="2:15" x14ac:dyDescent="0.2">
      <c r="B41" s="406"/>
      <c r="C41" s="204">
        <v>38</v>
      </c>
      <c r="D41" s="192" t="str">
        <f t="shared" si="0"/>
        <v>Wednesday</v>
      </c>
      <c r="E41" s="161">
        <v>45329</v>
      </c>
      <c r="F41" s="218">
        <v>3</v>
      </c>
      <c r="G41" s="219">
        <f t="shared" si="5"/>
        <v>146</v>
      </c>
      <c r="H41" s="220">
        <v>153.91</v>
      </c>
      <c r="I41" s="221">
        <v>151.62</v>
      </c>
      <c r="J41" s="221">
        <f t="shared" si="6"/>
        <v>9.9999999999994316E-2</v>
      </c>
      <c r="K41" s="221">
        <f t="shared" si="1"/>
        <v>2.289999999999992</v>
      </c>
      <c r="L41" s="221">
        <f t="shared" si="2"/>
        <v>7.9099999999999966</v>
      </c>
      <c r="M41" s="221">
        <f t="shared" si="3"/>
        <v>1305.0899999999999</v>
      </c>
      <c r="N41" s="131">
        <f t="shared" si="4"/>
        <v>0.10549006168608636</v>
      </c>
      <c r="O41" s="390"/>
    </row>
    <row r="42" spans="2:15" x14ac:dyDescent="0.2">
      <c r="B42" s="406"/>
      <c r="C42" s="204">
        <v>39</v>
      </c>
      <c r="D42" s="192" t="str">
        <f t="shared" si="0"/>
        <v>Thursday</v>
      </c>
      <c r="E42" s="161">
        <v>45330</v>
      </c>
      <c r="F42" s="218">
        <v>4</v>
      </c>
      <c r="G42" s="219">
        <f t="shared" si="5"/>
        <v>150</v>
      </c>
      <c r="H42" s="220">
        <v>157.91</v>
      </c>
      <c r="I42" s="221">
        <v>155.61000000000001</v>
      </c>
      <c r="J42" s="221">
        <f t="shared" si="6"/>
        <v>0</v>
      </c>
      <c r="K42" s="221">
        <f t="shared" si="1"/>
        <v>2.2999999999999829</v>
      </c>
      <c r="L42" s="221">
        <f t="shared" si="2"/>
        <v>7.9099999999999966</v>
      </c>
      <c r="M42" s="221">
        <f t="shared" si="3"/>
        <v>1301.0899999999999</v>
      </c>
      <c r="N42" s="131">
        <f t="shared" si="4"/>
        <v>0.10823166552433174</v>
      </c>
      <c r="O42" s="390"/>
    </row>
    <row r="43" spans="2:15" x14ac:dyDescent="0.2">
      <c r="B43" s="406"/>
      <c r="C43" s="204">
        <v>40</v>
      </c>
      <c r="D43" s="192" t="str">
        <f t="shared" si="0"/>
        <v>Friday</v>
      </c>
      <c r="E43" s="161">
        <v>45331</v>
      </c>
      <c r="F43" s="218">
        <v>5</v>
      </c>
      <c r="G43" s="219">
        <f t="shared" si="5"/>
        <v>155</v>
      </c>
      <c r="H43" s="220">
        <v>162.91</v>
      </c>
      <c r="I43" s="221">
        <v>159.6</v>
      </c>
      <c r="J43" s="221">
        <f t="shared" si="6"/>
        <v>0</v>
      </c>
      <c r="K43" s="221">
        <f t="shared" si="1"/>
        <v>3.3100000000000023</v>
      </c>
      <c r="L43" s="221">
        <f t="shared" si="2"/>
        <v>7.9099999999999966</v>
      </c>
      <c r="M43" s="221">
        <f t="shared" si="3"/>
        <v>1296.0899999999999</v>
      </c>
      <c r="N43" s="131">
        <f t="shared" si="4"/>
        <v>0.11165867032213844</v>
      </c>
      <c r="O43" s="390"/>
    </row>
    <row r="44" spans="2:15" x14ac:dyDescent="0.2">
      <c r="B44" s="406"/>
      <c r="C44" s="204">
        <v>41</v>
      </c>
      <c r="D44" s="192" t="str">
        <f t="shared" si="0"/>
        <v>Saturday</v>
      </c>
      <c r="E44" s="161">
        <v>45332</v>
      </c>
      <c r="F44" s="218">
        <v>6</v>
      </c>
      <c r="G44" s="219">
        <f t="shared" si="5"/>
        <v>161</v>
      </c>
      <c r="H44" s="220">
        <v>168.91</v>
      </c>
      <c r="I44" s="221">
        <v>163.59</v>
      </c>
      <c r="J44" s="221">
        <f t="shared" si="6"/>
        <v>0</v>
      </c>
      <c r="K44" s="221">
        <f t="shared" si="1"/>
        <v>5.3199999999999932</v>
      </c>
      <c r="L44" s="221">
        <f t="shared" si="2"/>
        <v>7.9099999999999966</v>
      </c>
      <c r="M44" s="221">
        <f t="shared" si="3"/>
        <v>1290.0899999999999</v>
      </c>
      <c r="N44" s="131">
        <f t="shared" si="4"/>
        <v>0.11577107607950651</v>
      </c>
      <c r="O44" s="390"/>
    </row>
    <row r="45" spans="2:15" ht="16" thickBot="1" x14ac:dyDescent="0.25">
      <c r="B45" s="407"/>
      <c r="C45" s="205">
        <v>42</v>
      </c>
      <c r="D45" s="192" t="str">
        <f t="shared" si="0"/>
        <v>Sunday</v>
      </c>
      <c r="E45" s="161">
        <v>45333</v>
      </c>
      <c r="F45" s="218">
        <v>7</v>
      </c>
      <c r="G45" s="219">
        <f t="shared" si="5"/>
        <v>168</v>
      </c>
      <c r="H45" s="220">
        <v>175.91</v>
      </c>
      <c r="I45" s="221">
        <v>167.58</v>
      </c>
      <c r="J45" s="221">
        <f t="shared" si="6"/>
        <v>0</v>
      </c>
      <c r="K45" s="221">
        <f t="shared" si="1"/>
        <v>8.3299999999999841</v>
      </c>
      <c r="L45" s="221">
        <f t="shared" si="2"/>
        <v>7.9099999999999966</v>
      </c>
      <c r="M45" s="221">
        <f t="shared" si="3"/>
        <v>1283.0899999999999</v>
      </c>
      <c r="N45" s="131">
        <f t="shared" si="4"/>
        <v>0.12056888279643592</v>
      </c>
      <c r="O45" s="391"/>
    </row>
    <row r="46" spans="2:15" x14ac:dyDescent="0.2">
      <c r="B46" s="405">
        <v>7</v>
      </c>
      <c r="C46" s="203">
        <v>43</v>
      </c>
      <c r="D46" s="192" t="str">
        <f t="shared" si="0"/>
        <v>Monday</v>
      </c>
      <c r="E46" s="161">
        <v>45334</v>
      </c>
      <c r="F46" s="218">
        <v>1</v>
      </c>
      <c r="G46" s="219">
        <f t="shared" si="5"/>
        <v>169</v>
      </c>
      <c r="H46" s="220">
        <v>176.91</v>
      </c>
      <c r="I46" s="221">
        <v>171.57</v>
      </c>
      <c r="J46" s="221">
        <f t="shared" si="6"/>
        <v>0</v>
      </c>
      <c r="K46" s="221">
        <f t="shared" si="1"/>
        <v>5.3400000000000034</v>
      </c>
      <c r="L46" s="221">
        <f t="shared" si="2"/>
        <v>7.9099999999999966</v>
      </c>
      <c r="M46" s="221">
        <f t="shared" si="3"/>
        <v>1282.0899999999999</v>
      </c>
      <c r="N46" s="131">
        <f t="shared" si="4"/>
        <v>0.12125428375599726</v>
      </c>
      <c r="O46" s="389">
        <f>SUM(J46:J52)</f>
        <v>4.3700000000000045</v>
      </c>
    </row>
    <row r="47" spans="2:15" x14ac:dyDescent="0.2">
      <c r="B47" s="406"/>
      <c r="C47" s="204">
        <v>44</v>
      </c>
      <c r="D47" s="192" t="str">
        <f t="shared" si="0"/>
        <v>Tuesday</v>
      </c>
      <c r="E47" s="161">
        <v>45335</v>
      </c>
      <c r="F47" s="218">
        <v>2</v>
      </c>
      <c r="G47" s="219">
        <f t="shared" si="5"/>
        <v>171</v>
      </c>
      <c r="H47" s="220">
        <v>181.97</v>
      </c>
      <c r="I47" s="221">
        <v>175.56</v>
      </c>
      <c r="J47" s="221">
        <f t="shared" si="6"/>
        <v>3.0600000000000023</v>
      </c>
      <c r="K47" s="221">
        <f t="shared" si="1"/>
        <v>6.4099999999999966</v>
      </c>
      <c r="L47" s="221">
        <f t="shared" si="2"/>
        <v>10.969999999999999</v>
      </c>
      <c r="M47" s="221">
        <f t="shared" si="3"/>
        <v>1277.03</v>
      </c>
      <c r="N47" s="131">
        <f t="shared" si="4"/>
        <v>0.12472241261137766</v>
      </c>
      <c r="O47" s="390"/>
    </row>
    <row r="48" spans="2:15" x14ac:dyDescent="0.2">
      <c r="B48" s="406"/>
      <c r="C48" s="204">
        <v>45</v>
      </c>
      <c r="D48" s="192" t="str">
        <f t="shared" si="0"/>
        <v>Wednesday</v>
      </c>
      <c r="E48" s="161">
        <v>45336</v>
      </c>
      <c r="F48" s="218">
        <v>3</v>
      </c>
      <c r="G48" s="219">
        <f t="shared" si="5"/>
        <v>174</v>
      </c>
      <c r="H48" s="220">
        <v>184.97</v>
      </c>
      <c r="I48" s="221">
        <v>179.55</v>
      </c>
      <c r="J48" s="221">
        <f t="shared" si="6"/>
        <v>0</v>
      </c>
      <c r="K48" s="221">
        <f t="shared" si="1"/>
        <v>5.4199999999999875</v>
      </c>
      <c r="L48" s="221">
        <f t="shared" si="2"/>
        <v>10.969999999999999</v>
      </c>
      <c r="M48" s="221">
        <f t="shared" si="3"/>
        <v>1274.03</v>
      </c>
      <c r="N48" s="131">
        <f t="shared" si="4"/>
        <v>0.1267786154900617</v>
      </c>
      <c r="O48" s="390"/>
    </row>
    <row r="49" spans="2:15" x14ac:dyDescent="0.2">
      <c r="B49" s="406"/>
      <c r="C49" s="204">
        <v>46</v>
      </c>
      <c r="D49" s="192" t="str">
        <f t="shared" si="0"/>
        <v>Thursday</v>
      </c>
      <c r="E49" s="161">
        <v>45337</v>
      </c>
      <c r="F49" s="218">
        <v>4</v>
      </c>
      <c r="G49" s="219">
        <f t="shared" si="5"/>
        <v>178</v>
      </c>
      <c r="H49" s="220">
        <v>189.42</v>
      </c>
      <c r="I49" s="221">
        <v>183.54</v>
      </c>
      <c r="J49" s="221">
        <f t="shared" si="6"/>
        <v>0.44999999999998863</v>
      </c>
      <c r="K49" s="221">
        <f t="shared" si="1"/>
        <v>5.8799999999999955</v>
      </c>
      <c r="L49" s="221">
        <f t="shared" si="2"/>
        <v>11.419999999999987</v>
      </c>
      <c r="M49" s="221">
        <f t="shared" si="3"/>
        <v>1269.58</v>
      </c>
      <c r="N49" s="131">
        <f t="shared" si="4"/>
        <v>0.12982864976010966</v>
      </c>
      <c r="O49" s="390"/>
    </row>
    <row r="50" spans="2:15" x14ac:dyDescent="0.2">
      <c r="B50" s="406"/>
      <c r="C50" s="204">
        <v>47</v>
      </c>
      <c r="D50" s="192" t="str">
        <f t="shared" si="0"/>
        <v>Friday</v>
      </c>
      <c r="E50" s="161">
        <v>45338</v>
      </c>
      <c r="F50" s="218">
        <v>5</v>
      </c>
      <c r="G50" s="219">
        <f t="shared" si="5"/>
        <v>183</v>
      </c>
      <c r="H50" s="220">
        <v>195.28</v>
      </c>
      <c r="I50" s="221">
        <v>187.53</v>
      </c>
      <c r="J50" s="221">
        <f t="shared" si="6"/>
        <v>0.86000000000001364</v>
      </c>
      <c r="K50" s="221">
        <f t="shared" si="1"/>
        <v>7.75</v>
      </c>
      <c r="L50" s="221">
        <f t="shared" si="2"/>
        <v>12.280000000000001</v>
      </c>
      <c r="M50" s="221">
        <f t="shared" si="3"/>
        <v>1263.72</v>
      </c>
      <c r="N50" s="131">
        <f t="shared" si="4"/>
        <v>0.13384509938313913</v>
      </c>
      <c r="O50" s="390"/>
    </row>
    <row r="51" spans="2:15" x14ac:dyDescent="0.2">
      <c r="B51" s="406"/>
      <c r="C51" s="204">
        <v>48</v>
      </c>
      <c r="D51" s="192" t="str">
        <f t="shared" si="0"/>
        <v>Saturday</v>
      </c>
      <c r="E51" s="161">
        <v>45339</v>
      </c>
      <c r="F51" s="218">
        <v>6</v>
      </c>
      <c r="G51" s="219">
        <f t="shared" si="5"/>
        <v>189</v>
      </c>
      <c r="H51" s="220">
        <v>201.28</v>
      </c>
      <c r="I51" s="221">
        <v>191.52</v>
      </c>
      <c r="J51" s="221">
        <f t="shared" si="6"/>
        <v>0</v>
      </c>
      <c r="K51" s="221">
        <f t="shared" si="1"/>
        <v>9.7599999999999909</v>
      </c>
      <c r="L51" s="221">
        <f t="shared" si="2"/>
        <v>12.280000000000001</v>
      </c>
      <c r="M51" s="221">
        <f t="shared" si="3"/>
        <v>1257.72</v>
      </c>
      <c r="N51" s="131">
        <f t="shared" si="4"/>
        <v>0.1379575051405072</v>
      </c>
      <c r="O51" s="390"/>
    </row>
    <row r="52" spans="2:15" ht="16" thickBot="1" x14ac:dyDescent="0.25">
      <c r="B52" s="407"/>
      <c r="C52" s="205">
        <v>49</v>
      </c>
      <c r="D52" s="192" t="str">
        <f t="shared" si="0"/>
        <v>Sunday</v>
      </c>
      <c r="E52" s="161">
        <v>45340</v>
      </c>
      <c r="F52" s="218">
        <v>7</v>
      </c>
      <c r="G52" s="219">
        <f t="shared" si="5"/>
        <v>196</v>
      </c>
      <c r="H52" s="220">
        <v>208.28</v>
      </c>
      <c r="I52" s="221">
        <v>195.51</v>
      </c>
      <c r="J52" s="221">
        <f t="shared" si="6"/>
        <v>0</v>
      </c>
      <c r="K52" s="221">
        <f t="shared" si="1"/>
        <v>12.77000000000001</v>
      </c>
      <c r="L52" s="221">
        <f t="shared" si="2"/>
        <v>12.280000000000001</v>
      </c>
      <c r="M52" s="221">
        <f t="shared" si="3"/>
        <v>1250.72</v>
      </c>
      <c r="N52" s="131">
        <f t="shared" si="4"/>
        <v>0.14275531185743659</v>
      </c>
      <c r="O52" s="391"/>
    </row>
    <row r="53" spans="2:15" x14ac:dyDescent="0.2">
      <c r="B53" s="405">
        <v>8</v>
      </c>
      <c r="C53" s="203">
        <v>50</v>
      </c>
      <c r="D53" s="192" t="str">
        <f t="shared" si="0"/>
        <v>Monday</v>
      </c>
      <c r="E53" s="161">
        <v>45341</v>
      </c>
      <c r="F53" s="218">
        <v>1</v>
      </c>
      <c r="G53" s="219">
        <f t="shared" si="5"/>
        <v>197</v>
      </c>
      <c r="H53" s="220">
        <v>209.28</v>
      </c>
      <c r="I53" s="221">
        <v>199.5</v>
      </c>
      <c r="J53" s="221">
        <f t="shared" si="6"/>
        <v>0</v>
      </c>
      <c r="K53" s="221">
        <f t="shared" si="1"/>
        <v>9.7800000000000011</v>
      </c>
      <c r="L53" s="221">
        <f t="shared" si="2"/>
        <v>12.280000000000001</v>
      </c>
      <c r="M53" s="221">
        <f t="shared" si="3"/>
        <v>1249.72</v>
      </c>
      <c r="N53" s="131">
        <f t="shared" si="4"/>
        <v>0.14344071281699794</v>
      </c>
      <c r="O53" s="389">
        <f>SUM(J53:J59)</f>
        <v>2.1500000000000057</v>
      </c>
    </row>
    <row r="54" spans="2:15" x14ac:dyDescent="0.2">
      <c r="B54" s="406"/>
      <c r="C54" s="204">
        <v>51</v>
      </c>
      <c r="D54" s="192" t="str">
        <f t="shared" si="0"/>
        <v>Tuesday</v>
      </c>
      <c r="E54" s="161">
        <v>45342</v>
      </c>
      <c r="F54" s="218">
        <v>2</v>
      </c>
      <c r="G54" s="219">
        <f t="shared" si="5"/>
        <v>199</v>
      </c>
      <c r="H54" s="220">
        <v>211.73</v>
      </c>
      <c r="I54" s="221">
        <v>203.49</v>
      </c>
      <c r="J54" s="221">
        <f t="shared" si="6"/>
        <v>0.44999999999998863</v>
      </c>
      <c r="K54" s="221">
        <f t="shared" si="1"/>
        <v>8.2399999999999807</v>
      </c>
      <c r="L54" s="221">
        <f t="shared" si="2"/>
        <v>12.72999999999999</v>
      </c>
      <c r="M54" s="221">
        <f t="shared" si="3"/>
        <v>1247.27</v>
      </c>
      <c r="N54" s="131">
        <f t="shared" si="4"/>
        <v>0.14511994516792323</v>
      </c>
      <c r="O54" s="390"/>
    </row>
    <row r="55" spans="2:15" x14ac:dyDescent="0.2">
      <c r="B55" s="406"/>
      <c r="C55" s="204">
        <v>52</v>
      </c>
      <c r="D55" s="192" t="str">
        <f t="shared" si="0"/>
        <v>Wednesday</v>
      </c>
      <c r="E55" s="161">
        <v>45343</v>
      </c>
      <c r="F55" s="218">
        <v>3</v>
      </c>
      <c r="G55" s="219">
        <f t="shared" si="5"/>
        <v>202</v>
      </c>
      <c r="H55" s="220">
        <v>215.38</v>
      </c>
      <c r="I55" s="221">
        <v>207.48</v>
      </c>
      <c r="J55" s="221">
        <f t="shared" si="6"/>
        <v>0.65000000000000568</v>
      </c>
      <c r="K55" s="221">
        <f t="shared" si="1"/>
        <v>7.9000000000000057</v>
      </c>
      <c r="L55" s="221">
        <f t="shared" si="2"/>
        <v>13.379999999999995</v>
      </c>
      <c r="M55" s="221">
        <f t="shared" si="3"/>
        <v>1243.6199999999999</v>
      </c>
      <c r="N55" s="131">
        <f t="shared" si="4"/>
        <v>0.14762165867032215</v>
      </c>
      <c r="O55" s="390"/>
    </row>
    <row r="56" spans="2:15" x14ac:dyDescent="0.2">
      <c r="B56" s="406"/>
      <c r="C56" s="204">
        <v>53</v>
      </c>
      <c r="D56" s="192" t="str">
        <f t="shared" si="0"/>
        <v>Thursday</v>
      </c>
      <c r="E56" s="161">
        <v>45344</v>
      </c>
      <c r="F56" s="218">
        <v>4</v>
      </c>
      <c r="G56" s="219">
        <f t="shared" si="5"/>
        <v>206</v>
      </c>
      <c r="H56" s="220">
        <v>219.38</v>
      </c>
      <c r="I56" s="221">
        <v>211.47</v>
      </c>
      <c r="J56" s="221">
        <f t="shared" si="6"/>
        <v>0</v>
      </c>
      <c r="K56" s="221">
        <f t="shared" si="1"/>
        <v>7.9099999999999966</v>
      </c>
      <c r="L56" s="221">
        <f t="shared" si="2"/>
        <v>13.379999999999995</v>
      </c>
      <c r="M56" s="221">
        <f t="shared" si="3"/>
        <v>1239.6199999999999</v>
      </c>
      <c r="N56" s="131">
        <f t="shared" si="4"/>
        <v>0.15036326250856752</v>
      </c>
      <c r="O56" s="390"/>
    </row>
    <row r="57" spans="2:15" x14ac:dyDescent="0.2">
      <c r="B57" s="406"/>
      <c r="C57" s="204">
        <v>54</v>
      </c>
      <c r="D57" s="192" t="str">
        <f t="shared" si="0"/>
        <v>Friday</v>
      </c>
      <c r="E57" s="161">
        <v>45345</v>
      </c>
      <c r="F57" s="218">
        <v>5</v>
      </c>
      <c r="G57" s="219">
        <f t="shared" si="5"/>
        <v>211</v>
      </c>
      <c r="H57" s="220">
        <v>224.48</v>
      </c>
      <c r="I57" s="221">
        <v>215.46</v>
      </c>
      <c r="J57" s="221">
        <f t="shared" si="6"/>
        <v>9.9999999999994316E-2</v>
      </c>
      <c r="K57" s="221">
        <f t="shared" si="1"/>
        <v>9.0199999999999818</v>
      </c>
      <c r="L57" s="221">
        <f t="shared" si="2"/>
        <v>13.47999999999999</v>
      </c>
      <c r="M57" s="221">
        <f t="shared" si="3"/>
        <v>1234.52</v>
      </c>
      <c r="N57" s="131">
        <f t="shared" si="4"/>
        <v>0.15385880740233035</v>
      </c>
      <c r="O57" s="390"/>
    </row>
    <row r="58" spans="2:15" x14ac:dyDescent="0.2">
      <c r="B58" s="406"/>
      <c r="C58" s="204">
        <v>55</v>
      </c>
      <c r="D58" s="192" t="str">
        <f t="shared" si="0"/>
        <v>Saturday</v>
      </c>
      <c r="E58" s="161">
        <v>45346</v>
      </c>
      <c r="F58" s="218">
        <v>6</v>
      </c>
      <c r="G58" s="219">
        <f t="shared" si="5"/>
        <v>217</v>
      </c>
      <c r="H58" s="220">
        <v>231.43</v>
      </c>
      <c r="I58" s="221">
        <v>219.45</v>
      </c>
      <c r="J58" s="221">
        <f t="shared" si="6"/>
        <v>0.95000000000001705</v>
      </c>
      <c r="K58" s="221">
        <f t="shared" si="1"/>
        <v>11.980000000000018</v>
      </c>
      <c r="L58" s="221">
        <f t="shared" si="2"/>
        <v>14.430000000000007</v>
      </c>
      <c r="M58" s="221">
        <f t="shared" si="3"/>
        <v>1227.57</v>
      </c>
      <c r="N58" s="131">
        <f t="shared" si="4"/>
        <v>0.1586223440712817</v>
      </c>
      <c r="O58" s="390"/>
    </row>
    <row r="59" spans="2:15" ht="16" thickBot="1" x14ac:dyDescent="0.25">
      <c r="B59" s="407"/>
      <c r="C59" s="205">
        <v>56</v>
      </c>
      <c r="D59" s="192" t="str">
        <f t="shared" si="0"/>
        <v>Sunday</v>
      </c>
      <c r="E59" s="161">
        <v>45347</v>
      </c>
      <c r="F59" s="218">
        <v>7</v>
      </c>
      <c r="G59" s="219">
        <f t="shared" si="5"/>
        <v>224</v>
      </c>
      <c r="H59" s="220">
        <v>238.43</v>
      </c>
      <c r="I59" s="221">
        <v>223.44</v>
      </c>
      <c r="J59" s="221">
        <f t="shared" si="6"/>
        <v>0</v>
      </c>
      <c r="K59" s="221">
        <f t="shared" si="1"/>
        <v>14.990000000000009</v>
      </c>
      <c r="L59" s="221">
        <f t="shared" si="2"/>
        <v>14.430000000000007</v>
      </c>
      <c r="M59" s="221">
        <f t="shared" si="3"/>
        <v>1220.57</v>
      </c>
      <c r="N59" s="131">
        <f t="shared" si="4"/>
        <v>0.16342015078821112</v>
      </c>
      <c r="O59" s="391"/>
    </row>
    <row r="60" spans="2:15" x14ac:dyDescent="0.2">
      <c r="B60" s="405">
        <v>9</v>
      </c>
      <c r="C60" s="203">
        <v>57</v>
      </c>
      <c r="D60" s="192" t="str">
        <f t="shared" si="0"/>
        <v>Monday</v>
      </c>
      <c r="E60" s="161">
        <v>45348</v>
      </c>
      <c r="F60" s="218">
        <v>1</v>
      </c>
      <c r="G60" s="219">
        <f t="shared" si="5"/>
        <v>225</v>
      </c>
      <c r="H60" s="220">
        <v>239.43</v>
      </c>
      <c r="I60" s="221">
        <v>227.43</v>
      </c>
      <c r="J60" s="221">
        <f t="shared" si="6"/>
        <v>0</v>
      </c>
      <c r="K60" s="221">
        <f t="shared" si="1"/>
        <v>12</v>
      </c>
      <c r="L60" s="221">
        <f t="shared" si="2"/>
        <v>14.430000000000007</v>
      </c>
      <c r="M60" s="221">
        <f t="shared" si="3"/>
        <v>1219.57</v>
      </c>
      <c r="N60" s="131">
        <f t="shared" si="4"/>
        <v>0.16410555174777244</v>
      </c>
      <c r="O60" s="389">
        <f>SUM(J60:J66)</f>
        <v>1.3799999999999955</v>
      </c>
    </row>
    <row r="61" spans="2:15" x14ac:dyDescent="0.2">
      <c r="B61" s="406"/>
      <c r="C61" s="204">
        <v>58</v>
      </c>
      <c r="D61" s="192" t="str">
        <f t="shared" si="0"/>
        <v>Tuesday</v>
      </c>
      <c r="E61" s="161">
        <v>45349</v>
      </c>
      <c r="F61" s="218">
        <v>2</v>
      </c>
      <c r="G61" s="219">
        <f t="shared" si="5"/>
        <v>227</v>
      </c>
      <c r="H61" s="220">
        <v>241.43</v>
      </c>
      <c r="I61" s="221">
        <v>231.42</v>
      </c>
      <c r="J61" s="221">
        <f t="shared" si="6"/>
        <v>0</v>
      </c>
      <c r="K61" s="221">
        <f t="shared" si="1"/>
        <v>10.010000000000019</v>
      </c>
      <c r="L61" s="221">
        <f t="shared" si="2"/>
        <v>14.430000000000007</v>
      </c>
      <c r="M61" s="221">
        <f t="shared" si="3"/>
        <v>1217.57</v>
      </c>
      <c r="N61" s="131">
        <f t="shared" si="4"/>
        <v>0.16547635366689514</v>
      </c>
      <c r="O61" s="390"/>
    </row>
    <row r="62" spans="2:15" x14ac:dyDescent="0.2">
      <c r="B62" s="406"/>
      <c r="C62" s="204">
        <v>59</v>
      </c>
      <c r="D62" s="192" t="str">
        <f t="shared" si="0"/>
        <v>Wednesday</v>
      </c>
      <c r="E62" s="161">
        <v>45350</v>
      </c>
      <c r="F62" s="218">
        <v>3</v>
      </c>
      <c r="G62" s="219">
        <f t="shared" si="5"/>
        <v>230</v>
      </c>
      <c r="H62" s="220">
        <v>244.83</v>
      </c>
      <c r="I62" s="221">
        <v>235.41</v>
      </c>
      <c r="J62" s="221">
        <f t="shared" si="6"/>
        <v>0.40000000000000568</v>
      </c>
      <c r="K62" s="221">
        <f t="shared" si="1"/>
        <v>9.4200000000000159</v>
      </c>
      <c r="L62" s="221">
        <f t="shared" si="2"/>
        <v>14.830000000000013</v>
      </c>
      <c r="M62" s="221">
        <f t="shared" si="3"/>
        <v>1214.17</v>
      </c>
      <c r="N62" s="131">
        <f t="shared" si="4"/>
        <v>0.16780671692940372</v>
      </c>
      <c r="O62" s="390"/>
    </row>
    <row r="63" spans="2:15" x14ac:dyDescent="0.2">
      <c r="B63" s="406"/>
      <c r="C63" s="204">
        <v>60</v>
      </c>
      <c r="D63" s="192" t="str">
        <f t="shared" si="0"/>
        <v>Thursday</v>
      </c>
      <c r="E63" s="161">
        <v>45351</v>
      </c>
      <c r="F63" s="218">
        <v>4</v>
      </c>
      <c r="G63" s="219">
        <f t="shared" si="5"/>
        <v>234</v>
      </c>
      <c r="H63" s="220">
        <v>249.36</v>
      </c>
      <c r="I63" s="221">
        <v>239.4</v>
      </c>
      <c r="J63" s="221">
        <f t="shared" si="6"/>
        <v>0.53000000000000114</v>
      </c>
      <c r="K63" s="221">
        <f t="shared" si="1"/>
        <v>9.960000000000008</v>
      </c>
      <c r="L63" s="221">
        <f t="shared" si="2"/>
        <v>15.360000000000014</v>
      </c>
      <c r="M63" s="221">
        <f t="shared" si="3"/>
        <v>1209.6399999999999</v>
      </c>
      <c r="N63" s="131">
        <f t="shared" si="4"/>
        <v>0.17091158327621658</v>
      </c>
      <c r="O63" s="390"/>
    </row>
    <row r="64" spans="2:15" x14ac:dyDescent="0.2">
      <c r="B64" s="406"/>
      <c r="C64" s="204">
        <v>61</v>
      </c>
      <c r="D64" s="192" t="str">
        <f t="shared" si="0"/>
        <v>Friday</v>
      </c>
      <c r="E64" s="161">
        <v>45352</v>
      </c>
      <c r="F64" s="218">
        <v>5</v>
      </c>
      <c r="G64" s="219">
        <f t="shared" si="5"/>
        <v>239</v>
      </c>
      <c r="H64" s="220">
        <v>254.41</v>
      </c>
      <c r="I64" s="221">
        <v>243.39</v>
      </c>
      <c r="J64" s="221">
        <f t="shared" si="6"/>
        <v>4.9999999999982947E-2</v>
      </c>
      <c r="K64" s="221">
        <f t="shared" si="1"/>
        <v>11.02000000000001</v>
      </c>
      <c r="L64" s="221">
        <f t="shared" si="2"/>
        <v>15.409999999999997</v>
      </c>
      <c r="M64" s="221">
        <f t="shared" si="3"/>
        <v>1204.5899999999999</v>
      </c>
      <c r="N64" s="131">
        <f t="shared" si="4"/>
        <v>0.17437285812200137</v>
      </c>
      <c r="O64" s="390"/>
    </row>
    <row r="65" spans="2:15" x14ac:dyDescent="0.2">
      <c r="B65" s="406"/>
      <c r="C65" s="204">
        <v>62</v>
      </c>
      <c r="D65" s="192" t="str">
        <f t="shared" si="0"/>
        <v>Saturday</v>
      </c>
      <c r="E65" s="161">
        <v>45353</v>
      </c>
      <c r="F65" s="218">
        <v>6</v>
      </c>
      <c r="G65" s="219">
        <f t="shared" si="5"/>
        <v>245</v>
      </c>
      <c r="H65" s="220">
        <v>260.81</v>
      </c>
      <c r="I65" s="221">
        <v>247.38</v>
      </c>
      <c r="J65" s="221">
        <f t="shared" si="6"/>
        <v>0.40000000000000568</v>
      </c>
      <c r="K65" s="221">
        <f t="shared" si="1"/>
        <v>13.430000000000007</v>
      </c>
      <c r="L65" s="221">
        <f t="shared" si="2"/>
        <v>15.810000000000002</v>
      </c>
      <c r="M65" s="221">
        <f t="shared" si="3"/>
        <v>1198.19</v>
      </c>
      <c r="N65" s="131">
        <f t="shared" si="4"/>
        <v>0.17875942426319397</v>
      </c>
      <c r="O65" s="390"/>
    </row>
    <row r="66" spans="2:15" ht="16" thickBot="1" x14ac:dyDescent="0.25">
      <c r="B66" s="407"/>
      <c r="C66" s="205">
        <v>63</v>
      </c>
      <c r="D66" s="192" t="str">
        <f t="shared" si="0"/>
        <v>Sunday</v>
      </c>
      <c r="E66" s="161">
        <v>45354</v>
      </c>
      <c r="F66" s="218">
        <v>7</v>
      </c>
      <c r="G66" s="219">
        <f t="shared" si="5"/>
        <v>252</v>
      </c>
      <c r="H66" s="220">
        <v>267.81</v>
      </c>
      <c r="I66" s="221">
        <v>251.37</v>
      </c>
      <c r="J66" s="221">
        <f t="shared" si="6"/>
        <v>0</v>
      </c>
      <c r="K66" s="221">
        <f t="shared" si="1"/>
        <v>16.439999999999998</v>
      </c>
      <c r="L66" s="221">
        <f t="shared" si="2"/>
        <v>15.810000000000002</v>
      </c>
      <c r="M66" s="221">
        <f t="shared" si="3"/>
        <v>1191.19</v>
      </c>
      <c r="N66" s="131">
        <f t="shared" si="4"/>
        <v>0.18355723098012339</v>
      </c>
      <c r="O66" s="391"/>
    </row>
    <row r="67" spans="2:15" x14ac:dyDescent="0.2">
      <c r="B67" s="405">
        <v>10</v>
      </c>
      <c r="C67" s="203">
        <v>64</v>
      </c>
      <c r="D67" s="192" t="str">
        <f t="shared" si="0"/>
        <v>Monday</v>
      </c>
      <c r="E67" s="161">
        <v>45355</v>
      </c>
      <c r="F67" s="218">
        <v>1</v>
      </c>
      <c r="G67" s="219">
        <f t="shared" si="5"/>
        <v>253</v>
      </c>
      <c r="H67" s="220">
        <v>269.62</v>
      </c>
      <c r="I67" s="221">
        <v>255.36</v>
      </c>
      <c r="J67" s="221">
        <f t="shared" si="6"/>
        <v>0.81000000000000227</v>
      </c>
      <c r="K67" s="221">
        <f t="shared" si="1"/>
        <v>14.259999999999991</v>
      </c>
      <c r="L67" s="221">
        <f t="shared" si="2"/>
        <v>16.620000000000005</v>
      </c>
      <c r="M67" s="221">
        <f t="shared" si="3"/>
        <v>1189.3800000000001</v>
      </c>
      <c r="N67" s="131">
        <f t="shared" si="4"/>
        <v>0.18479780671692941</v>
      </c>
      <c r="O67" s="389">
        <f>SUM(J67:J73)</f>
        <v>2.0600000000000023</v>
      </c>
    </row>
    <row r="68" spans="2:15" x14ac:dyDescent="0.2">
      <c r="B68" s="406"/>
      <c r="C68" s="204">
        <v>65</v>
      </c>
      <c r="D68" s="192" t="str">
        <f t="shared" si="0"/>
        <v>Tuesday</v>
      </c>
      <c r="E68" s="161">
        <v>45356</v>
      </c>
      <c r="F68" s="218">
        <v>2</v>
      </c>
      <c r="G68" s="219">
        <f t="shared" si="5"/>
        <v>255</v>
      </c>
      <c r="H68" s="220">
        <v>271.62</v>
      </c>
      <c r="I68" s="221">
        <v>259.35000000000002</v>
      </c>
      <c r="J68" s="221">
        <f t="shared" si="6"/>
        <v>0</v>
      </c>
      <c r="K68" s="221">
        <f t="shared" si="1"/>
        <v>12.269999999999982</v>
      </c>
      <c r="L68" s="221">
        <f t="shared" si="2"/>
        <v>16.620000000000005</v>
      </c>
      <c r="M68" s="221">
        <f t="shared" si="3"/>
        <v>1187.3800000000001</v>
      </c>
      <c r="N68" s="131">
        <f t="shared" si="4"/>
        <v>0.18616860863605209</v>
      </c>
      <c r="O68" s="390"/>
    </row>
    <row r="69" spans="2:15" x14ac:dyDescent="0.2">
      <c r="B69" s="406"/>
      <c r="C69" s="204">
        <v>66</v>
      </c>
      <c r="D69" s="192" t="str">
        <f t="shared" ref="D69:D132" si="7">TEXT(WEEKDAY(E69), "dddd")</f>
        <v>Wednesday</v>
      </c>
      <c r="E69" s="161">
        <v>45357</v>
      </c>
      <c r="F69" s="218">
        <v>3</v>
      </c>
      <c r="G69" s="219">
        <f t="shared" si="5"/>
        <v>258</v>
      </c>
      <c r="H69" s="220">
        <v>275.62</v>
      </c>
      <c r="I69" s="221">
        <v>263.33999999999997</v>
      </c>
      <c r="J69" s="221">
        <f t="shared" ref="J69:J132" si="8">SUM(H69-H68-F69)</f>
        <v>1</v>
      </c>
      <c r="K69" s="221">
        <f t="shared" ref="K69:K132" si="9">SUM(H69-I69)</f>
        <v>12.28000000000003</v>
      </c>
      <c r="L69" s="221">
        <f t="shared" ref="L69:L132" si="10">SUM(H69-F69-G68)</f>
        <v>17.620000000000005</v>
      </c>
      <c r="M69" s="221">
        <f t="shared" ref="M69:M132" si="11">SUM($G$369-H69)</f>
        <v>1183.3800000000001</v>
      </c>
      <c r="N69" s="131">
        <f t="shared" ref="N69:N132" si="12">SUM(H69/$G$369)</f>
        <v>0.18891021247429746</v>
      </c>
      <c r="O69" s="390"/>
    </row>
    <row r="70" spans="2:15" x14ac:dyDescent="0.2">
      <c r="B70" s="406"/>
      <c r="C70" s="204">
        <v>67</v>
      </c>
      <c r="D70" s="192" t="str">
        <f t="shared" si="7"/>
        <v>Thursday</v>
      </c>
      <c r="E70" s="161">
        <v>45358</v>
      </c>
      <c r="F70" s="218">
        <v>4</v>
      </c>
      <c r="G70" s="219">
        <f t="shared" si="5"/>
        <v>262</v>
      </c>
      <c r="H70" s="220">
        <v>279.62</v>
      </c>
      <c r="I70" s="221">
        <v>267.33</v>
      </c>
      <c r="J70" s="221">
        <f t="shared" si="8"/>
        <v>0</v>
      </c>
      <c r="K70" s="221">
        <f t="shared" si="9"/>
        <v>12.29000000000002</v>
      </c>
      <c r="L70" s="221">
        <f t="shared" si="10"/>
        <v>17.620000000000005</v>
      </c>
      <c r="M70" s="221">
        <f t="shared" si="11"/>
        <v>1179.3800000000001</v>
      </c>
      <c r="N70" s="131">
        <f t="shared" si="12"/>
        <v>0.19165181631254283</v>
      </c>
      <c r="O70" s="390"/>
    </row>
    <row r="71" spans="2:15" x14ac:dyDescent="0.2">
      <c r="B71" s="406"/>
      <c r="C71" s="204">
        <v>68</v>
      </c>
      <c r="D71" s="192" t="str">
        <f t="shared" si="7"/>
        <v>Friday</v>
      </c>
      <c r="E71" s="161">
        <v>45359</v>
      </c>
      <c r="F71" s="218">
        <v>5</v>
      </c>
      <c r="G71" s="219">
        <f t="shared" si="5"/>
        <v>267</v>
      </c>
      <c r="H71" s="220">
        <v>284.62</v>
      </c>
      <c r="I71" s="221">
        <v>271.32</v>
      </c>
      <c r="J71" s="221">
        <f t="shared" si="8"/>
        <v>0</v>
      </c>
      <c r="K71" s="221">
        <f t="shared" si="9"/>
        <v>13.300000000000011</v>
      </c>
      <c r="L71" s="221">
        <f t="shared" si="10"/>
        <v>17.620000000000005</v>
      </c>
      <c r="M71" s="221">
        <f t="shared" si="11"/>
        <v>1174.3800000000001</v>
      </c>
      <c r="N71" s="131">
        <f t="shared" si="12"/>
        <v>0.19507882111034955</v>
      </c>
      <c r="O71" s="390"/>
    </row>
    <row r="72" spans="2:15" x14ac:dyDescent="0.2">
      <c r="B72" s="406"/>
      <c r="C72" s="204">
        <v>69</v>
      </c>
      <c r="D72" s="192" t="str">
        <f t="shared" si="7"/>
        <v>Saturday</v>
      </c>
      <c r="E72" s="161">
        <v>45360</v>
      </c>
      <c r="F72" s="218">
        <v>6</v>
      </c>
      <c r="G72" s="219">
        <f t="shared" ref="G72:G135" si="13">SUM(G71+F72)</f>
        <v>273</v>
      </c>
      <c r="H72" s="220">
        <v>290.87</v>
      </c>
      <c r="I72" s="221">
        <v>275.31</v>
      </c>
      <c r="J72" s="221">
        <f t="shared" si="8"/>
        <v>0.25</v>
      </c>
      <c r="K72" s="221">
        <f t="shared" si="9"/>
        <v>15.560000000000002</v>
      </c>
      <c r="L72" s="221">
        <f t="shared" si="10"/>
        <v>17.870000000000005</v>
      </c>
      <c r="M72" s="221">
        <f t="shared" si="11"/>
        <v>1168.1300000000001</v>
      </c>
      <c r="N72" s="131">
        <f t="shared" si="12"/>
        <v>0.19936257710760796</v>
      </c>
      <c r="O72" s="390"/>
    </row>
    <row r="73" spans="2:15" ht="16" thickBot="1" x14ac:dyDescent="0.25">
      <c r="B73" s="407"/>
      <c r="C73" s="205">
        <v>70</v>
      </c>
      <c r="D73" s="192" t="str">
        <f t="shared" si="7"/>
        <v>Sunday</v>
      </c>
      <c r="E73" s="161">
        <v>45361</v>
      </c>
      <c r="F73" s="218">
        <v>7</v>
      </c>
      <c r="G73" s="219">
        <f t="shared" si="13"/>
        <v>280</v>
      </c>
      <c r="H73" s="220">
        <v>297.87</v>
      </c>
      <c r="I73" s="221">
        <v>279.3</v>
      </c>
      <c r="J73" s="221">
        <f t="shared" si="8"/>
        <v>0</v>
      </c>
      <c r="K73" s="221">
        <f t="shared" si="9"/>
        <v>18.569999999999993</v>
      </c>
      <c r="L73" s="221">
        <f t="shared" si="10"/>
        <v>17.870000000000005</v>
      </c>
      <c r="M73" s="221">
        <f t="shared" si="11"/>
        <v>1161.1300000000001</v>
      </c>
      <c r="N73" s="131">
        <f t="shared" si="12"/>
        <v>0.20416038382453736</v>
      </c>
      <c r="O73" s="391"/>
    </row>
    <row r="74" spans="2:15" x14ac:dyDescent="0.2">
      <c r="B74" s="405">
        <v>11</v>
      </c>
      <c r="C74" s="203">
        <v>71</v>
      </c>
      <c r="D74" s="192" t="str">
        <f t="shared" si="7"/>
        <v>Monday</v>
      </c>
      <c r="E74" s="161">
        <v>45362</v>
      </c>
      <c r="F74" s="218">
        <v>1</v>
      </c>
      <c r="G74" s="219">
        <f t="shared" si="13"/>
        <v>281</v>
      </c>
      <c r="H74" s="220">
        <v>298.87</v>
      </c>
      <c r="I74" s="221">
        <v>283.29000000000002</v>
      </c>
      <c r="J74" s="221">
        <f t="shared" si="8"/>
        <v>0</v>
      </c>
      <c r="K74" s="221">
        <f t="shared" si="9"/>
        <v>15.579999999999984</v>
      </c>
      <c r="L74" s="221">
        <f t="shared" si="10"/>
        <v>17.870000000000005</v>
      </c>
      <c r="M74" s="221">
        <f t="shared" si="11"/>
        <v>1160.1300000000001</v>
      </c>
      <c r="N74" s="131">
        <f t="shared" si="12"/>
        <v>0.20484578478409871</v>
      </c>
      <c r="O74" s="389">
        <f>SUM(J74:J80)</f>
        <v>1.3600000000000136</v>
      </c>
    </row>
    <row r="75" spans="2:15" x14ac:dyDescent="0.2">
      <c r="B75" s="406"/>
      <c r="C75" s="204">
        <v>72</v>
      </c>
      <c r="D75" s="192" t="str">
        <f t="shared" si="7"/>
        <v>Tuesday</v>
      </c>
      <c r="E75" s="161">
        <v>45363</v>
      </c>
      <c r="F75" s="218">
        <v>2</v>
      </c>
      <c r="G75" s="219">
        <f t="shared" si="13"/>
        <v>283</v>
      </c>
      <c r="H75" s="220">
        <v>300.87</v>
      </c>
      <c r="I75" s="221">
        <v>287.27999999999997</v>
      </c>
      <c r="J75" s="221">
        <f t="shared" si="8"/>
        <v>0</v>
      </c>
      <c r="K75" s="221">
        <f t="shared" si="9"/>
        <v>13.590000000000032</v>
      </c>
      <c r="L75" s="221">
        <f t="shared" si="10"/>
        <v>17.870000000000005</v>
      </c>
      <c r="M75" s="221">
        <f t="shared" si="11"/>
        <v>1158.1300000000001</v>
      </c>
      <c r="N75" s="131">
        <f t="shared" si="12"/>
        <v>0.20621658670322138</v>
      </c>
      <c r="O75" s="390"/>
    </row>
    <row r="76" spans="2:15" x14ac:dyDescent="0.2">
      <c r="B76" s="406"/>
      <c r="C76" s="204">
        <v>73</v>
      </c>
      <c r="D76" s="192" t="str">
        <f t="shared" si="7"/>
        <v>Wednesday</v>
      </c>
      <c r="E76" s="161">
        <v>45364</v>
      </c>
      <c r="F76" s="218">
        <v>3</v>
      </c>
      <c r="G76" s="219">
        <f t="shared" si="13"/>
        <v>286</v>
      </c>
      <c r="H76" s="220">
        <v>304.73</v>
      </c>
      <c r="I76" s="221">
        <v>291.27</v>
      </c>
      <c r="J76" s="221">
        <f t="shared" si="8"/>
        <v>0.86000000000001364</v>
      </c>
      <c r="K76" s="221">
        <f t="shared" si="9"/>
        <v>13.460000000000036</v>
      </c>
      <c r="L76" s="221">
        <f t="shared" si="10"/>
        <v>18.730000000000018</v>
      </c>
      <c r="M76" s="221">
        <f t="shared" si="11"/>
        <v>1154.27</v>
      </c>
      <c r="N76" s="131">
        <f t="shared" si="12"/>
        <v>0.20886223440712817</v>
      </c>
      <c r="O76" s="390"/>
    </row>
    <row r="77" spans="2:15" x14ac:dyDescent="0.2">
      <c r="B77" s="406"/>
      <c r="C77" s="204">
        <v>74</v>
      </c>
      <c r="D77" s="192" t="str">
        <f t="shared" si="7"/>
        <v>Thursday</v>
      </c>
      <c r="E77" s="161">
        <v>45365</v>
      </c>
      <c r="F77" s="218">
        <v>4</v>
      </c>
      <c r="G77" s="219">
        <f t="shared" si="13"/>
        <v>290</v>
      </c>
      <c r="H77" s="220">
        <v>308.73</v>
      </c>
      <c r="I77" s="221">
        <v>295.26</v>
      </c>
      <c r="J77" s="221">
        <f t="shared" si="8"/>
        <v>0</v>
      </c>
      <c r="K77" s="221">
        <f t="shared" si="9"/>
        <v>13.470000000000027</v>
      </c>
      <c r="L77" s="221">
        <f t="shared" si="10"/>
        <v>18.730000000000018</v>
      </c>
      <c r="M77" s="221">
        <f t="shared" si="11"/>
        <v>1150.27</v>
      </c>
      <c r="N77" s="131">
        <f t="shared" si="12"/>
        <v>0.21160383824537354</v>
      </c>
      <c r="O77" s="390"/>
    </row>
    <row r="78" spans="2:15" x14ac:dyDescent="0.2">
      <c r="B78" s="406"/>
      <c r="C78" s="204">
        <v>75</v>
      </c>
      <c r="D78" s="192" t="str">
        <f t="shared" si="7"/>
        <v>Friday</v>
      </c>
      <c r="E78" s="161">
        <v>45366</v>
      </c>
      <c r="F78" s="218">
        <v>5</v>
      </c>
      <c r="G78" s="219">
        <f t="shared" si="13"/>
        <v>295</v>
      </c>
      <c r="H78" s="220">
        <v>314.23</v>
      </c>
      <c r="I78" s="221">
        <v>299.25</v>
      </c>
      <c r="J78" s="221">
        <f t="shared" si="8"/>
        <v>0.5</v>
      </c>
      <c r="K78" s="221">
        <f t="shared" si="9"/>
        <v>14.980000000000018</v>
      </c>
      <c r="L78" s="221">
        <f t="shared" si="10"/>
        <v>19.230000000000018</v>
      </c>
      <c r="M78" s="221">
        <f t="shared" si="11"/>
        <v>1144.77</v>
      </c>
      <c r="N78" s="131">
        <f t="shared" si="12"/>
        <v>0.21537354352296095</v>
      </c>
      <c r="O78" s="390"/>
    </row>
    <row r="79" spans="2:15" x14ac:dyDescent="0.2">
      <c r="B79" s="406"/>
      <c r="C79" s="204">
        <v>76</v>
      </c>
      <c r="D79" s="192" t="str">
        <f t="shared" si="7"/>
        <v>Saturday</v>
      </c>
      <c r="E79" s="161">
        <v>45367</v>
      </c>
      <c r="F79" s="218">
        <v>6</v>
      </c>
      <c r="G79" s="219">
        <f t="shared" si="13"/>
        <v>301</v>
      </c>
      <c r="H79" s="220">
        <v>320.23</v>
      </c>
      <c r="I79" s="221">
        <v>303.24</v>
      </c>
      <c r="J79" s="221">
        <f t="shared" si="8"/>
        <v>0</v>
      </c>
      <c r="K79" s="221">
        <f t="shared" si="9"/>
        <v>16.990000000000009</v>
      </c>
      <c r="L79" s="221">
        <f t="shared" si="10"/>
        <v>19.230000000000018</v>
      </c>
      <c r="M79" s="221">
        <f t="shared" si="11"/>
        <v>1138.77</v>
      </c>
      <c r="N79" s="131">
        <f t="shared" si="12"/>
        <v>0.219485949280329</v>
      </c>
      <c r="O79" s="390"/>
    </row>
    <row r="80" spans="2:15" ht="16" thickBot="1" x14ac:dyDescent="0.25">
      <c r="B80" s="407"/>
      <c r="C80" s="205">
        <v>77</v>
      </c>
      <c r="D80" s="192" t="str">
        <f t="shared" si="7"/>
        <v>Sunday</v>
      </c>
      <c r="E80" s="161">
        <v>45368</v>
      </c>
      <c r="F80" s="218">
        <v>7</v>
      </c>
      <c r="G80" s="219">
        <f t="shared" si="13"/>
        <v>308</v>
      </c>
      <c r="H80" s="220">
        <v>327.23</v>
      </c>
      <c r="I80" s="221">
        <v>307.23</v>
      </c>
      <c r="J80" s="221">
        <f t="shared" si="8"/>
        <v>0</v>
      </c>
      <c r="K80" s="221">
        <f t="shared" si="9"/>
        <v>20</v>
      </c>
      <c r="L80" s="221">
        <f t="shared" si="10"/>
        <v>19.230000000000018</v>
      </c>
      <c r="M80" s="221">
        <f t="shared" si="11"/>
        <v>1131.77</v>
      </c>
      <c r="N80" s="131">
        <f t="shared" si="12"/>
        <v>0.22428375599725842</v>
      </c>
      <c r="O80" s="391"/>
    </row>
    <row r="81" spans="2:15" x14ac:dyDescent="0.2">
      <c r="B81" s="405">
        <v>12</v>
      </c>
      <c r="C81" s="203">
        <v>78</v>
      </c>
      <c r="D81" s="192" t="str">
        <f t="shared" si="7"/>
        <v>Monday</v>
      </c>
      <c r="E81" s="161">
        <v>45369</v>
      </c>
      <c r="F81" s="218">
        <v>1</v>
      </c>
      <c r="G81" s="219">
        <f t="shared" si="13"/>
        <v>309</v>
      </c>
      <c r="H81" s="220">
        <v>328.23</v>
      </c>
      <c r="I81" s="221">
        <v>311.22000000000003</v>
      </c>
      <c r="J81" s="221">
        <f t="shared" si="8"/>
        <v>0</v>
      </c>
      <c r="K81" s="221">
        <f t="shared" si="9"/>
        <v>17.009999999999991</v>
      </c>
      <c r="L81" s="221">
        <f t="shared" si="10"/>
        <v>19.230000000000018</v>
      </c>
      <c r="M81" s="221">
        <f t="shared" si="11"/>
        <v>1130.77</v>
      </c>
      <c r="N81" s="131">
        <f t="shared" si="12"/>
        <v>0.22496915695681977</v>
      </c>
      <c r="O81" s="389">
        <f>SUM(J81:J87)</f>
        <v>1.3499999999999659</v>
      </c>
    </row>
    <row r="82" spans="2:15" x14ac:dyDescent="0.2">
      <c r="B82" s="406"/>
      <c r="C82" s="204">
        <v>79</v>
      </c>
      <c r="D82" s="192" t="str">
        <f t="shared" si="7"/>
        <v>Tuesday</v>
      </c>
      <c r="E82" s="161">
        <v>45370</v>
      </c>
      <c r="F82" s="218">
        <v>2</v>
      </c>
      <c r="G82" s="219">
        <f t="shared" si="13"/>
        <v>311</v>
      </c>
      <c r="H82" s="220">
        <v>330.23</v>
      </c>
      <c r="I82" s="221">
        <v>315.20999999999998</v>
      </c>
      <c r="J82" s="221">
        <f t="shared" si="8"/>
        <v>0</v>
      </c>
      <c r="K82" s="221">
        <f t="shared" si="9"/>
        <v>15.020000000000039</v>
      </c>
      <c r="L82" s="221">
        <f t="shared" si="10"/>
        <v>19.230000000000018</v>
      </c>
      <c r="M82" s="221">
        <f t="shared" si="11"/>
        <v>1128.77</v>
      </c>
      <c r="N82" s="131">
        <f t="shared" si="12"/>
        <v>0.22633995887594244</v>
      </c>
      <c r="O82" s="390"/>
    </row>
    <row r="83" spans="2:15" x14ac:dyDescent="0.2">
      <c r="B83" s="406"/>
      <c r="C83" s="204">
        <v>80</v>
      </c>
      <c r="D83" s="192" t="str">
        <f t="shared" si="7"/>
        <v>Wednesday</v>
      </c>
      <c r="E83" s="161">
        <v>45371</v>
      </c>
      <c r="F83" s="218">
        <v>3</v>
      </c>
      <c r="G83" s="219">
        <f t="shared" si="13"/>
        <v>314</v>
      </c>
      <c r="H83" s="220">
        <v>333.23</v>
      </c>
      <c r="I83" s="221">
        <v>319.2</v>
      </c>
      <c r="J83" s="221">
        <f t="shared" si="8"/>
        <v>0</v>
      </c>
      <c r="K83" s="221">
        <f t="shared" si="9"/>
        <v>14.03000000000003</v>
      </c>
      <c r="L83" s="221">
        <f t="shared" si="10"/>
        <v>19.230000000000018</v>
      </c>
      <c r="M83" s="221">
        <f t="shared" si="11"/>
        <v>1125.77</v>
      </c>
      <c r="N83" s="131">
        <f t="shared" si="12"/>
        <v>0.22839616175462646</v>
      </c>
      <c r="O83" s="390"/>
    </row>
    <row r="84" spans="2:15" x14ac:dyDescent="0.2">
      <c r="B84" s="406"/>
      <c r="C84" s="204">
        <v>81</v>
      </c>
      <c r="D84" s="192" t="str">
        <f t="shared" si="7"/>
        <v>Thursday</v>
      </c>
      <c r="E84" s="161">
        <v>45372</v>
      </c>
      <c r="F84" s="218">
        <v>4</v>
      </c>
      <c r="G84" s="219">
        <f t="shared" si="13"/>
        <v>318</v>
      </c>
      <c r="H84" s="220">
        <v>338.08</v>
      </c>
      <c r="I84" s="221">
        <v>323.19</v>
      </c>
      <c r="J84" s="221">
        <f t="shared" si="8"/>
        <v>0.84999999999996589</v>
      </c>
      <c r="K84" s="221">
        <f t="shared" si="9"/>
        <v>14.889999999999986</v>
      </c>
      <c r="L84" s="221">
        <f t="shared" si="10"/>
        <v>20.079999999999984</v>
      </c>
      <c r="M84" s="221">
        <f t="shared" si="11"/>
        <v>1120.92</v>
      </c>
      <c r="N84" s="131">
        <f t="shared" si="12"/>
        <v>0.23172035640849897</v>
      </c>
      <c r="O84" s="390"/>
    </row>
    <row r="85" spans="2:15" x14ac:dyDescent="0.2">
      <c r="B85" s="406"/>
      <c r="C85" s="204">
        <v>82</v>
      </c>
      <c r="D85" s="192" t="str">
        <f t="shared" si="7"/>
        <v>Friday</v>
      </c>
      <c r="E85" s="161">
        <v>45373</v>
      </c>
      <c r="F85" s="218">
        <v>5</v>
      </c>
      <c r="G85" s="219">
        <f t="shared" si="13"/>
        <v>323</v>
      </c>
      <c r="H85" s="220">
        <v>343.58</v>
      </c>
      <c r="I85" s="221">
        <v>327.18</v>
      </c>
      <c r="J85" s="221">
        <f t="shared" si="8"/>
        <v>0.5</v>
      </c>
      <c r="K85" s="221">
        <f t="shared" si="9"/>
        <v>16.399999999999977</v>
      </c>
      <c r="L85" s="221">
        <f t="shared" si="10"/>
        <v>20.579999999999984</v>
      </c>
      <c r="M85" s="221">
        <f t="shared" si="11"/>
        <v>1115.42</v>
      </c>
      <c r="N85" s="131">
        <f t="shared" si="12"/>
        <v>0.23549006168608635</v>
      </c>
      <c r="O85" s="390"/>
    </row>
    <row r="86" spans="2:15" x14ac:dyDescent="0.2">
      <c r="B86" s="406"/>
      <c r="C86" s="204">
        <v>83</v>
      </c>
      <c r="D86" s="192" t="str">
        <f t="shared" si="7"/>
        <v>Saturday</v>
      </c>
      <c r="E86" s="161">
        <v>45374</v>
      </c>
      <c r="F86" s="218">
        <v>6</v>
      </c>
      <c r="G86" s="219">
        <f t="shared" si="13"/>
        <v>329</v>
      </c>
      <c r="H86" s="220">
        <v>349.58</v>
      </c>
      <c r="I86" s="221">
        <v>331.17</v>
      </c>
      <c r="J86" s="221">
        <f t="shared" si="8"/>
        <v>0</v>
      </c>
      <c r="K86" s="221">
        <f t="shared" si="9"/>
        <v>18.409999999999968</v>
      </c>
      <c r="L86" s="221">
        <f t="shared" si="10"/>
        <v>20.579999999999984</v>
      </c>
      <c r="M86" s="221">
        <f t="shared" si="11"/>
        <v>1109.42</v>
      </c>
      <c r="N86" s="131">
        <f t="shared" si="12"/>
        <v>0.2396024674434544</v>
      </c>
      <c r="O86" s="390"/>
    </row>
    <row r="87" spans="2:15" ht="16" thickBot="1" x14ac:dyDescent="0.25">
      <c r="B87" s="407"/>
      <c r="C87" s="205">
        <v>84</v>
      </c>
      <c r="D87" s="192" t="str">
        <f t="shared" si="7"/>
        <v>Sunday</v>
      </c>
      <c r="E87" s="161">
        <v>45375</v>
      </c>
      <c r="F87" s="218">
        <v>7</v>
      </c>
      <c r="G87" s="219">
        <f t="shared" si="13"/>
        <v>336</v>
      </c>
      <c r="H87" s="220">
        <v>356.58</v>
      </c>
      <c r="I87" s="221">
        <v>335.16</v>
      </c>
      <c r="J87" s="221">
        <f t="shared" si="8"/>
        <v>0</v>
      </c>
      <c r="K87" s="221">
        <f t="shared" si="9"/>
        <v>21.419999999999959</v>
      </c>
      <c r="L87" s="221">
        <f t="shared" si="10"/>
        <v>20.579999999999984</v>
      </c>
      <c r="M87" s="221">
        <f t="shared" si="11"/>
        <v>1102.42</v>
      </c>
      <c r="N87" s="131">
        <f t="shared" si="12"/>
        <v>0.24440027416038382</v>
      </c>
      <c r="O87" s="391"/>
    </row>
    <row r="88" spans="2:15" x14ac:dyDescent="0.2">
      <c r="B88" s="405">
        <v>13</v>
      </c>
      <c r="C88" s="203">
        <v>85</v>
      </c>
      <c r="D88" s="192" t="str">
        <f t="shared" si="7"/>
        <v>Monday</v>
      </c>
      <c r="E88" s="161">
        <v>45376</v>
      </c>
      <c r="F88" s="218">
        <v>1</v>
      </c>
      <c r="G88" s="219">
        <f t="shared" si="13"/>
        <v>337</v>
      </c>
      <c r="H88" s="220">
        <v>358.08</v>
      </c>
      <c r="I88" s="221">
        <v>339.15</v>
      </c>
      <c r="J88" s="221">
        <f t="shared" si="8"/>
        <v>0.5</v>
      </c>
      <c r="K88" s="221">
        <f t="shared" si="9"/>
        <v>18.930000000000007</v>
      </c>
      <c r="L88" s="221">
        <f t="shared" si="10"/>
        <v>21.079999999999984</v>
      </c>
      <c r="M88" s="221">
        <f t="shared" si="11"/>
        <v>1100.92</v>
      </c>
      <c r="N88" s="131">
        <f t="shared" si="12"/>
        <v>0.24542837559972583</v>
      </c>
      <c r="O88" s="389">
        <f>SUM(J88:J94)</f>
        <v>0.5</v>
      </c>
    </row>
    <row r="89" spans="2:15" x14ac:dyDescent="0.2">
      <c r="B89" s="406"/>
      <c r="C89" s="204">
        <v>86</v>
      </c>
      <c r="D89" s="192" t="str">
        <f t="shared" si="7"/>
        <v>Tuesday</v>
      </c>
      <c r="E89" s="161">
        <v>45377</v>
      </c>
      <c r="F89" s="218">
        <v>2</v>
      </c>
      <c r="G89" s="219">
        <f t="shared" si="13"/>
        <v>339</v>
      </c>
      <c r="H89" s="220">
        <v>360.08</v>
      </c>
      <c r="I89" s="221">
        <v>343.14</v>
      </c>
      <c r="J89" s="221">
        <f t="shared" si="8"/>
        <v>0</v>
      </c>
      <c r="K89" s="221">
        <f t="shared" si="9"/>
        <v>16.939999999999998</v>
      </c>
      <c r="L89" s="221">
        <f t="shared" si="10"/>
        <v>21.079999999999984</v>
      </c>
      <c r="M89" s="221">
        <f t="shared" si="11"/>
        <v>1098.92</v>
      </c>
      <c r="N89" s="131">
        <f t="shared" si="12"/>
        <v>0.24679917751884853</v>
      </c>
      <c r="O89" s="390"/>
    </row>
    <row r="90" spans="2:15" x14ac:dyDescent="0.2">
      <c r="B90" s="406"/>
      <c r="C90" s="204">
        <v>87</v>
      </c>
      <c r="D90" s="192" t="str">
        <f t="shared" si="7"/>
        <v>Wednesday</v>
      </c>
      <c r="E90" s="161">
        <v>45378</v>
      </c>
      <c r="F90" s="218">
        <v>3</v>
      </c>
      <c r="G90" s="219">
        <f t="shared" si="13"/>
        <v>342</v>
      </c>
      <c r="H90" s="220">
        <v>363.08</v>
      </c>
      <c r="I90" s="221">
        <v>347.13</v>
      </c>
      <c r="J90" s="221">
        <f t="shared" si="8"/>
        <v>0</v>
      </c>
      <c r="K90" s="221">
        <f t="shared" si="9"/>
        <v>15.949999999999989</v>
      </c>
      <c r="L90" s="221">
        <f t="shared" si="10"/>
        <v>21.079999999999984</v>
      </c>
      <c r="M90" s="221">
        <f t="shared" si="11"/>
        <v>1095.92</v>
      </c>
      <c r="N90" s="131">
        <f t="shared" si="12"/>
        <v>0.24885538039753255</v>
      </c>
      <c r="O90" s="390"/>
    </row>
    <row r="91" spans="2:15" x14ac:dyDescent="0.2">
      <c r="B91" s="406"/>
      <c r="C91" s="204">
        <v>88</v>
      </c>
      <c r="D91" s="192" t="str">
        <f t="shared" si="7"/>
        <v>Thursday</v>
      </c>
      <c r="E91" s="161">
        <v>45379</v>
      </c>
      <c r="F91" s="218">
        <v>4</v>
      </c>
      <c r="G91" s="219">
        <f t="shared" si="13"/>
        <v>346</v>
      </c>
      <c r="H91" s="220">
        <v>367.08</v>
      </c>
      <c r="I91" s="221">
        <v>351.12</v>
      </c>
      <c r="J91" s="221">
        <f t="shared" si="8"/>
        <v>0</v>
      </c>
      <c r="K91" s="221">
        <f t="shared" si="9"/>
        <v>15.95999999999998</v>
      </c>
      <c r="L91" s="221">
        <f t="shared" si="10"/>
        <v>21.079999999999984</v>
      </c>
      <c r="M91" s="221">
        <f t="shared" si="11"/>
        <v>1091.92</v>
      </c>
      <c r="N91" s="131">
        <f t="shared" si="12"/>
        <v>0.25159698423577792</v>
      </c>
      <c r="O91" s="390"/>
    </row>
    <row r="92" spans="2:15" x14ac:dyDescent="0.2">
      <c r="B92" s="406"/>
      <c r="C92" s="204">
        <v>89</v>
      </c>
      <c r="D92" s="193" t="str">
        <f t="shared" si="7"/>
        <v>Friday</v>
      </c>
      <c r="E92" s="161">
        <v>45380</v>
      </c>
      <c r="F92" s="218">
        <v>5</v>
      </c>
      <c r="G92" s="219">
        <f t="shared" si="13"/>
        <v>351</v>
      </c>
      <c r="H92" s="220">
        <v>372.08</v>
      </c>
      <c r="I92" s="221">
        <v>355.11</v>
      </c>
      <c r="J92" s="221">
        <f t="shared" si="8"/>
        <v>0</v>
      </c>
      <c r="K92" s="221">
        <f t="shared" si="9"/>
        <v>16.96999999999997</v>
      </c>
      <c r="L92" s="221">
        <f t="shared" si="10"/>
        <v>21.079999999999984</v>
      </c>
      <c r="M92" s="221">
        <f t="shared" si="11"/>
        <v>1086.92</v>
      </c>
      <c r="N92" s="131">
        <f t="shared" si="12"/>
        <v>0.25502398903358464</v>
      </c>
      <c r="O92" s="390"/>
    </row>
    <row r="93" spans="2:15" x14ac:dyDescent="0.2">
      <c r="B93" s="406"/>
      <c r="C93" s="204">
        <v>90</v>
      </c>
      <c r="D93" s="192" t="str">
        <f t="shared" si="7"/>
        <v>Saturday</v>
      </c>
      <c r="E93" s="161">
        <v>45381</v>
      </c>
      <c r="F93" s="218">
        <v>6</v>
      </c>
      <c r="G93" s="219">
        <f t="shared" si="13"/>
        <v>357</v>
      </c>
      <c r="H93" s="220">
        <v>378.08</v>
      </c>
      <c r="I93" s="221">
        <v>359.1</v>
      </c>
      <c r="J93" s="221">
        <f t="shared" si="8"/>
        <v>0</v>
      </c>
      <c r="K93" s="221">
        <f t="shared" si="9"/>
        <v>18.979999999999961</v>
      </c>
      <c r="L93" s="221">
        <f t="shared" si="10"/>
        <v>21.079999999999984</v>
      </c>
      <c r="M93" s="221">
        <f t="shared" si="11"/>
        <v>1080.92</v>
      </c>
      <c r="N93" s="131">
        <f t="shared" si="12"/>
        <v>0.25913639479095268</v>
      </c>
      <c r="O93" s="390"/>
    </row>
    <row r="94" spans="2:15" ht="16" thickBot="1" x14ac:dyDescent="0.25">
      <c r="B94" s="407"/>
      <c r="C94" s="205">
        <v>91</v>
      </c>
      <c r="D94" s="192" t="str">
        <f t="shared" si="7"/>
        <v>Sunday</v>
      </c>
      <c r="E94" s="161">
        <v>45382</v>
      </c>
      <c r="F94" s="218">
        <v>7</v>
      </c>
      <c r="G94" s="219">
        <f t="shared" si="13"/>
        <v>364</v>
      </c>
      <c r="H94" s="220">
        <v>385.08</v>
      </c>
      <c r="I94" s="221">
        <v>363.09</v>
      </c>
      <c r="J94" s="221">
        <f t="shared" si="8"/>
        <v>0</v>
      </c>
      <c r="K94" s="221">
        <f t="shared" si="9"/>
        <v>21.990000000000009</v>
      </c>
      <c r="L94" s="221">
        <f t="shared" si="10"/>
        <v>21.079999999999984</v>
      </c>
      <c r="M94" s="221">
        <f t="shared" si="11"/>
        <v>1073.92</v>
      </c>
      <c r="N94" s="131">
        <f t="shared" si="12"/>
        <v>0.2639342015078821</v>
      </c>
      <c r="O94" s="391"/>
    </row>
    <row r="95" spans="2:15" x14ac:dyDescent="0.2">
      <c r="B95" s="405">
        <v>14</v>
      </c>
      <c r="C95" s="203">
        <v>92</v>
      </c>
      <c r="D95" s="193" t="str">
        <f t="shared" si="7"/>
        <v>Monday</v>
      </c>
      <c r="E95" s="161">
        <v>45383</v>
      </c>
      <c r="F95" s="218">
        <v>1</v>
      </c>
      <c r="G95" s="219">
        <f t="shared" si="13"/>
        <v>365</v>
      </c>
      <c r="H95" s="220">
        <v>386.08</v>
      </c>
      <c r="I95" s="221">
        <v>367.08</v>
      </c>
      <c r="J95" s="221">
        <f t="shared" si="8"/>
        <v>0</v>
      </c>
      <c r="K95" s="221">
        <f t="shared" si="9"/>
        <v>19</v>
      </c>
      <c r="L95" s="221">
        <f t="shared" si="10"/>
        <v>21.079999999999984</v>
      </c>
      <c r="M95" s="221">
        <f t="shared" si="11"/>
        <v>1072.92</v>
      </c>
      <c r="N95" s="131">
        <f t="shared" si="12"/>
        <v>0.26461960246744343</v>
      </c>
      <c r="O95" s="389">
        <f>SUM(J95:J101)</f>
        <v>1.1700000000000159</v>
      </c>
    </row>
    <row r="96" spans="2:15" x14ac:dyDescent="0.2">
      <c r="B96" s="406"/>
      <c r="C96" s="204">
        <v>93</v>
      </c>
      <c r="D96" s="192" t="str">
        <f t="shared" si="7"/>
        <v>Tuesday</v>
      </c>
      <c r="E96" s="161">
        <v>45384</v>
      </c>
      <c r="F96" s="218">
        <v>2</v>
      </c>
      <c r="G96" s="219">
        <f t="shared" si="13"/>
        <v>367</v>
      </c>
      <c r="H96" s="220">
        <v>388.08</v>
      </c>
      <c r="I96" s="221">
        <v>371.07</v>
      </c>
      <c r="J96" s="221">
        <f t="shared" si="8"/>
        <v>0</v>
      </c>
      <c r="K96" s="221">
        <f t="shared" si="9"/>
        <v>17.009999999999991</v>
      </c>
      <c r="L96" s="221">
        <f t="shared" si="10"/>
        <v>21.079999999999984</v>
      </c>
      <c r="M96" s="221">
        <f t="shared" si="11"/>
        <v>1070.92</v>
      </c>
      <c r="N96" s="131">
        <f t="shared" si="12"/>
        <v>0.26599040438656613</v>
      </c>
      <c r="O96" s="390"/>
    </row>
    <row r="97" spans="2:15" x14ac:dyDescent="0.2">
      <c r="B97" s="406"/>
      <c r="C97" s="204">
        <v>94</v>
      </c>
      <c r="D97" s="192" t="str">
        <f t="shared" si="7"/>
        <v>Wednesday</v>
      </c>
      <c r="E97" s="161">
        <v>45385</v>
      </c>
      <c r="F97" s="218">
        <v>3</v>
      </c>
      <c r="G97" s="219">
        <f t="shared" si="13"/>
        <v>370</v>
      </c>
      <c r="H97" s="220">
        <v>391.08</v>
      </c>
      <c r="I97" s="221">
        <v>375.06</v>
      </c>
      <c r="J97" s="221">
        <f t="shared" si="8"/>
        <v>0</v>
      </c>
      <c r="K97" s="221">
        <f t="shared" si="9"/>
        <v>16.019999999999982</v>
      </c>
      <c r="L97" s="221">
        <f t="shared" si="10"/>
        <v>21.079999999999984</v>
      </c>
      <c r="M97" s="221">
        <f t="shared" si="11"/>
        <v>1067.92</v>
      </c>
      <c r="N97" s="131">
        <f t="shared" si="12"/>
        <v>0.26804660726525015</v>
      </c>
      <c r="O97" s="390"/>
    </row>
    <row r="98" spans="2:15" x14ac:dyDescent="0.2">
      <c r="B98" s="406"/>
      <c r="C98" s="204">
        <v>95</v>
      </c>
      <c r="D98" s="192" t="str">
        <f t="shared" si="7"/>
        <v>Thursday</v>
      </c>
      <c r="E98" s="161">
        <v>45386</v>
      </c>
      <c r="F98" s="218">
        <v>4</v>
      </c>
      <c r="G98" s="219">
        <f t="shared" si="13"/>
        <v>374</v>
      </c>
      <c r="H98" s="220">
        <v>395.93</v>
      </c>
      <c r="I98" s="221">
        <v>379.05</v>
      </c>
      <c r="J98" s="221">
        <f t="shared" si="8"/>
        <v>0.85000000000002274</v>
      </c>
      <c r="K98" s="221">
        <f t="shared" si="9"/>
        <v>16.879999999999995</v>
      </c>
      <c r="L98" s="221">
        <f t="shared" si="10"/>
        <v>21.930000000000007</v>
      </c>
      <c r="M98" s="221">
        <f t="shared" si="11"/>
        <v>1063.07</v>
      </c>
      <c r="N98" s="131">
        <f t="shared" si="12"/>
        <v>0.27137080191912272</v>
      </c>
      <c r="O98" s="390"/>
    </row>
    <row r="99" spans="2:15" x14ac:dyDescent="0.2">
      <c r="B99" s="406"/>
      <c r="C99" s="204">
        <v>96</v>
      </c>
      <c r="D99" s="192" t="str">
        <f t="shared" si="7"/>
        <v>Friday</v>
      </c>
      <c r="E99" s="161">
        <v>45387</v>
      </c>
      <c r="F99" s="218">
        <v>5</v>
      </c>
      <c r="G99" s="219">
        <f t="shared" si="13"/>
        <v>379</v>
      </c>
      <c r="H99" s="220">
        <v>401.24</v>
      </c>
      <c r="I99" s="221">
        <v>383.04</v>
      </c>
      <c r="J99" s="221">
        <f t="shared" si="8"/>
        <v>0.31000000000000227</v>
      </c>
      <c r="K99" s="221">
        <f t="shared" si="9"/>
        <v>18.199999999999989</v>
      </c>
      <c r="L99" s="221">
        <f t="shared" si="10"/>
        <v>22.240000000000009</v>
      </c>
      <c r="M99" s="221">
        <f t="shared" si="11"/>
        <v>1057.76</v>
      </c>
      <c r="N99" s="131">
        <f t="shared" si="12"/>
        <v>0.27501028101439345</v>
      </c>
      <c r="O99" s="390"/>
    </row>
    <row r="100" spans="2:15" x14ac:dyDescent="0.2">
      <c r="B100" s="406"/>
      <c r="C100" s="204">
        <v>97</v>
      </c>
      <c r="D100" s="192" t="str">
        <f t="shared" si="7"/>
        <v>Saturday</v>
      </c>
      <c r="E100" s="161">
        <v>45388</v>
      </c>
      <c r="F100" s="218">
        <v>6</v>
      </c>
      <c r="G100" s="219">
        <f t="shared" si="13"/>
        <v>385</v>
      </c>
      <c r="H100" s="220">
        <v>407.25</v>
      </c>
      <c r="I100" s="221">
        <v>387.03</v>
      </c>
      <c r="J100" s="221">
        <f t="shared" si="8"/>
        <v>9.9999999999909051E-3</v>
      </c>
      <c r="K100" s="221">
        <f t="shared" si="9"/>
        <v>20.220000000000027</v>
      </c>
      <c r="L100" s="221">
        <f t="shared" si="10"/>
        <v>22.25</v>
      </c>
      <c r="M100" s="221">
        <f t="shared" si="11"/>
        <v>1051.75</v>
      </c>
      <c r="N100" s="131">
        <f t="shared" si="12"/>
        <v>0.2791295407813571</v>
      </c>
      <c r="O100" s="390"/>
    </row>
    <row r="101" spans="2:15" ht="16" thickBot="1" x14ac:dyDescent="0.25">
      <c r="B101" s="407"/>
      <c r="C101" s="205">
        <v>98</v>
      </c>
      <c r="D101" s="192" t="str">
        <f t="shared" si="7"/>
        <v>Sunday</v>
      </c>
      <c r="E101" s="161">
        <v>45389</v>
      </c>
      <c r="F101" s="218">
        <v>7</v>
      </c>
      <c r="G101" s="219">
        <f t="shared" si="13"/>
        <v>392</v>
      </c>
      <c r="H101" s="220">
        <v>414.25</v>
      </c>
      <c r="I101" s="221">
        <v>391.02</v>
      </c>
      <c r="J101" s="221">
        <f t="shared" si="8"/>
        <v>0</v>
      </c>
      <c r="K101" s="221">
        <f t="shared" si="9"/>
        <v>23.230000000000018</v>
      </c>
      <c r="L101" s="221">
        <f t="shared" si="10"/>
        <v>22.25</v>
      </c>
      <c r="M101" s="221">
        <f t="shared" si="11"/>
        <v>1044.75</v>
      </c>
      <c r="N101" s="131">
        <f t="shared" si="12"/>
        <v>0.28392734749828652</v>
      </c>
      <c r="O101" s="391"/>
    </row>
    <row r="102" spans="2:15" x14ac:dyDescent="0.2">
      <c r="B102" s="405">
        <v>15</v>
      </c>
      <c r="C102" s="203">
        <v>99</v>
      </c>
      <c r="D102" s="192" t="str">
        <f t="shared" si="7"/>
        <v>Monday</v>
      </c>
      <c r="E102" s="161">
        <v>45390</v>
      </c>
      <c r="F102" s="218">
        <v>1</v>
      </c>
      <c r="G102" s="219">
        <f t="shared" si="13"/>
        <v>393</v>
      </c>
      <c r="H102" s="220">
        <v>415.25</v>
      </c>
      <c r="I102" s="221">
        <v>395.01</v>
      </c>
      <c r="J102" s="221">
        <f t="shared" si="8"/>
        <v>0</v>
      </c>
      <c r="K102" s="221">
        <f t="shared" si="9"/>
        <v>20.240000000000009</v>
      </c>
      <c r="L102" s="221">
        <f t="shared" si="10"/>
        <v>22.25</v>
      </c>
      <c r="M102" s="221">
        <f t="shared" si="11"/>
        <v>1043.75</v>
      </c>
      <c r="N102" s="131">
        <f t="shared" si="12"/>
        <v>0.28461274845784784</v>
      </c>
      <c r="O102" s="389">
        <f>SUM(J102:J108)</f>
        <v>0.41000000000002501</v>
      </c>
    </row>
    <row r="103" spans="2:15" x14ac:dyDescent="0.2">
      <c r="B103" s="406"/>
      <c r="C103" s="204">
        <v>100</v>
      </c>
      <c r="D103" s="192" t="str">
        <f t="shared" si="7"/>
        <v>Tuesday</v>
      </c>
      <c r="E103" s="161">
        <v>45391</v>
      </c>
      <c r="F103" s="218">
        <v>2</v>
      </c>
      <c r="G103" s="219">
        <f t="shared" si="13"/>
        <v>395</v>
      </c>
      <c r="H103" s="220">
        <v>417.45</v>
      </c>
      <c r="I103" s="221">
        <v>399</v>
      </c>
      <c r="J103" s="221">
        <f t="shared" si="8"/>
        <v>0.19999999999998863</v>
      </c>
      <c r="K103" s="221">
        <f t="shared" si="9"/>
        <v>18.449999999999989</v>
      </c>
      <c r="L103" s="221">
        <f t="shared" si="10"/>
        <v>22.449999999999989</v>
      </c>
      <c r="M103" s="221">
        <f t="shared" si="11"/>
        <v>1041.55</v>
      </c>
      <c r="N103" s="131">
        <f t="shared" si="12"/>
        <v>0.28612063056888276</v>
      </c>
      <c r="O103" s="390"/>
    </row>
    <row r="104" spans="2:15" x14ac:dyDescent="0.2">
      <c r="B104" s="406"/>
      <c r="C104" s="204">
        <v>101</v>
      </c>
      <c r="D104" s="192" t="str">
        <f t="shared" si="7"/>
        <v>Wednesday</v>
      </c>
      <c r="E104" s="161">
        <v>45392</v>
      </c>
      <c r="F104" s="218">
        <v>3</v>
      </c>
      <c r="G104" s="219">
        <f t="shared" si="13"/>
        <v>398</v>
      </c>
      <c r="H104" s="220">
        <v>420.45</v>
      </c>
      <c r="I104" s="221">
        <v>402.99</v>
      </c>
      <c r="J104" s="221">
        <f t="shared" si="8"/>
        <v>0</v>
      </c>
      <c r="K104" s="221">
        <f t="shared" si="9"/>
        <v>17.45999999999998</v>
      </c>
      <c r="L104" s="221">
        <f t="shared" si="10"/>
        <v>22.449999999999989</v>
      </c>
      <c r="M104" s="221">
        <f t="shared" si="11"/>
        <v>1038.55</v>
      </c>
      <c r="N104" s="131">
        <f t="shared" si="12"/>
        <v>0.28817683344756684</v>
      </c>
      <c r="O104" s="390"/>
    </row>
    <row r="105" spans="2:15" x14ac:dyDescent="0.2">
      <c r="B105" s="406"/>
      <c r="C105" s="204">
        <v>102</v>
      </c>
      <c r="D105" s="192" t="str">
        <f t="shared" si="7"/>
        <v>Thursday</v>
      </c>
      <c r="E105" s="161">
        <v>45393</v>
      </c>
      <c r="F105" s="218">
        <v>4</v>
      </c>
      <c r="G105" s="219">
        <f t="shared" si="13"/>
        <v>402</v>
      </c>
      <c r="H105" s="220">
        <v>424.45</v>
      </c>
      <c r="I105" s="221">
        <v>406.98</v>
      </c>
      <c r="J105" s="221">
        <f t="shared" si="8"/>
        <v>0</v>
      </c>
      <c r="K105" s="221">
        <f t="shared" si="9"/>
        <v>17.46999999999997</v>
      </c>
      <c r="L105" s="221">
        <f t="shared" si="10"/>
        <v>22.449999999999989</v>
      </c>
      <c r="M105" s="221">
        <f t="shared" si="11"/>
        <v>1034.55</v>
      </c>
      <c r="N105" s="131">
        <f t="shared" si="12"/>
        <v>0.29091843728581218</v>
      </c>
      <c r="O105" s="390"/>
    </row>
    <row r="106" spans="2:15" x14ac:dyDescent="0.2">
      <c r="B106" s="406"/>
      <c r="C106" s="204">
        <v>103</v>
      </c>
      <c r="D106" s="192" t="str">
        <f t="shared" si="7"/>
        <v>Friday</v>
      </c>
      <c r="E106" s="161">
        <v>45394</v>
      </c>
      <c r="F106" s="218">
        <v>5</v>
      </c>
      <c r="G106" s="219">
        <f t="shared" si="13"/>
        <v>407</v>
      </c>
      <c r="H106" s="220">
        <v>429.45</v>
      </c>
      <c r="I106" s="221">
        <v>410.97</v>
      </c>
      <c r="J106" s="221">
        <f t="shared" si="8"/>
        <v>0</v>
      </c>
      <c r="K106" s="221">
        <f t="shared" si="9"/>
        <v>18.479999999999961</v>
      </c>
      <c r="L106" s="221">
        <f t="shared" si="10"/>
        <v>22.449999999999989</v>
      </c>
      <c r="M106" s="221">
        <f t="shared" si="11"/>
        <v>1029.55</v>
      </c>
      <c r="N106" s="131">
        <f t="shared" si="12"/>
        <v>0.2943454420836189</v>
      </c>
      <c r="O106" s="390"/>
    </row>
    <row r="107" spans="2:15" x14ac:dyDescent="0.2">
      <c r="B107" s="406"/>
      <c r="C107" s="204">
        <v>104</v>
      </c>
      <c r="D107" s="192" t="str">
        <f t="shared" si="7"/>
        <v>Saturday</v>
      </c>
      <c r="E107" s="161">
        <v>45395</v>
      </c>
      <c r="F107" s="218">
        <v>6</v>
      </c>
      <c r="G107" s="219">
        <f t="shared" si="13"/>
        <v>413</v>
      </c>
      <c r="H107" s="220">
        <v>435.45</v>
      </c>
      <c r="I107" s="221">
        <v>414.96</v>
      </c>
      <c r="J107" s="221">
        <f t="shared" si="8"/>
        <v>0</v>
      </c>
      <c r="K107" s="221">
        <f t="shared" si="9"/>
        <v>20.490000000000009</v>
      </c>
      <c r="L107" s="221">
        <f t="shared" si="10"/>
        <v>22.449999999999989</v>
      </c>
      <c r="M107" s="221">
        <f t="shared" si="11"/>
        <v>1023.55</v>
      </c>
      <c r="N107" s="131">
        <f t="shared" si="12"/>
        <v>0.29845784784098695</v>
      </c>
      <c r="O107" s="390"/>
    </row>
    <row r="108" spans="2:15" ht="16" thickBot="1" x14ac:dyDescent="0.25">
      <c r="B108" s="407"/>
      <c r="C108" s="205">
        <v>105</v>
      </c>
      <c r="D108" s="192" t="str">
        <f t="shared" si="7"/>
        <v>Sunday</v>
      </c>
      <c r="E108" s="161">
        <v>45396</v>
      </c>
      <c r="F108" s="218">
        <v>7</v>
      </c>
      <c r="G108" s="219">
        <f t="shared" si="13"/>
        <v>420</v>
      </c>
      <c r="H108" s="220">
        <v>442.66</v>
      </c>
      <c r="I108" s="221">
        <v>418.95</v>
      </c>
      <c r="J108" s="221">
        <f t="shared" si="8"/>
        <v>0.21000000000003638</v>
      </c>
      <c r="K108" s="221">
        <f t="shared" si="9"/>
        <v>23.710000000000036</v>
      </c>
      <c r="L108" s="221">
        <f t="shared" si="10"/>
        <v>22.660000000000025</v>
      </c>
      <c r="M108" s="221">
        <f t="shared" si="11"/>
        <v>1016.3399999999999</v>
      </c>
      <c r="N108" s="131">
        <f t="shared" si="12"/>
        <v>0.3033995887594243</v>
      </c>
      <c r="O108" s="391"/>
    </row>
    <row r="109" spans="2:15" x14ac:dyDescent="0.2">
      <c r="B109" s="405">
        <v>16</v>
      </c>
      <c r="C109" s="203">
        <v>106</v>
      </c>
      <c r="D109" s="192" t="str">
        <f t="shared" si="7"/>
        <v>Monday</v>
      </c>
      <c r="E109" s="161">
        <v>45397</v>
      </c>
      <c r="F109" s="218">
        <v>1</v>
      </c>
      <c r="G109" s="219">
        <f t="shared" si="13"/>
        <v>421</v>
      </c>
      <c r="H109" s="220">
        <v>443.66</v>
      </c>
      <c r="I109" s="221">
        <v>422.94</v>
      </c>
      <c r="J109" s="221">
        <f t="shared" si="8"/>
        <v>0</v>
      </c>
      <c r="K109" s="221">
        <f t="shared" si="9"/>
        <v>20.720000000000027</v>
      </c>
      <c r="L109" s="221">
        <f t="shared" si="10"/>
        <v>22.660000000000025</v>
      </c>
      <c r="M109" s="221">
        <f t="shared" si="11"/>
        <v>1015.3399999999999</v>
      </c>
      <c r="N109" s="131">
        <f t="shared" si="12"/>
        <v>0.30408498971898562</v>
      </c>
      <c r="O109" s="389">
        <f>SUM(J109:J115)</f>
        <v>0.44999999999998863</v>
      </c>
    </row>
    <row r="110" spans="2:15" x14ac:dyDescent="0.2">
      <c r="B110" s="406"/>
      <c r="C110" s="204">
        <v>107</v>
      </c>
      <c r="D110" s="192" t="str">
        <f t="shared" si="7"/>
        <v>Tuesday</v>
      </c>
      <c r="E110" s="161">
        <v>45398</v>
      </c>
      <c r="F110" s="218">
        <v>2</v>
      </c>
      <c r="G110" s="219">
        <f t="shared" si="13"/>
        <v>423</v>
      </c>
      <c r="H110" s="220">
        <v>445.66</v>
      </c>
      <c r="I110" s="221">
        <v>426.93</v>
      </c>
      <c r="J110" s="221">
        <f t="shared" si="8"/>
        <v>0</v>
      </c>
      <c r="K110" s="221">
        <f t="shared" si="9"/>
        <v>18.730000000000018</v>
      </c>
      <c r="L110" s="221">
        <f t="shared" si="10"/>
        <v>22.660000000000025</v>
      </c>
      <c r="M110" s="221">
        <f t="shared" si="11"/>
        <v>1013.3399999999999</v>
      </c>
      <c r="N110" s="131">
        <f t="shared" si="12"/>
        <v>0.30545579163810832</v>
      </c>
      <c r="O110" s="390"/>
    </row>
    <row r="111" spans="2:15" x14ac:dyDescent="0.2">
      <c r="B111" s="406"/>
      <c r="C111" s="204">
        <v>108</v>
      </c>
      <c r="D111" s="192" t="str">
        <f t="shared" si="7"/>
        <v>Wednesday</v>
      </c>
      <c r="E111" s="161">
        <v>45399</v>
      </c>
      <c r="F111" s="218">
        <v>3</v>
      </c>
      <c r="G111" s="219">
        <f t="shared" si="13"/>
        <v>426</v>
      </c>
      <c r="H111" s="220">
        <v>448.66</v>
      </c>
      <c r="I111" s="221">
        <v>430.92</v>
      </c>
      <c r="J111" s="221">
        <f t="shared" si="8"/>
        <v>0</v>
      </c>
      <c r="K111" s="221">
        <f t="shared" si="9"/>
        <v>17.740000000000009</v>
      </c>
      <c r="L111" s="221">
        <f t="shared" si="10"/>
        <v>22.660000000000025</v>
      </c>
      <c r="M111" s="221">
        <f t="shared" si="11"/>
        <v>1010.3399999999999</v>
      </c>
      <c r="N111" s="131">
        <f t="shared" si="12"/>
        <v>0.30751199451679234</v>
      </c>
      <c r="O111" s="390"/>
    </row>
    <row r="112" spans="2:15" x14ac:dyDescent="0.2">
      <c r="B112" s="406"/>
      <c r="C112" s="204">
        <v>109</v>
      </c>
      <c r="D112" s="192" t="str">
        <f t="shared" si="7"/>
        <v>Thursday</v>
      </c>
      <c r="E112" s="161">
        <v>45400</v>
      </c>
      <c r="F112" s="218">
        <v>4</v>
      </c>
      <c r="G112" s="219">
        <f t="shared" si="13"/>
        <v>430</v>
      </c>
      <c r="H112" s="220">
        <v>453.11</v>
      </c>
      <c r="I112" s="221">
        <v>434.91</v>
      </c>
      <c r="J112" s="221">
        <f t="shared" si="8"/>
        <v>0.44999999999998863</v>
      </c>
      <c r="K112" s="221">
        <f t="shared" si="9"/>
        <v>18.199999999999989</v>
      </c>
      <c r="L112" s="221">
        <f t="shared" si="10"/>
        <v>23.110000000000014</v>
      </c>
      <c r="M112" s="221">
        <f t="shared" si="11"/>
        <v>1005.89</v>
      </c>
      <c r="N112" s="131">
        <f t="shared" si="12"/>
        <v>0.31056202878684031</v>
      </c>
      <c r="O112" s="390"/>
    </row>
    <row r="113" spans="2:15" x14ac:dyDescent="0.2">
      <c r="B113" s="406"/>
      <c r="C113" s="204">
        <v>110</v>
      </c>
      <c r="D113" s="192" t="str">
        <f t="shared" si="7"/>
        <v>Friday</v>
      </c>
      <c r="E113" s="161">
        <v>45401</v>
      </c>
      <c r="F113" s="218">
        <v>5</v>
      </c>
      <c r="G113" s="219">
        <f t="shared" si="13"/>
        <v>435</v>
      </c>
      <c r="H113" s="220">
        <v>458.11</v>
      </c>
      <c r="I113" s="221">
        <v>438.9</v>
      </c>
      <c r="J113" s="221">
        <f t="shared" si="8"/>
        <v>0</v>
      </c>
      <c r="K113" s="221">
        <f t="shared" si="9"/>
        <v>19.210000000000036</v>
      </c>
      <c r="L113" s="221">
        <f t="shared" si="10"/>
        <v>23.110000000000014</v>
      </c>
      <c r="M113" s="221">
        <f t="shared" si="11"/>
        <v>1000.89</v>
      </c>
      <c r="N113" s="131">
        <f t="shared" si="12"/>
        <v>0.31398903358464703</v>
      </c>
      <c r="O113" s="390"/>
    </row>
    <row r="114" spans="2:15" x14ac:dyDescent="0.2">
      <c r="B114" s="406"/>
      <c r="C114" s="204">
        <v>111</v>
      </c>
      <c r="D114" s="192" t="str">
        <f t="shared" si="7"/>
        <v>Saturday</v>
      </c>
      <c r="E114" s="161">
        <v>45402</v>
      </c>
      <c r="F114" s="218">
        <v>6</v>
      </c>
      <c r="G114" s="219">
        <f t="shared" si="13"/>
        <v>441</v>
      </c>
      <c r="H114" s="220">
        <v>464.11</v>
      </c>
      <c r="I114" s="221">
        <v>442.89</v>
      </c>
      <c r="J114" s="221">
        <f t="shared" si="8"/>
        <v>0</v>
      </c>
      <c r="K114" s="221">
        <f t="shared" si="9"/>
        <v>21.220000000000027</v>
      </c>
      <c r="L114" s="221">
        <f t="shared" si="10"/>
        <v>23.110000000000014</v>
      </c>
      <c r="M114" s="221">
        <f t="shared" si="11"/>
        <v>994.89</v>
      </c>
      <c r="N114" s="131">
        <f t="shared" si="12"/>
        <v>0.31810143934201507</v>
      </c>
      <c r="O114" s="390"/>
    </row>
    <row r="115" spans="2:15" ht="16" thickBot="1" x14ac:dyDescent="0.25">
      <c r="B115" s="407"/>
      <c r="C115" s="205">
        <v>112</v>
      </c>
      <c r="D115" s="192" t="str">
        <f t="shared" si="7"/>
        <v>Sunday</v>
      </c>
      <c r="E115" s="161">
        <v>45403</v>
      </c>
      <c r="F115" s="218">
        <v>7</v>
      </c>
      <c r="G115" s="219">
        <f t="shared" si="13"/>
        <v>448</v>
      </c>
      <c r="H115" s="220">
        <v>471.11</v>
      </c>
      <c r="I115" s="221">
        <v>446.88</v>
      </c>
      <c r="J115" s="221">
        <f t="shared" si="8"/>
        <v>0</v>
      </c>
      <c r="K115" s="221">
        <f t="shared" si="9"/>
        <v>24.230000000000018</v>
      </c>
      <c r="L115" s="221">
        <f t="shared" si="10"/>
        <v>23.110000000000014</v>
      </c>
      <c r="M115" s="221">
        <f t="shared" si="11"/>
        <v>987.89</v>
      </c>
      <c r="N115" s="131">
        <f t="shared" si="12"/>
        <v>0.32289924605894449</v>
      </c>
      <c r="O115" s="391"/>
    </row>
    <row r="116" spans="2:15" x14ac:dyDescent="0.2">
      <c r="B116" s="405">
        <v>17</v>
      </c>
      <c r="C116" s="203">
        <v>113</v>
      </c>
      <c r="D116" s="192" t="str">
        <f t="shared" si="7"/>
        <v>Monday</v>
      </c>
      <c r="E116" s="161">
        <v>45404</v>
      </c>
      <c r="F116" s="218">
        <v>1</v>
      </c>
      <c r="G116" s="219">
        <f t="shared" si="13"/>
        <v>449</v>
      </c>
      <c r="H116" s="220">
        <v>472.11</v>
      </c>
      <c r="I116" s="221">
        <v>450.87</v>
      </c>
      <c r="J116" s="221">
        <f t="shared" si="8"/>
        <v>0</v>
      </c>
      <c r="K116" s="221">
        <f t="shared" si="9"/>
        <v>21.240000000000009</v>
      </c>
      <c r="L116" s="221">
        <f t="shared" si="10"/>
        <v>23.110000000000014</v>
      </c>
      <c r="M116" s="221">
        <f t="shared" si="11"/>
        <v>986.89</v>
      </c>
      <c r="N116" s="131">
        <f t="shared" si="12"/>
        <v>0.32358464701850581</v>
      </c>
      <c r="O116" s="389">
        <f>SUM(J116:J122)</f>
        <v>0.70999999999997954</v>
      </c>
    </row>
    <row r="117" spans="2:15" x14ac:dyDescent="0.2">
      <c r="B117" s="406"/>
      <c r="C117" s="204">
        <v>114</v>
      </c>
      <c r="D117" s="192" t="str">
        <f t="shared" si="7"/>
        <v>Tuesday</v>
      </c>
      <c r="E117" s="161">
        <v>45405</v>
      </c>
      <c r="F117" s="218">
        <v>2</v>
      </c>
      <c r="G117" s="219">
        <f t="shared" si="13"/>
        <v>451</v>
      </c>
      <c r="H117" s="220">
        <v>474.21</v>
      </c>
      <c r="I117" s="221">
        <v>454.86</v>
      </c>
      <c r="J117" s="221">
        <f t="shared" si="8"/>
        <v>9.9999999999965894E-2</v>
      </c>
      <c r="K117" s="221">
        <f t="shared" si="9"/>
        <v>19.349999999999966</v>
      </c>
      <c r="L117" s="221">
        <f t="shared" si="10"/>
        <v>23.20999999999998</v>
      </c>
      <c r="M117" s="221">
        <f t="shared" si="11"/>
        <v>984.79</v>
      </c>
      <c r="N117" s="131">
        <f t="shared" si="12"/>
        <v>0.32502398903358465</v>
      </c>
      <c r="O117" s="390"/>
    </row>
    <row r="118" spans="2:15" x14ac:dyDescent="0.2">
      <c r="B118" s="406"/>
      <c r="C118" s="204">
        <v>115</v>
      </c>
      <c r="D118" s="192" t="str">
        <f t="shared" si="7"/>
        <v>Wednesday</v>
      </c>
      <c r="E118" s="161">
        <v>45406</v>
      </c>
      <c r="F118" s="218">
        <v>3</v>
      </c>
      <c r="G118" s="219">
        <f t="shared" si="13"/>
        <v>454</v>
      </c>
      <c r="H118" s="220">
        <v>477.27</v>
      </c>
      <c r="I118" s="221">
        <v>458.85</v>
      </c>
      <c r="J118" s="221">
        <f t="shared" si="8"/>
        <v>6.0000000000002274E-2</v>
      </c>
      <c r="K118" s="221">
        <f t="shared" si="9"/>
        <v>18.419999999999959</v>
      </c>
      <c r="L118" s="221">
        <f t="shared" si="10"/>
        <v>23.269999999999982</v>
      </c>
      <c r="M118" s="221">
        <f t="shared" si="11"/>
        <v>981.73</v>
      </c>
      <c r="N118" s="131">
        <f t="shared" si="12"/>
        <v>0.32712131596984234</v>
      </c>
      <c r="O118" s="390"/>
    </row>
    <row r="119" spans="2:15" x14ac:dyDescent="0.2">
      <c r="B119" s="406"/>
      <c r="C119" s="204">
        <v>116</v>
      </c>
      <c r="D119" s="192" t="str">
        <f t="shared" si="7"/>
        <v>Thursday</v>
      </c>
      <c r="E119" s="161">
        <v>45407</v>
      </c>
      <c r="F119" s="218">
        <v>4</v>
      </c>
      <c r="G119" s="219">
        <f t="shared" si="13"/>
        <v>458</v>
      </c>
      <c r="H119" s="220">
        <v>481.27</v>
      </c>
      <c r="I119" s="221">
        <v>462.84</v>
      </c>
      <c r="J119" s="221">
        <f t="shared" si="8"/>
        <v>0</v>
      </c>
      <c r="K119" s="221">
        <f t="shared" si="9"/>
        <v>18.430000000000007</v>
      </c>
      <c r="L119" s="221">
        <f t="shared" si="10"/>
        <v>23.269999999999982</v>
      </c>
      <c r="M119" s="221">
        <f t="shared" si="11"/>
        <v>977.73</v>
      </c>
      <c r="N119" s="131">
        <f t="shared" si="12"/>
        <v>0.32986291980808774</v>
      </c>
      <c r="O119" s="390"/>
    </row>
    <row r="120" spans="2:15" x14ac:dyDescent="0.2">
      <c r="B120" s="406"/>
      <c r="C120" s="204">
        <v>117</v>
      </c>
      <c r="D120" s="192" t="str">
        <f t="shared" si="7"/>
        <v>Friday</v>
      </c>
      <c r="E120" s="161">
        <v>45408</v>
      </c>
      <c r="F120" s="218">
        <v>5</v>
      </c>
      <c r="G120" s="219">
        <f t="shared" si="13"/>
        <v>463</v>
      </c>
      <c r="H120" s="220">
        <v>486.27</v>
      </c>
      <c r="I120" s="221">
        <v>466.83</v>
      </c>
      <c r="J120" s="221">
        <f t="shared" si="8"/>
        <v>0</v>
      </c>
      <c r="K120" s="221">
        <f t="shared" si="9"/>
        <v>19.439999999999998</v>
      </c>
      <c r="L120" s="221">
        <f t="shared" si="10"/>
        <v>23.269999999999982</v>
      </c>
      <c r="M120" s="221">
        <f t="shared" si="11"/>
        <v>972.73</v>
      </c>
      <c r="N120" s="131">
        <f t="shared" si="12"/>
        <v>0.33328992460589446</v>
      </c>
      <c r="O120" s="390"/>
    </row>
    <row r="121" spans="2:15" x14ac:dyDescent="0.2">
      <c r="B121" s="406"/>
      <c r="C121" s="204">
        <v>118</v>
      </c>
      <c r="D121" s="192" t="str">
        <f t="shared" si="7"/>
        <v>Saturday</v>
      </c>
      <c r="E121" s="161">
        <v>45409</v>
      </c>
      <c r="F121" s="218">
        <v>6</v>
      </c>
      <c r="G121" s="219">
        <f t="shared" si="13"/>
        <v>469</v>
      </c>
      <c r="H121" s="220">
        <v>492.82</v>
      </c>
      <c r="I121" s="221">
        <v>470.82</v>
      </c>
      <c r="J121" s="221">
        <f t="shared" si="8"/>
        <v>0.55000000000001137</v>
      </c>
      <c r="K121" s="221">
        <f t="shared" si="9"/>
        <v>22</v>
      </c>
      <c r="L121" s="221">
        <f t="shared" si="10"/>
        <v>23.819999999999993</v>
      </c>
      <c r="M121" s="221">
        <f t="shared" si="11"/>
        <v>966.18000000000006</v>
      </c>
      <c r="N121" s="131">
        <f t="shared" si="12"/>
        <v>0.33777930089102126</v>
      </c>
      <c r="O121" s="390"/>
    </row>
    <row r="122" spans="2:15" ht="16" thickBot="1" x14ac:dyDescent="0.25">
      <c r="B122" s="407"/>
      <c r="C122" s="205">
        <v>119</v>
      </c>
      <c r="D122" s="192" t="str">
        <f t="shared" si="7"/>
        <v>Sunday</v>
      </c>
      <c r="E122" s="161">
        <v>45410</v>
      </c>
      <c r="F122" s="218">
        <v>7</v>
      </c>
      <c r="G122" s="219">
        <f t="shared" si="13"/>
        <v>476</v>
      </c>
      <c r="H122" s="220">
        <v>499.82</v>
      </c>
      <c r="I122" s="221">
        <v>474.81</v>
      </c>
      <c r="J122" s="221">
        <f t="shared" si="8"/>
        <v>0</v>
      </c>
      <c r="K122" s="221">
        <f t="shared" si="9"/>
        <v>25.009999999999991</v>
      </c>
      <c r="L122" s="221">
        <f t="shared" si="10"/>
        <v>23.819999999999993</v>
      </c>
      <c r="M122" s="221">
        <f t="shared" si="11"/>
        <v>959.18000000000006</v>
      </c>
      <c r="N122" s="131">
        <f t="shared" si="12"/>
        <v>0.34257710760795063</v>
      </c>
      <c r="O122" s="391"/>
    </row>
    <row r="123" spans="2:15" x14ac:dyDescent="0.2">
      <c r="B123" s="405">
        <v>18</v>
      </c>
      <c r="C123" s="203">
        <v>120</v>
      </c>
      <c r="D123" s="192" t="str">
        <f t="shared" si="7"/>
        <v>Monday</v>
      </c>
      <c r="E123" s="161">
        <v>45411</v>
      </c>
      <c r="F123" s="218">
        <v>1</v>
      </c>
      <c r="G123" s="219">
        <f t="shared" si="13"/>
        <v>477</v>
      </c>
      <c r="H123" s="220">
        <v>500.82</v>
      </c>
      <c r="I123" s="221">
        <v>478.8</v>
      </c>
      <c r="J123" s="221">
        <f t="shared" si="8"/>
        <v>0</v>
      </c>
      <c r="K123" s="221">
        <f t="shared" si="9"/>
        <v>22.019999999999982</v>
      </c>
      <c r="L123" s="221">
        <f t="shared" si="10"/>
        <v>23.819999999999993</v>
      </c>
      <c r="M123" s="221">
        <f t="shared" si="11"/>
        <v>958.18000000000006</v>
      </c>
      <c r="N123" s="131">
        <f t="shared" si="12"/>
        <v>0.343262508567512</v>
      </c>
      <c r="O123" s="389">
        <f>SUM(J123:J129)</f>
        <v>2.1400000000000432</v>
      </c>
    </row>
    <row r="124" spans="2:15" x14ac:dyDescent="0.2">
      <c r="B124" s="406"/>
      <c r="C124" s="204">
        <v>121</v>
      </c>
      <c r="D124" s="192" t="str">
        <f t="shared" si="7"/>
        <v>Tuesday</v>
      </c>
      <c r="E124" s="161">
        <v>45412</v>
      </c>
      <c r="F124" s="218">
        <v>2</v>
      </c>
      <c r="G124" s="219">
        <f t="shared" si="13"/>
        <v>479</v>
      </c>
      <c r="H124" s="220">
        <v>503.16</v>
      </c>
      <c r="I124" s="221">
        <v>482.79</v>
      </c>
      <c r="J124" s="221">
        <f t="shared" si="8"/>
        <v>0.34000000000003183</v>
      </c>
      <c r="K124" s="221">
        <f t="shared" si="9"/>
        <v>20.370000000000005</v>
      </c>
      <c r="L124" s="221">
        <f t="shared" si="10"/>
        <v>24.160000000000025</v>
      </c>
      <c r="M124" s="221">
        <f t="shared" si="11"/>
        <v>955.83999999999992</v>
      </c>
      <c r="N124" s="131">
        <f t="shared" si="12"/>
        <v>0.34486634681288558</v>
      </c>
      <c r="O124" s="390"/>
    </row>
    <row r="125" spans="2:15" x14ac:dyDescent="0.2">
      <c r="B125" s="406"/>
      <c r="C125" s="204">
        <v>122</v>
      </c>
      <c r="D125" s="192" t="str">
        <f t="shared" si="7"/>
        <v>Wednesday</v>
      </c>
      <c r="E125" s="161">
        <v>45413</v>
      </c>
      <c r="F125" s="218">
        <v>3</v>
      </c>
      <c r="G125" s="219">
        <f t="shared" si="13"/>
        <v>482</v>
      </c>
      <c r="H125" s="220">
        <v>507.01</v>
      </c>
      <c r="I125" s="221">
        <v>486.78</v>
      </c>
      <c r="J125" s="221">
        <f t="shared" si="8"/>
        <v>0.84999999999996589</v>
      </c>
      <c r="K125" s="221">
        <f t="shared" si="9"/>
        <v>20.230000000000018</v>
      </c>
      <c r="L125" s="221">
        <f t="shared" si="10"/>
        <v>25.009999999999991</v>
      </c>
      <c r="M125" s="221">
        <f t="shared" si="11"/>
        <v>951.99</v>
      </c>
      <c r="N125" s="131">
        <f t="shared" si="12"/>
        <v>0.34750514050719672</v>
      </c>
      <c r="O125" s="390"/>
    </row>
    <row r="126" spans="2:15" x14ac:dyDescent="0.2">
      <c r="B126" s="406"/>
      <c r="C126" s="204">
        <v>123</v>
      </c>
      <c r="D126" s="192" t="str">
        <f t="shared" si="7"/>
        <v>Thursday</v>
      </c>
      <c r="E126" s="161">
        <v>45414</v>
      </c>
      <c r="F126" s="218">
        <v>4</v>
      </c>
      <c r="G126" s="219">
        <f t="shared" si="13"/>
        <v>486</v>
      </c>
      <c r="H126" s="220">
        <v>511.91</v>
      </c>
      <c r="I126" s="221">
        <v>490.77</v>
      </c>
      <c r="J126" s="221">
        <f t="shared" si="8"/>
        <v>0.90000000000003411</v>
      </c>
      <c r="K126" s="221">
        <f t="shared" si="9"/>
        <v>21.140000000000043</v>
      </c>
      <c r="L126" s="221">
        <f t="shared" si="10"/>
        <v>25.910000000000025</v>
      </c>
      <c r="M126" s="221">
        <f t="shared" si="11"/>
        <v>947.08999999999992</v>
      </c>
      <c r="N126" s="131">
        <f t="shared" si="12"/>
        <v>0.3508636052090473</v>
      </c>
      <c r="O126" s="390"/>
    </row>
    <row r="127" spans="2:15" x14ac:dyDescent="0.2">
      <c r="B127" s="406"/>
      <c r="C127" s="204">
        <v>124</v>
      </c>
      <c r="D127" s="192" t="str">
        <f t="shared" si="7"/>
        <v>Friday</v>
      </c>
      <c r="E127" s="161">
        <v>45415</v>
      </c>
      <c r="F127" s="218">
        <v>5</v>
      </c>
      <c r="G127" s="219">
        <f t="shared" si="13"/>
        <v>491</v>
      </c>
      <c r="H127" s="220">
        <v>516.91</v>
      </c>
      <c r="I127" s="221">
        <v>494.76</v>
      </c>
      <c r="J127" s="221">
        <f t="shared" si="8"/>
        <v>-5.6843418860808015E-14</v>
      </c>
      <c r="K127" s="221">
        <f t="shared" si="9"/>
        <v>22.149999999999977</v>
      </c>
      <c r="L127" s="221">
        <f t="shared" si="10"/>
        <v>25.909999999999968</v>
      </c>
      <c r="M127" s="221">
        <f t="shared" si="11"/>
        <v>942.09</v>
      </c>
      <c r="N127" s="131">
        <f t="shared" si="12"/>
        <v>0.35429061000685397</v>
      </c>
      <c r="O127" s="390"/>
    </row>
    <row r="128" spans="2:15" x14ac:dyDescent="0.2">
      <c r="B128" s="406"/>
      <c r="C128" s="204">
        <v>125</v>
      </c>
      <c r="D128" s="192" t="str">
        <f t="shared" si="7"/>
        <v>Saturday</v>
      </c>
      <c r="E128" s="161">
        <v>45416</v>
      </c>
      <c r="F128" s="218">
        <v>6</v>
      </c>
      <c r="G128" s="219">
        <f t="shared" si="13"/>
        <v>497</v>
      </c>
      <c r="H128" s="220">
        <v>522.96</v>
      </c>
      <c r="I128" s="221">
        <v>498.75</v>
      </c>
      <c r="J128" s="221">
        <f t="shared" si="8"/>
        <v>5.0000000000068212E-2</v>
      </c>
      <c r="K128" s="221">
        <f t="shared" si="9"/>
        <v>24.210000000000036</v>
      </c>
      <c r="L128" s="221">
        <f t="shared" si="10"/>
        <v>25.960000000000036</v>
      </c>
      <c r="M128" s="221">
        <f t="shared" si="11"/>
        <v>936.04</v>
      </c>
      <c r="N128" s="131">
        <f t="shared" si="12"/>
        <v>0.35843728581220013</v>
      </c>
      <c r="O128" s="390"/>
    </row>
    <row r="129" spans="2:15" ht="16" thickBot="1" x14ac:dyDescent="0.25">
      <c r="B129" s="407"/>
      <c r="C129" s="205">
        <v>126</v>
      </c>
      <c r="D129" s="192" t="str">
        <f t="shared" si="7"/>
        <v>Sunday</v>
      </c>
      <c r="E129" s="161">
        <v>45417</v>
      </c>
      <c r="F129" s="218">
        <v>7</v>
      </c>
      <c r="G129" s="219">
        <f t="shared" si="13"/>
        <v>504</v>
      </c>
      <c r="H129" s="220">
        <v>529.96</v>
      </c>
      <c r="I129" s="221">
        <v>502.74</v>
      </c>
      <c r="J129" s="221">
        <f t="shared" si="8"/>
        <v>0</v>
      </c>
      <c r="K129" s="221">
        <f t="shared" si="9"/>
        <v>27.220000000000027</v>
      </c>
      <c r="L129" s="221">
        <f t="shared" si="10"/>
        <v>25.960000000000036</v>
      </c>
      <c r="M129" s="221">
        <f t="shared" si="11"/>
        <v>929.04</v>
      </c>
      <c r="N129" s="131">
        <f t="shared" si="12"/>
        <v>0.36323509252912956</v>
      </c>
      <c r="O129" s="391"/>
    </row>
    <row r="130" spans="2:15" x14ac:dyDescent="0.2">
      <c r="B130" s="405">
        <v>19</v>
      </c>
      <c r="C130" s="203">
        <v>127</v>
      </c>
      <c r="D130" s="193" t="str">
        <f t="shared" si="7"/>
        <v>Monday</v>
      </c>
      <c r="E130" s="161">
        <v>45418</v>
      </c>
      <c r="F130" s="218">
        <v>1</v>
      </c>
      <c r="G130" s="219">
        <f t="shared" si="13"/>
        <v>505</v>
      </c>
      <c r="H130" s="220">
        <v>531.37</v>
      </c>
      <c r="I130" s="221">
        <v>506.73</v>
      </c>
      <c r="J130" s="221">
        <f t="shared" si="8"/>
        <v>0.40999999999996817</v>
      </c>
      <c r="K130" s="221">
        <f t="shared" si="9"/>
        <v>24.639999999999986</v>
      </c>
      <c r="L130" s="221">
        <f t="shared" si="10"/>
        <v>26.370000000000005</v>
      </c>
      <c r="M130" s="221">
        <f t="shared" si="11"/>
        <v>927.63</v>
      </c>
      <c r="N130" s="131">
        <f t="shared" si="12"/>
        <v>0.36420150788211103</v>
      </c>
      <c r="O130" s="389">
        <f>SUM(J130:J136)</f>
        <v>1.4099999999999682</v>
      </c>
    </row>
    <row r="131" spans="2:15" x14ac:dyDescent="0.2">
      <c r="B131" s="406"/>
      <c r="C131" s="204">
        <v>128</v>
      </c>
      <c r="D131" s="192" t="str">
        <f t="shared" si="7"/>
        <v>Tuesday</v>
      </c>
      <c r="E131" s="161">
        <v>45419</v>
      </c>
      <c r="F131" s="218">
        <v>2</v>
      </c>
      <c r="G131" s="219">
        <f t="shared" si="13"/>
        <v>507</v>
      </c>
      <c r="H131" s="220">
        <v>533.37</v>
      </c>
      <c r="I131" s="221">
        <v>510.72</v>
      </c>
      <c r="J131" s="221">
        <f t="shared" si="8"/>
        <v>0</v>
      </c>
      <c r="K131" s="221">
        <f t="shared" si="9"/>
        <v>22.649999999999977</v>
      </c>
      <c r="L131" s="221">
        <f t="shared" si="10"/>
        <v>26.370000000000005</v>
      </c>
      <c r="M131" s="221">
        <f t="shared" si="11"/>
        <v>925.63</v>
      </c>
      <c r="N131" s="131">
        <f t="shared" si="12"/>
        <v>0.36557230980123373</v>
      </c>
      <c r="O131" s="390"/>
    </row>
    <row r="132" spans="2:15" x14ac:dyDescent="0.2">
      <c r="B132" s="406"/>
      <c r="C132" s="204">
        <v>129</v>
      </c>
      <c r="D132" s="192" t="str">
        <f t="shared" si="7"/>
        <v>Wednesday</v>
      </c>
      <c r="E132" s="161">
        <v>45420</v>
      </c>
      <c r="F132" s="218">
        <v>3</v>
      </c>
      <c r="G132" s="219">
        <f t="shared" si="13"/>
        <v>510</v>
      </c>
      <c r="H132" s="220">
        <v>536.37</v>
      </c>
      <c r="I132" s="221">
        <v>514.71</v>
      </c>
      <c r="J132" s="221">
        <f t="shared" si="8"/>
        <v>0</v>
      </c>
      <c r="K132" s="221">
        <f t="shared" si="9"/>
        <v>21.659999999999968</v>
      </c>
      <c r="L132" s="221">
        <f t="shared" si="10"/>
        <v>26.370000000000005</v>
      </c>
      <c r="M132" s="221">
        <f t="shared" si="11"/>
        <v>922.63</v>
      </c>
      <c r="N132" s="131">
        <f t="shared" si="12"/>
        <v>0.36762851267991775</v>
      </c>
      <c r="O132" s="390"/>
    </row>
    <row r="133" spans="2:15" x14ac:dyDescent="0.2">
      <c r="B133" s="406"/>
      <c r="C133" s="204">
        <v>130</v>
      </c>
      <c r="D133" s="192" t="str">
        <f t="shared" ref="D133:D196" si="14">TEXT(WEEKDAY(E133), "dddd")</f>
        <v>Thursday</v>
      </c>
      <c r="E133" s="161">
        <v>45421</v>
      </c>
      <c r="F133" s="218">
        <v>4</v>
      </c>
      <c r="G133" s="219">
        <f t="shared" si="13"/>
        <v>514</v>
      </c>
      <c r="H133" s="220">
        <v>540.37</v>
      </c>
      <c r="I133" s="221">
        <v>518.70000000000005</v>
      </c>
      <c r="J133" s="221">
        <f t="shared" ref="J133:J196" si="15">SUM(H133-H132-F133)</f>
        <v>0</v>
      </c>
      <c r="K133" s="221">
        <f t="shared" ref="K133:K196" si="16">SUM(H133-I133)</f>
        <v>21.669999999999959</v>
      </c>
      <c r="L133" s="221">
        <f t="shared" ref="L133:L196" si="17">SUM(H133-F133-G132)</f>
        <v>26.370000000000005</v>
      </c>
      <c r="M133" s="221">
        <f t="shared" ref="M133:M196" si="18">SUM($G$369-H133)</f>
        <v>918.63</v>
      </c>
      <c r="N133" s="131">
        <f t="shared" ref="N133:N196" si="19">SUM(H133/$G$369)</f>
        <v>0.37037011651816315</v>
      </c>
      <c r="O133" s="390"/>
    </row>
    <row r="134" spans="2:15" x14ac:dyDescent="0.2">
      <c r="B134" s="406"/>
      <c r="C134" s="204">
        <v>131</v>
      </c>
      <c r="D134" s="192" t="str">
        <f t="shared" si="14"/>
        <v>Friday</v>
      </c>
      <c r="E134" s="161">
        <v>45422</v>
      </c>
      <c r="F134" s="218">
        <v>5</v>
      </c>
      <c r="G134" s="219">
        <f t="shared" si="13"/>
        <v>519</v>
      </c>
      <c r="H134" s="220">
        <v>546.37</v>
      </c>
      <c r="I134" s="221">
        <v>522.69000000000005</v>
      </c>
      <c r="J134" s="221">
        <f t="shared" si="15"/>
        <v>1</v>
      </c>
      <c r="K134" s="221">
        <f t="shared" si="16"/>
        <v>23.67999999999995</v>
      </c>
      <c r="L134" s="221">
        <f t="shared" si="17"/>
        <v>27.370000000000005</v>
      </c>
      <c r="M134" s="221">
        <f t="shared" si="18"/>
        <v>912.63</v>
      </c>
      <c r="N134" s="131">
        <f t="shared" si="19"/>
        <v>0.37448252227553119</v>
      </c>
      <c r="O134" s="390"/>
    </row>
    <row r="135" spans="2:15" x14ac:dyDescent="0.2">
      <c r="B135" s="406"/>
      <c r="C135" s="204">
        <v>132</v>
      </c>
      <c r="D135" s="192" t="str">
        <f t="shared" si="14"/>
        <v>Saturday</v>
      </c>
      <c r="E135" s="161">
        <v>45423</v>
      </c>
      <c r="F135" s="218">
        <v>6</v>
      </c>
      <c r="G135" s="219">
        <f t="shared" si="13"/>
        <v>525</v>
      </c>
      <c r="H135" s="220">
        <v>552.37</v>
      </c>
      <c r="I135" s="221">
        <v>526.67999999999995</v>
      </c>
      <c r="J135" s="221">
        <f t="shared" si="15"/>
        <v>0</v>
      </c>
      <c r="K135" s="221">
        <f t="shared" si="16"/>
        <v>25.690000000000055</v>
      </c>
      <c r="L135" s="221">
        <f t="shared" si="17"/>
        <v>27.370000000000005</v>
      </c>
      <c r="M135" s="221">
        <f t="shared" si="18"/>
        <v>906.63</v>
      </c>
      <c r="N135" s="131">
        <f t="shared" si="19"/>
        <v>0.37859492803289924</v>
      </c>
      <c r="O135" s="390"/>
    </row>
    <row r="136" spans="2:15" ht="16" thickBot="1" x14ac:dyDescent="0.25">
      <c r="B136" s="407"/>
      <c r="C136" s="205">
        <v>133</v>
      </c>
      <c r="D136" s="192" t="str">
        <f t="shared" si="14"/>
        <v>Sunday</v>
      </c>
      <c r="E136" s="161">
        <v>45424</v>
      </c>
      <c r="F136" s="218">
        <v>7</v>
      </c>
      <c r="G136" s="219">
        <f t="shared" ref="G136:G199" si="20">SUM(G135+F136)</f>
        <v>532</v>
      </c>
      <c r="H136" s="220">
        <v>559.37</v>
      </c>
      <c r="I136" s="221">
        <v>530.66999999999996</v>
      </c>
      <c r="J136" s="221">
        <f t="shared" si="15"/>
        <v>0</v>
      </c>
      <c r="K136" s="221">
        <f t="shared" si="16"/>
        <v>28.700000000000045</v>
      </c>
      <c r="L136" s="221">
        <f t="shared" si="17"/>
        <v>27.370000000000005</v>
      </c>
      <c r="M136" s="221">
        <f t="shared" si="18"/>
        <v>899.63</v>
      </c>
      <c r="N136" s="131">
        <f t="shared" si="19"/>
        <v>0.38339273474982866</v>
      </c>
      <c r="O136" s="391"/>
    </row>
    <row r="137" spans="2:15" x14ac:dyDescent="0.2">
      <c r="B137" s="405">
        <v>20</v>
      </c>
      <c r="C137" s="203">
        <v>134</v>
      </c>
      <c r="D137" s="192" t="str">
        <f t="shared" si="14"/>
        <v>Monday</v>
      </c>
      <c r="E137" s="161">
        <v>45425</v>
      </c>
      <c r="F137" s="218">
        <v>1</v>
      </c>
      <c r="G137" s="219">
        <f t="shared" si="20"/>
        <v>533</v>
      </c>
      <c r="H137" s="220">
        <v>560.37</v>
      </c>
      <c r="I137" s="221">
        <v>534.66</v>
      </c>
      <c r="J137" s="221">
        <f t="shared" si="15"/>
        <v>0</v>
      </c>
      <c r="K137" s="221">
        <f t="shared" si="16"/>
        <v>25.710000000000036</v>
      </c>
      <c r="L137" s="221">
        <f t="shared" si="17"/>
        <v>27.370000000000005</v>
      </c>
      <c r="M137" s="221">
        <f t="shared" si="18"/>
        <v>898.63</v>
      </c>
      <c r="N137" s="131">
        <f t="shared" si="19"/>
        <v>0.38407813570938998</v>
      </c>
      <c r="O137" s="389">
        <f>SUM(J137:J143)</f>
        <v>1.3999999999999773</v>
      </c>
    </row>
    <row r="138" spans="2:15" x14ac:dyDescent="0.2">
      <c r="B138" s="406"/>
      <c r="C138" s="204">
        <v>135</v>
      </c>
      <c r="D138" s="192" t="str">
        <f t="shared" si="14"/>
        <v>Tuesday</v>
      </c>
      <c r="E138" s="161">
        <v>45426</v>
      </c>
      <c r="F138" s="218">
        <v>2</v>
      </c>
      <c r="G138" s="219">
        <f t="shared" si="20"/>
        <v>535</v>
      </c>
      <c r="H138" s="220">
        <v>562.47</v>
      </c>
      <c r="I138" s="221">
        <v>538.65</v>
      </c>
      <c r="J138" s="221">
        <f t="shared" si="15"/>
        <v>0.10000000000002274</v>
      </c>
      <c r="K138" s="221">
        <f t="shared" si="16"/>
        <v>23.82000000000005</v>
      </c>
      <c r="L138" s="221">
        <f t="shared" si="17"/>
        <v>27.470000000000027</v>
      </c>
      <c r="M138" s="221">
        <f t="shared" si="18"/>
        <v>896.53</v>
      </c>
      <c r="N138" s="131">
        <f t="shared" si="19"/>
        <v>0.38551747772446882</v>
      </c>
      <c r="O138" s="390"/>
    </row>
    <row r="139" spans="2:15" x14ac:dyDescent="0.2">
      <c r="B139" s="406"/>
      <c r="C139" s="204">
        <v>136</v>
      </c>
      <c r="D139" s="192" t="str">
        <f t="shared" si="14"/>
        <v>Wednesday</v>
      </c>
      <c r="E139" s="161">
        <v>45427</v>
      </c>
      <c r="F139" s="218">
        <v>3</v>
      </c>
      <c r="G139" s="219">
        <f t="shared" si="20"/>
        <v>538</v>
      </c>
      <c r="H139" s="220">
        <v>565.47</v>
      </c>
      <c r="I139" s="221">
        <v>542.64</v>
      </c>
      <c r="J139" s="221">
        <f t="shared" si="15"/>
        <v>0</v>
      </c>
      <c r="K139" s="221">
        <f t="shared" si="16"/>
        <v>22.830000000000041</v>
      </c>
      <c r="L139" s="221">
        <f t="shared" si="17"/>
        <v>27.470000000000027</v>
      </c>
      <c r="M139" s="221">
        <f t="shared" si="18"/>
        <v>893.53</v>
      </c>
      <c r="N139" s="131">
        <f t="shared" si="19"/>
        <v>0.38757368060315284</v>
      </c>
      <c r="O139" s="390"/>
    </row>
    <row r="140" spans="2:15" x14ac:dyDescent="0.2">
      <c r="B140" s="406"/>
      <c r="C140" s="204">
        <v>137</v>
      </c>
      <c r="D140" s="192" t="str">
        <f t="shared" si="14"/>
        <v>Thursday</v>
      </c>
      <c r="E140" s="161">
        <v>45428</v>
      </c>
      <c r="F140" s="218">
        <v>4</v>
      </c>
      <c r="G140" s="219">
        <f t="shared" si="20"/>
        <v>542</v>
      </c>
      <c r="H140" s="220">
        <v>570.37</v>
      </c>
      <c r="I140" s="221">
        <v>546.63</v>
      </c>
      <c r="J140" s="221">
        <f t="shared" si="15"/>
        <v>0.89999999999997726</v>
      </c>
      <c r="K140" s="221">
        <f t="shared" si="16"/>
        <v>23.740000000000009</v>
      </c>
      <c r="L140" s="221">
        <f t="shared" si="17"/>
        <v>28.370000000000005</v>
      </c>
      <c r="M140" s="221">
        <f t="shared" si="18"/>
        <v>888.63</v>
      </c>
      <c r="N140" s="131">
        <f t="shared" si="19"/>
        <v>0.39093214530500342</v>
      </c>
      <c r="O140" s="390"/>
    </row>
    <row r="141" spans="2:15" x14ac:dyDescent="0.2">
      <c r="B141" s="406"/>
      <c r="C141" s="204">
        <v>138</v>
      </c>
      <c r="D141" s="192" t="str">
        <f t="shared" si="14"/>
        <v>Friday</v>
      </c>
      <c r="E141" s="161">
        <v>45429</v>
      </c>
      <c r="F141" s="218">
        <v>5</v>
      </c>
      <c r="G141" s="219">
        <f t="shared" si="20"/>
        <v>547</v>
      </c>
      <c r="H141" s="220">
        <v>575.77</v>
      </c>
      <c r="I141" s="221">
        <v>550.62</v>
      </c>
      <c r="J141" s="221">
        <f t="shared" si="15"/>
        <v>0.39999999999997726</v>
      </c>
      <c r="K141" s="221">
        <f t="shared" si="16"/>
        <v>25.149999999999977</v>
      </c>
      <c r="L141" s="221">
        <f t="shared" si="17"/>
        <v>28.769999999999982</v>
      </c>
      <c r="M141" s="221">
        <f t="shared" si="18"/>
        <v>883.23</v>
      </c>
      <c r="N141" s="131">
        <f t="shared" si="19"/>
        <v>0.39463331048663469</v>
      </c>
      <c r="O141" s="390"/>
    </row>
    <row r="142" spans="2:15" x14ac:dyDescent="0.2">
      <c r="B142" s="406"/>
      <c r="C142" s="204">
        <v>139</v>
      </c>
      <c r="D142" s="192" t="str">
        <f t="shared" si="14"/>
        <v>Saturday</v>
      </c>
      <c r="E142" s="161">
        <v>45430</v>
      </c>
      <c r="F142" s="218">
        <v>6</v>
      </c>
      <c r="G142" s="219">
        <f t="shared" si="20"/>
        <v>553</v>
      </c>
      <c r="H142" s="220">
        <v>581.77</v>
      </c>
      <c r="I142" s="221">
        <v>554.61</v>
      </c>
      <c r="J142" s="221">
        <f t="shared" si="15"/>
        <v>0</v>
      </c>
      <c r="K142" s="221">
        <f t="shared" si="16"/>
        <v>27.159999999999968</v>
      </c>
      <c r="L142" s="221">
        <f t="shared" si="17"/>
        <v>28.769999999999982</v>
      </c>
      <c r="M142" s="221">
        <f t="shared" si="18"/>
        <v>877.23</v>
      </c>
      <c r="N142" s="131">
        <f t="shared" si="19"/>
        <v>0.39874571624400273</v>
      </c>
      <c r="O142" s="390"/>
    </row>
    <row r="143" spans="2:15" ht="16" thickBot="1" x14ac:dyDescent="0.25">
      <c r="B143" s="407"/>
      <c r="C143" s="205">
        <v>140</v>
      </c>
      <c r="D143" s="192" t="str">
        <f t="shared" si="14"/>
        <v>Sunday</v>
      </c>
      <c r="E143" s="161">
        <v>45431</v>
      </c>
      <c r="F143" s="218">
        <v>7</v>
      </c>
      <c r="G143" s="219">
        <f t="shared" si="20"/>
        <v>560</v>
      </c>
      <c r="H143" s="220">
        <v>588.77</v>
      </c>
      <c r="I143" s="221">
        <v>558.6</v>
      </c>
      <c r="J143" s="221">
        <f t="shared" si="15"/>
        <v>0</v>
      </c>
      <c r="K143" s="221">
        <f t="shared" si="16"/>
        <v>30.169999999999959</v>
      </c>
      <c r="L143" s="221">
        <f t="shared" si="17"/>
        <v>28.769999999999982</v>
      </c>
      <c r="M143" s="221">
        <f t="shared" si="18"/>
        <v>870.23</v>
      </c>
      <c r="N143" s="131">
        <f t="shared" si="19"/>
        <v>0.40354352296093216</v>
      </c>
      <c r="O143" s="391"/>
    </row>
    <row r="144" spans="2:15" x14ac:dyDescent="0.2">
      <c r="B144" s="405">
        <v>21</v>
      </c>
      <c r="C144" s="203">
        <v>141</v>
      </c>
      <c r="D144" s="192" t="str">
        <f t="shared" si="14"/>
        <v>Monday</v>
      </c>
      <c r="E144" s="161">
        <v>45432</v>
      </c>
      <c r="F144" s="218">
        <v>1</v>
      </c>
      <c r="G144" s="219">
        <f t="shared" si="20"/>
        <v>561</v>
      </c>
      <c r="H144" s="220">
        <v>589.77</v>
      </c>
      <c r="I144" s="221">
        <v>562.59</v>
      </c>
      <c r="J144" s="221">
        <f t="shared" si="15"/>
        <v>0</v>
      </c>
      <c r="K144" s="221">
        <f t="shared" si="16"/>
        <v>27.17999999999995</v>
      </c>
      <c r="L144" s="221">
        <f t="shared" si="17"/>
        <v>28.769999999999982</v>
      </c>
      <c r="M144" s="221">
        <f t="shared" si="18"/>
        <v>869.23</v>
      </c>
      <c r="N144" s="131">
        <f t="shared" si="19"/>
        <v>0.40422892392049348</v>
      </c>
      <c r="O144" s="389">
        <f>SUM(J144:J150)</f>
        <v>1.8700000000000045</v>
      </c>
    </row>
    <row r="145" spans="2:15" x14ac:dyDescent="0.2">
      <c r="B145" s="406"/>
      <c r="C145" s="204">
        <v>142</v>
      </c>
      <c r="D145" s="192" t="str">
        <f t="shared" si="14"/>
        <v>Tuesday</v>
      </c>
      <c r="E145" s="161">
        <v>45433</v>
      </c>
      <c r="F145" s="218">
        <v>2</v>
      </c>
      <c r="G145" s="219">
        <f t="shared" si="20"/>
        <v>563</v>
      </c>
      <c r="H145" s="220">
        <v>591.82000000000005</v>
      </c>
      <c r="I145" s="221">
        <v>566.58000000000004</v>
      </c>
      <c r="J145" s="221">
        <f t="shared" si="15"/>
        <v>5.0000000000068212E-2</v>
      </c>
      <c r="K145" s="221">
        <f t="shared" si="16"/>
        <v>25.240000000000009</v>
      </c>
      <c r="L145" s="221">
        <f t="shared" si="17"/>
        <v>28.82000000000005</v>
      </c>
      <c r="M145" s="221">
        <f t="shared" si="18"/>
        <v>867.18</v>
      </c>
      <c r="N145" s="131">
        <f t="shared" si="19"/>
        <v>0.4056339958875943</v>
      </c>
      <c r="O145" s="390"/>
    </row>
    <row r="146" spans="2:15" x14ac:dyDescent="0.2">
      <c r="B146" s="406"/>
      <c r="C146" s="204">
        <v>143</v>
      </c>
      <c r="D146" s="192" t="str">
        <f t="shared" si="14"/>
        <v>Wednesday</v>
      </c>
      <c r="E146" s="161">
        <v>45434</v>
      </c>
      <c r="F146" s="218">
        <v>3</v>
      </c>
      <c r="G146" s="219">
        <f t="shared" si="20"/>
        <v>566</v>
      </c>
      <c r="H146" s="220">
        <v>594.82000000000005</v>
      </c>
      <c r="I146" s="221">
        <v>570.57000000000005</v>
      </c>
      <c r="J146" s="221">
        <f t="shared" si="15"/>
        <v>0</v>
      </c>
      <c r="K146" s="221">
        <f t="shared" si="16"/>
        <v>24.25</v>
      </c>
      <c r="L146" s="221">
        <f t="shared" si="17"/>
        <v>28.82000000000005</v>
      </c>
      <c r="M146" s="221">
        <f t="shared" si="18"/>
        <v>864.18</v>
      </c>
      <c r="N146" s="131">
        <f t="shared" si="19"/>
        <v>0.40769019876627832</v>
      </c>
      <c r="O146" s="390"/>
    </row>
    <row r="147" spans="2:15" x14ac:dyDescent="0.2">
      <c r="B147" s="406"/>
      <c r="C147" s="204">
        <v>144</v>
      </c>
      <c r="D147" s="192" t="str">
        <f t="shared" si="14"/>
        <v>Thursday</v>
      </c>
      <c r="E147" s="161">
        <v>45435</v>
      </c>
      <c r="F147" s="218">
        <v>4</v>
      </c>
      <c r="G147" s="219">
        <f t="shared" si="20"/>
        <v>570</v>
      </c>
      <c r="H147" s="220">
        <v>599.66999999999996</v>
      </c>
      <c r="I147" s="221">
        <v>574.55999999999995</v>
      </c>
      <c r="J147" s="221">
        <f t="shared" si="15"/>
        <v>0.84999999999990905</v>
      </c>
      <c r="K147" s="221">
        <f t="shared" si="16"/>
        <v>25.110000000000014</v>
      </c>
      <c r="L147" s="221">
        <f t="shared" si="17"/>
        <v>29.669999999999959</v>
      </c>
      <c r="M147" s="221">
        <f t="shared" si="18"/>
        <v>859.33</v>
      </c>
      <c r="N147" s="131">
        <f t="shared" si="19"/>
        <v>0.41101439342015078</v>
      </c>
      <c r="O147" s="390"/>
    </row>
    <row r="148" spans="2:15" x14ac:dyDescent="0.2">
      <c r="B148" s="406"/>
      <c r="C148" s="204">
        <v>145</v>
      </c>
      <c r="D148" s="192" t="str">
        <f t="shared" si="14"/>
        <v>Friday</v>
      </c>
      <c r="E148" s="161">
        <v>45436</v>
      </c>
      <c r="F148" s="218">
        <v>5</v>
      </c>
      <c r="G148" s="219">
        <f t="shared" si="20"/>
        <v>575</v>
      </c>
      <c r="H148" s="220">
        <v>605.64</v>
      </c>
      <c r="I148" s="221">
        <v>578.54999999999995</v>
      </c>
      <c r="J148" s="221">
        <f t="shared" si="15"/>
        <v>0.97000000000002728</v>
      </c>
      <c r="K148" s="221">
        <f t="shared" si="16"/>
        <v>27.090000000000032</v>
      </c>
      <c r="L148" s="221">
        <f t="shared" si="17"/>
        <v>30.639999999999986</v>
      </c>
      <c r="M148" s="221">
        <f t="shared" si="18"/>
        <v>853.36</v>
      </c>
      <c r="N148" s="131">
        <f t="shared" si="19"/>
        <v>0.41510623714873202</v>
      </c>
      <c r="O148" s="390"/>
    </row>
    <row r="149" spans="2:15" x14ac:dyDescent="0.2">
      <c r="B149" s="406"/>
      <c r="C149" s="204">
        <v>146</v>
      </c>
      <c r="D149" s="192" t="str">
        <f t="shared" si="14"/>
        <v>Saturday</v>
      </c>
      <c r="E149" s="161">
        <v>45437</v>
      </c>
      <c r="F149" s="218">
        <v>6</v>
      </c>
      <c r="G149" s="219">
        <f t="shared" si="20"/>
        <v>581</v>
      </c>
      <c r="H149" s="220">
        <v>611.64</v>
      </c>
      <c r="I149" s="221">
        <v>582.54</v>
      </c>
      <c r="J149" s="221">
        <f t="shared" si="15"/>
        <v>0</v>
      </c>
      <c r="K149" s="221">
        <f t="shared" si="16"/>
        <v>29.100000000000023</v>
      </c>
      <c r="L149" s="221">
        <f t="shared" si="17"/>
        <v>30.639999999999986</v>
      </c>
      <c r="M149" s="221">
        <f t="shared" si="18"/>
        <v>847.36</v>
      </c>
      <c r="N149" s="131">
        <f t="shared" si="19"/>
        <v>0.41921864290610006</v>
      </c>
      <c r="O149" s="390"/>
    </row>
    <row r="150" spans="2:15" ht="16" thickBot="1" x14ac:dyDescent="0.25">
      <c r="B150" s="407"/>
      <c r="C150" s="205">
        <v>147</v>
      </c>
      <c r="D150" s="192" t="str">
        <f t="shared" si="14"/>
        <v>Sunday</v>
      </c>
      <c r="E150" s="161">
        <v>45438</v>
      </c>
      <c r="F150" s="218">
        <v>7</v>
      </c>
      <c r="G150" s="219">
        <f t="shared" si="20"/>
        <v>588</v>
      </c>
      <c r="H150" s="220">
        <v>618.64</v>
      </c>
      <c r="I150" s="221">
        <v>586.53</v>
      </c>
      <c r="J150" s="221">
        <f t="shared" si="15"/>
        <v>0</v>
      </c>
      <c r="K150" s="221">
        <f t="shared" si="16"/>
        <v>32.110000000000014</v>
      </c>
      <c r="L150" s="221">
        <f t="shared" si="17"/>
        <v>30.639999999999986</v>
      </c>
      <c r="M150" s="221">
        <f t="shared" si="18"/>
        <v>840.36</v>
      </c>
      <c r="N150" s="131">
        <f t="shared" si="19"/>
        <v>0.42401644962302948</v>
      </c>
      <c r="O150" s="391"/>
    </row>
    <row r="151" spans="2:15" x14ac:dyDescent="0.2">
      <c r="B151" s="405">
        <v>22</v>
      </c>
      <c r="C151" s="203">
        <v>148</v>
      </c>
      <c r="D151" s="193" t="str">
        <f t="shared" si="14"/>
        <v>Monday</v>
      </c>
      <c r="E151" s="161">
        <v>45439</v>
      </c>
      <c r="F151" s="218">
        <v>1</v>
      </c>
      <c r="G151" s="219">
        <f t="shared" si="20"/>
        <v>589</v>
      </c>
      <c r="H151" s="220">
        <v>619.64</v>
      </c>
      <c r="I151" s="221">
        <v>590.52</v>
      </c>
      <c r="J151" s="221">
        <f t="shared" si="15"/>
        <v>0</v>
      </c>
      <c r="K151" s="221">
        <f t="shared" si="16"/>
        <v>29.120000000000005</v>
      </c>
      <c r="L151" s="221">
        <f t="shared" si="17"/>
        <v>30.639999999999986</v>
      </c>
      <c r="M151" s="221">
        <f t="shared" si="18"/>
        <v>839.36</v>
      </c>
      <c r="N151" s="131">
        <f t="shared" si="19"/>
        <v>0.4247018505825908</v>
      </c>
      <c r="O151" s="389">
        <f>SUM(J151:J157)</f>
        <v>1.5099999999999909</v>
      </c>
    </row>
    <row r="152" spans="2:15" x14ac:dyDescent="0.2">
      <c r="B152" s="406"/>
      <c r="C152" s="204">
        <v>149</v>
      </c>
      <c r="D152" s="192" t="str">
        <f t="shared" si="14"/>
        <v>Tuesday</v>
      </c>
      <c r="E152" s="161">
        <v>45440</v>
      </c>
      <c r="F152" s="218">
        <v>2</v>
      </c>
      <c r="G152" s="219">
        <f t="shared" si="20"/>
        <v>591</v>
      </c>
      <c r="H152" s="220">
        <v>621.64</v>
      </c>
      <c r="I152" s="221">
        <v>594.51</v>
      </c>
      <c r="J152" s="221">
        <f t="shared" si="15"/>
        <v>0</v>
      </c>
      <c r="K152" s="221">
        <f t="shared" si="16"/>
        <v>27.129999999999995</v>
      </c>
      <c r="L152" s="221">
        <f t="shared" si="17"/>
        <v>30.639999999999986</v>
      </c>
      <c r="M152" s="221">
        <f t="shared" si="18"/>
        <v>837.36</v>
      </c>
      <c r="N152" s="131">
        <f t="shared" si="19"/>
        <v>0.4260726525017135</v>
      </c>
      <c r="O152" s="390"/>
    </row>
    <row r="153" spans="2:15" x14ac:dyDescent="0.2">
      <c r="B153" s="406"/>
      <c r="C153" s="204">
        <v>150</v>
      </c>
      <c r="D153" s="192" t="str">
        <f t="shared" si="14"/>
        <v>Wednesday</v>
      </c>
      <c r="E153" s="161">
        <v>45441</v>
      </c>
      <c r="F153" s="218">
        <v>3</v>
      </c>
      <c r="G153" s="219">
        <f t="shared" si="20"/>
        <v>594</v>
      </c>
      <c r="H153" s="220">
        <v>625.04</v>
      </c>
      <c r="I153" s="221">
        <v>598.5</v>
      </c>
      <c r="J153" s="221">
        <f t="shared" si="15"/>
        <v>0.39999999999997726</v>
      </c>
      <c r="K153" s="221">
        <f t="shared" si="16"/>
        <v>26.539999999999964</v>
      </c>
      <c r="L153" s="221">
        <f t="shared" si="17"/>
        <v>31.039999999999964</v>
      </c>
      <c r="M153" s="221">
        <f t="shared" si="18"/>
        <v>833.96</v>
      </c>
      <c r="N153" s="131">
        <f t="shared" si="19"/>
        <v>0.42840301576422207</v>
      </c>
      <c r="O153" s="390"/>
    </row>
    <row r="154" spans="2:15" x14ac:dyDescent="0.2">
      <c r="B154" s="406"/>
      <c r="C154" s="204">
        <v>151</v>
      </c>
      <c r="D154" s="192" t="str">
        <f t="shared" si="14"/>
        <v>Thursday</v>
      </c>
      <c r="E154" s="161">
        <v>45442</v>
      </c>
      <c r="F154" s="218">
        <v>4</v>
      </c>
      <c r="G154" s="219">
        <f t="shared" si="20"/>
        <v>598</v>
      </c>
      <c r="H154" s="220">
        <v>629.78</v>
      </c>
      <c r="I154" s="221">
        <v>602.49</v>
      </c>
      <c r="J154" s="221">
        <f t="shared" si="15"/>
        <v>0.74000000000000909</v>
      </c>
      <c r="K154" s="221">
        <f t="shared" si="16"/>
        <v>27.289999999999964</v>
      </c>
      <c r="L154" s="221">
        <f t="shared" si="17"/>
        <v>31.779999999999973</v>
      </c>
      <c r="M154" s="221">
        <f t="shared" si="18"/>
        <v>829.22</v>
      </c>
      <c r="N154" s="131">
        <f t="shared" si="19"/>
        <v>0.43165181631254285</v>
      </c>
      <c r="O154" s="390"/>
    </row>
    <row r="155" spans="2:15" x14ac:dyDescent="0.2">
      <c r="B155" s="406"/>
      <c r="C155" s="204">
        <v>152</v>
      </c>
      <c r="D155" s="192" t="str">
        <f t="shared" si="14"/>
        <v>Friday</v>
      </c>
      <c r="E155" s="161">
        <v>45443</v>
      </c>
      <c r="F155" s="218">
        <v>5</v>
      </c>
      <c r="G155" s="219">
        <f t="shared" si="20"/>
        <v>603</v>
      </c>
      <c r="H155" s="220">
        <v>635.15</v>
      </c>
      <c r="I155" s="221">
        <v>606.48</v>
      </c>
      <c r="J155" s="221">
        <f t="shared" si="15"/>
        <v>0.37000000000000455</v>
      </c>
      <c r="K155" s="221">
        <f t="shared" si="16"/>
        <v>28.669999999999959</v>
      </c>
      <c r="L155" s="221">
        <f t="shared" si="17"/>
        <v>32.149999999999977</v>
      </c>
      <c r="M155" s="221">
        <f t="shared" si="18"/>
        <v>823.85</v>
      </c>
      <c r="N155" s="131">
        <f t="shared" si="19"/>
        <v>0.43533241946538725</v>
      </c>
      <c r="O155" s="390"/>
    </row>
    <row r="156" spans="2:15" x14ac:dyDescent="0.2">
      <c r="B156" s="406"/>
      <c r="C156" s="204">
        <v>153</v>
      </c>
      <c r="D156" s="192" t="str">
        <f t="shared" si="14"/>
        <v>Saturday</v>
      </c>
      <c r="E156" s="161">
        <v>45444</v>
      </c>
      <c r="F156" s="218">
        <v>6</v>
      </c>
      <c r="G156" s="219">
        <f t="shared" si="20"/>
        <v>609</v>
      </c>
      <c r="H156" s="220">
        <v>641.15</v>
      </c>
      <c r="I156" s="221">
        <v>610.47</v>
      </c>
      <c r="J156" s="221">
        <f t="shared" si="15"/>
        <v>0</v>
      </c>
      <c r="K156" s="221">
        <f t="shared" si="16"/>
        <v>30.67999999999995</v>
      </c>
      <c r="L156" s="221">
        <f t="shared" si="17"/>
        <v>32.149999999999977</v>
      </c>
      <c r="M156" s="221">
        <f t="shared" si="18"/>
        <v>817.85</v>
      </c>
      <c r="N156" s="131">
        <f t="shared" si="19"/>
        <v>0.4394448252227553</v>
      </c>
      <c r="O156" s="390"/>
    </row>
    <row r="157" spans="2:15" ht="16" thickBot="1" x14ac:dyDescent="0.25">
      <c r="B157" s="407"/>
      <c r="C157" s="205">
        <v>154</v>
      </c>
      <c r="D157" s="192" t="str">
        <f t="shared" si="14"/>
        <v>Sunday</v>
      </c>
      <c r="E157" s="161">
        <v>45445</v>
      </c>
      <c r="F157" s="218">
        <v>7</v>
      </c>
      <c r="G157" s="219">
        <f t="shared" si="20"/>
        <v>616</v>
      </c>
      <c r="H157" s="220">
        <v>648.15</v>
      </c>
      <c r="I157" s="221">
        <v>614.46</v>
      </c>
      <c r="J157" s="221">
        <f t="shared" si="15"/>
        <v>0</v>
      </c>
      <c r="K157" s="221">
        <f t="shared" si="16"/>
        <v>33.689999999999941</v>
      </c>
      <c r="L157" s="221">
        <f t="shared" si="17"/>
        <v>32.149999999999977</v>
      </c>
      <c r="M157" s="221">
        <f t="shared" si="18"/>
        <v>810.85</v>
      </c>
      <c r="N157" s="131">
        <f t="shared" si="19"/>
        <v>0.44424263193968472</v>
      </c>
      <c r="O157" s="391"/>
    </row>
    <row r="158" spans="2:15" x14ac:dyDescent="0.2">
      <c r="B158" s="405">
        <v>23</v>
      </c>
      <c r="C158" s="203">
        <v>155</v>
      </c>
      <c r="D158" s="192" t="str">
        <f t="shared" si="14"/>
        <v>Monday</v>
      </c>
      <c r="E158" s="161">
        <v>45446</v>
      </c>
      <c r="F158" s="218">
        <v>1</v>
      </c>
      <c r="G158" s="219">
        <f t="shared" si="20"/>
        <v>617</v>
      </c>
      <c r="H158" s="220">
        <v>649.15</v>
      </c>
      <c r="I158" s="221">
        <v>618.45000000000005</v>
      </c>
      <c r="J158" s="221">
        <f t="shared" si="15"/>
        <v>0</v>
      </c>
      <c r="K158" s="221">
        <f t="shared" si="16"/>
        <v>30.699999999999932</v>
      </c>
      <c r="L158" s="221">
        <f t="shared" si="17"/>
        <v>32.149999999999977</v>
      </c>
      <c r="M158" s="221">
        <f t="shared" si="18"/>
        <v>809.85</v>
      </c>
      <c r="N158" s="131">
        <f t="shared" si="19"/>
        <v>0.44492803289924604</v>
      </c>
      <c r="O158" s="389">
        <f>SUM(J158:J164)</f>
        <v>2.5</v>
      </c>
    </row>
    <row r="159" spans="2:15" x14ac:dyDescent="0.2">
      <c r="B159" s="406"/>
      <c r="C159" s="204">
        <v>156</v>
      </c>
      <c r="D159" s="192" t="str">
        <f t="shared" si="14"/>
        <v>Tuesday</v>
      </c>
      <c r="E159" s="161">
        <v>45447</v>
      </c>
      <c r="F159" s="218">
        <v>2</v>
      </c>
      <c r="G159" s="219">
        <f t="shared" si="20"/>
        <v>619</v>
      </c>
      <c r="H159" s="220">
        <v>652.15</v>
      </c>
      <c r="I159" s="221">
        <v>622.44000000000005</v>
      </c>
      <c r="J159" s="221">
        <f t="shared" si="15"/>
        <v>1</v>
      </c>
      <c r="K159" s="221">
        <f t="shared" si="16"/>
        <v>29.709999999999923</v>
      </c>
      <c r="L159" s="221">
        <f t="shared" si="17"/>
        <v>33.149999999999977</v>
      </c>
      <c r="M159" s="221">
        <f t="shared" si="18"/>
        <v>806.85</v>
      </c>
      <c r="N159" s="131">
        <f t="shared" si="19"/>
        <v>0.44698423577793006</v>
      </c>
      <c r="O159" s="390"/>
    </row>
    <row r="160" spans="2:15" x14ac:dyDescent="0.2">
      <c r="B160" s="406"/>
      <c r="C160" s="204">
        <v>157</v>
      </c>
      <c r="D160" s="192" t="str">
        <f t="shared" si="14"/>
        <v>Wednesday</v>
      </c>
      <c r="E160" s="161">
        <v>45448</v>
      </c>
      <c r="F160" s="218">
        <v>3</v>
      </c>
      <c r="G160" s="219">
        <f t="shared" si="20"/>
        <v>622</v>
      </c>
      <c r="H160" s="220">
        <v>655.15</v>
      </c>
      <c r="I160" s="221">
        <v>626.42999999999995</v>
      </c>
      <c r="J160" s="221">
        <f t="shared" si="15"/>
        <v>0</v>
      </c>
      <c r="K160" s="221">
        <f t="shared" si="16"/>
        <v>28.720000000000027</v>
      </c>
      <c r="L160" s="221">
        <f t="shared" si="17"/>
        <v>33.149999999999977</v>
      </c>
      <c r="M160" s="221">
        <f t="shared" si="18"/>
        <v>803.85</v>
      </c>
      <c r="N160" s="131">
        <f t="shared" si="19"/>
        <v>0.44904043865661408</v>
      </c>
      <c r="O160" s="390"/>
    </row>
    <row r="161" spans="2:15" x14ac:dyDescent="0.2">
      <c r="B161" s="406"/>
      <c r="C161" s="204">
        <v>158</v>
      </c>
      <c r="D161" s="192" t="str">
        <f t="shared" si="14"/>
        <v>Thursday</v>
      </c>
      <c r="E161" s="161">
        <v>45449</v>
      </c>
      <c r="F161" s="218">
        <v>4</v>
      </c>
      <c r="G161" s="219">
        <f t="shared" si="20"/>
        <v>626</v>
      </c>
      <c r="H161" s="220">
        <v>659.15</v>
      </c>
      <c r="I161" s="221">
        <v>630.41999999999996</v>
      </c>
      <c r="J161" s="221">
        <f t="shared" si="15"/>
        <v>0</v>
      </c>
      <c r="K161" s="221">
        <f t="shared" si="16"/>
        <v>28.730000000000018</v>
      </c>
      <c r="L161" s="221">
        <f t="shared" si="17"/>
        <v>33.149999999999977</v>
      </c>
      <c r="M161" s="221">
        <f t="shared" si="18"/>
        <v>799.85</v>
      </c>
      <c r="N161" s="131">
        <f t="shared" si="19"/>
        <v>0.45178204249485948</v>
      </c>
      <c r="O161" s="390"/>
    </row>
    <row r="162" spans="2:15" x14ac:dyDescent="0.2">
      <c r="B162" s="406"/>
      <c r="C162" s="204">
        <v>159</v>
      </c>
      <c r="D162" s="192" t="str">
        <f t="shared" si="14"/>
        <v>Friday</v>
      </c>
      <c r="E162" s="161">
        <v>45450</v>
      </c>
      <c r="F162" s="218">
        <v>5</v>
      </c>
      <c r="G162" s="219">
        <f t="shared" si="20"/>
        <v>631</v>
      </c>
      <c r="H162" s="220">
        <v>664.9</v>
      </c>
      <c r="I162" s="221">
        <v>634.41</v>
      </c>
      <c r="J162" s="221">
        <f t="shared" si="15"/>
        <v>0.75</v>
      </c>
      <c r="K162" s="221">
        <f t="shared" si="16"/>
        <v>30.490000000000009</v>
      </c>
      <c r="L162" s="221">
        <f t="shared" si="17"/>
        <v>33.899999999999977</v>
      </c>
      <c r="M162" s="221">
        <f t="shared" si="18"/>
        <v>794.1</v>
      </c>
      <c r="N162" s="131">
        <f t="shared" si="19"/>
        <v>0.45572309801233718</v>
      </c>
      <c r="O162" s="390"/>
    </row>
    <row r="163" spans="2:15" x14ac:dyDescent="0.2">
      <c r="B163" s="406"/>
      <c r="C163" s="204">
        <v>160</v>
      </c>
      <c r="D163" s="192" t="str">
        <f t="shared" si="14"/>
        <v>Saturday</v>
      </c>
      <c r="E163" s="161">
        <v>45451</v>
      </c>
      <c r="F163" s="218">
        <v>6</v>
      </c>
      <c r="G163" s="219">
        <f t="shared" si="20"/>
        <v>637</v>
      </c>
      <c r="H163" s="220">
        <v>671.65</v>
      </c>
      <c r="I163" s="221">
        <v>638.4</v>
      </c>
      <c r="J163" s="221">
        <f t="shared" si="15"/>
        <v>0.75</v>
      </c>
      <c r="K163" s="221">
        <f t="shared" si="16"/>
        <v>33.25</v>
      </c>
      <c r="L163" s="221">
        <f t="shared" si="17"/>
        <v>34.649999999999977</v>
      </c>
      <c r="M163" s="221">
        <f t="shared" si="18"/>
        <v>787.35</v>
      </c>
      <c r="N163" s="131">
        <f t="shared" si="19"/>
        <v>0.46034955448937626</v>
      </c>
      <c r="O163" s="390"/>
    </row>
    <row r="164" spans="2:15" ht="16" thickBot="1" x14ac:dyDescent="0.25">
      <c r="B164" s="407"/>
      <c r="C164" s="205">
        <v>161</v>
      </c>
      <c r="D164" s="192" t="str">
        <f t="shared" si="14"/>
        <v>Sunday</v>
      </c>
      <c r="E164" s="161">
        <v>45452</v>
      </c>
      <c r="F164" s="218">
        <v>7</v>
      </c>
      <c r="G164" s="219">
        <f t="shared" si="20"/>
        <v>644</v>
      </c>
      <c r="H164" s="220">
        <v>678.65</v>
      </c>
      <c r="I164" s="221">
        <v>642.39</v>
      </c>
      <c r="J164" s="221">
        <f t="shared" si="15"/>
        <v>0</v>
      </c>
      <c r="K164" s="221">
        <f t="shared" si="16"/>
        <v>36.259999999999991</v>
      </c>
      <c r="L164" s="221">
        <f t="shared" si="17"/>
        <v>34.649999999999977</v>
      </c>
      <c r="M164" s="221">
        <f t="shared" si="18"/>
        <v>780.35</v>
      </c>
      <c r="N164" s="131">
        <f t="shared" si="19"/>
        <v>0.46514736120630568</v>
      </c>
      <c r="O164" s="391"/>
    </row>
    <row r="165" spans="2:15" x14ac:dyDescent="0.2">
      <c r="B165" s="405">
        <v>24</v>
      </c>
      <c r="C165" s="203">
        <v>162</v>
      </c>
      <c r="D165" s="192" t="str">
        <f t="shared" si="14"/>
        <v>Monday</v>
      </c>
      <c r="E165" s="161">
        <v>45453</v>
      </c>
      <c r="F165" s="218">
        <v>1</v>
      </c>
      <c r="G165" s="219">
        <f t="shared" si="20"/>
        <v>645</v>
      </c>
      <c r="H165" s="220">
        <v>679.97</v>
      </c>
      <c r="I165" s="221">
        <v>646.38</v>
      </c>
      <c r="J165" s="221">
        <f t="shared" si="15"/>
        <v>0.32000000000005002</v>
      </c>
      <c r="K165" s="221">
        <f t="shared" si="16"/>
        <v>33.590000000000032</v>
      </c>
      <c r="L165" s="221">
        <f t="shared" si="17"/>
        <v>34.970000000000027</v>
      </c>
      <c r="M165" s="221">
        <f t="shared" si="18"/>
        <v>779.03</v>
      </c>
      <c r="N165" s="131">
        <f t="shared" si="19"/>
        <v>0.46605209047292667</v>
      </c>
      <c r="O165" s="389">
        <f>SUM(J165:J171)</f>
        <v>1.2100000000000364</v>
      </c>
    </row>
    <row r="166" spans="2:15" x14ac:dyDescent="0.2">
      <c r="B166" s="406"/>
      <c r="C166" s="204">
        <v>163</v>
      </c>
      <c r="D166" s="192" t="str">
        <f t="shared" si="14"/>
        <v>Tuesday</v>
      </c>
      <c r="E166" s="161">
        <v>45454</v>
      </c>
      <c r="F166" s="218">
        <v>2</v>
      </c>
      <c r="G166" s="219">
        <f t="shared" si="20"/>
        <v>647</v>
      </c>
      <c r="H166" s="220">
        <v>682.42</v>
      </c>
      <c r="I166" s="221">
        <v>650.37</v>
      </c>
      <c r="J166" s="221">
        <f t="shared" si="15"/>
        <v>0.44999999999993179</v>
      </c>
      <c r="K166" s="221">
        <f t="shared" si="16"/>
        <v>32.049999999999955</v>
      </c>
      <c r="L166" s="221">
        <f t="shared" si="17"/>
        <v>35.419999999999959</v>
      </c>
      <c r="M166" s="221">
        <f t="shared" si="18"/>
        <v>776.58</v>
      </c>
      <c r="N166" s="131">
        <f t="shared" si="19"/>
        <v>0.46773132282385194</v>
      </c>
      <c r="O166" s="390"/>
    </row>
    <row r="167" spans="2:15" x14ac:dyDescent="0.2">
      <c r="B167" s="406"/>
      <c r="C167" s="204">
        <v>164</v>
      </c>
      <c r="D167" s="192" t="str">
        <f t="shared" si="14"/>
        <v>Wednesday</v>
      </c>
      <c r="E167" s="161">
        <v>45455</v>
      </c>
      <c r="F167" s="218">
        <v>3</v>
      </c>
      <c r="G167" s="219">
        <f t="shared" si="20"/>
        <v>650</v>
      </c>
      <c r="H167" s="220">
        <v>685.44</v>
      </c>
      <c r="I167" s="221">
        <v>654.36</v>
      </c>
      <c r="J167" s="221">
        <f t="shared" si="15"/>
        <v>2.0000000000095497E-2</v>
      </c>
      <c r="K167" s="221">
        <f t="shared" si="16"/>
        <v>31.080000000000041</v>
      </c>
      <c r="L167" s="221">
        <f t="shared" si="17"/>
        <v>35.440000000000055</v>
      </c>
      <c r="M167" s="221">
        <f t="shared" si="18"/>
        <v>773.56</v>
      </c>
      <c r="N167" s="131">
        <f t="shared" si="19"/>
        <v>0.46980123372172727</v>
      </c>
      <c r="O167" s="390"/>
    </row>
    <row r="168" spans="2:15" x14ac:dyDescent="0.2">
      <c r="B168" s="406"/>
      <c r="C168" s="204">
        <v>165</v>
      </c>
      <c r="D168" s="192" t="str">
        <f t="shared" si="14"/>
        <v>Thursday</v>
      </c>
      <c r="E168" s="161">
        <v>45456</v>
      </c>
      <c r="F168" s="218">
        <v>4</v>
      </c>
      <c r="G168" s="219">
        <f t="shared" si="20"/>
        <v>654</v>
      </c>
      <c r="H168" s="220">
        <v>689.86</v>
      </c>
      <c r="I168" s="221">
        <v>658.35</v>
      </c>
      <c r="J168" s="221">
        <f t="shared" si="15"/>
        <v>0.41999999999995907</v>
      </c>
      <c r="K168" s="221">
        <f t="shared" si="16"/>
        <v>31.509999999999991</v>
      </c>
      <c r="L168" s="221">
        <f t="shared" si="17"/>
        <v>35.860000000000014</v>
      </c>
      <c r="M168" s="221">
        <f t="shared" si="18"/>
        <v>769.14</v>
      </c>
      <c r="N168" s="131">
        <f t="shared" si="19"/>
        <v>0.47283070596298837</v>
      </c>
      <c r="O168" s="390"/>
    </row>
    <row r="169" spans="2:15" x14ac:dyDescent="0.2">
      <c r="B169" s="406"/>
      <c r="C169" s="204">
        <v>166</v>
      </c>
      <c r="D169" s="192" t="str">
        <f t="shared" si="14"/>
        <v>Friday</v>
      </c>
      <c r="E169" s="161">
        <v>45457</v>
      </c>
      <c r="F169" s="218">
        <v>5</v>
      </c>
      <c r="G169" s="219">
        <f t="shared" si="20"/>
        <v>659</v>
      </c>
      <c r="H169" s="220">
        <v>694.86</v>
      </c>
      <c r="I169" s="221">
        <v>662.34</v>
      </c>
      <c r="J169" s="221">
        <f t="shared" si="15"/>
        <v>0</v>
      </c>
      <c r="K169" s="221">
        <f t="shared" si="16"/>
        <v>32.519999999999982</v>
      </c>
      <c r="L169" s="221">
        <f t="shared" si="17"/>
        <v>35.860000000000014</v>
      </c>
      <c r="M169" s="221">
        <f t="shared" si="18"/>
        <v>764.14</v>
      </c>
      <c r="N169" s="131">
        <f t="shared" si="19"/>
        <v>0.47625771076079509</v>
      </c>
      <c r="O169" s="390"/>
    </row>
    <row r="170" spans="2:15" x14ac:dyDescent="0.2">
      <c r="B170" s="406"/>
      <c r="C170" s="204">
        <v>167</v>
      </c>
      <c r="D170" s="192" t="str">
        <f t="shared" si="14"/>
        <v>Saturday</v>
      </c>
      <c r="E170" s="161">
        <v>45458</v>
      </c>
      <c r="F170" s="218">
        <v>6</v>
      </c>
      <c r="G170" s="219">
        <f t="shared" si="20"/>
        <v>665</v>
      </c>
      <c r="H170" s="220">
        <v>700.86</v>
      </c>
      <c r="I170" s="221">
        <v>666.33</v>
      </c>
      <c r="J170" s="221">
        <f t="shared" si="15"/>
        <v>0</v>
      </c>
      <c r="K170" s="221">
        <f t="shared" si="16"/>
        <v>34.529999999999973</v>
      </c>
      <c r="L170" s="221">
        <f t="shared" si="17"/>
        <v>35.860000000000014</v>
      </c>
      <c r="M170" s="221">
        <f t="shared" si="18"/>
        <v>758.14</v>
      </c>
      <c r="N170" s="131">
        <f t="shared" si="19"/>
        <v>0.48037011651816314</v>
      </c>
      <c r="O170" s="390"/>
    </row>
    <row r="171" spans="2:15" ht="16" thickBot="1" x14ac:dyDescent="0.25">
      <c r="B171" s="407"/>
      <c r="C171" s="205">
        <v>168</v>
      </c>
      <c r="D171" s="192" t="str">
        <f t="shared" si="14"/>
        <v>Sunday</v>
      </c>
      <c r="E171" s="161">
        <v>45459</v>
      </c>
      <c r="F171" s="218">
        <v>7</v>
      </c>
      <c r="G171" s="219">
        <f t="shared" si="20"/>
        <v>672</v>
      </c>
      <c r="H171" s="220">
        <v>707.86</v>
      </c>
      <c r="I171" s="221">
        <v>670.32</v>
      </c>
      <c r="J171" s="221">
        <f t="shared" si="15"/>
        <v>0</v>
      </c>
      <c r="K171" s="221">
        <f t="shared" si="16"/>
        <v>37.539999999999964</v>
      </c>
      <c r="L171" s="221">
        <f t="shared" si="17"/>
        <v>35.860000000000014</v>
      </c>
      <c r="M171" s="221">
        <f t="shared" si="18"/>
        <v>751.14</v>
      </c>
      <c r="N171" s="131">
        <f t="shared" si="19"/>
        <v>0.48516792323509256</v>
      </c>
      <c r="O171" s="391"/>
    </row>
    <row r="172" spans="2:15" x14ac:dyDescent="0.2">
      <c r="B172" s="405">
        <v>25</v>
      </c>
      <c r="C172" s="203">
        <v>169</v>
      </c>
      <c r="D172" s="192" t="str">
        <f t="shared" si="14"/>
        <v>Monday</v>
      </c>
      <c r="E172" s="161">
        <v>45460</v>
      </c>
      <c r="F172" s="218">
        <v>1</v>
      </c>
      <c r="G172" s="219">
        <f t="shared" si="20"/>
        <v>673</v>
      </c>
      <c r="H172" s="220">
        <v>708.86</v>
      </c>
      <c r="I172" s="221">
        <v>674.31</v>
      </c>
      <c r="J172" s="221">
        <f t="shared" si="15"/>
        <v>0</v>
      </c>
      <c r="K172" s="221">
        <f t="shared" si="16"/>
        <v>34.550000000000068</v>
      </c>
      <c r="L172" s="221">
        <f t="shared" si="17"/>
        <v>35.860000000000014</v>
      </c>
      <c r="M172" s="221">
        <f t="shared" si="18"/>
        <v>750.14</v>
      </c>
      <c r="N172" s="131">
        <f t="shared" si="19"/>
        <v>0.48585332419465388</v>
      </c>
      <c r="O172" s="389">
        <f>SUM(J172:J178)</f>
        <v>1.0499999999999545</v>
      </c>
    </row>
    <row r="173" spans="2:15" x14ac:dyDescent="0.2">
      <c r="B173" s="406"/>
      <c r="C173" s="204">
        <v>170</v>
      </c>
      <c r="D173" s="192" t="str">
        <f t="shared" si="14"/>
        <v>Tuesday</v>
      </c>
      <c r="E173" s="161">
        <v>45461</v>
      </c>
      <c r="F173" s="218">
        <v>2</v>
      </c>
      <c r="G173" s="219">
        <f t="shared" si="20"/>
        <v>675</v>
      </c>
      <c r="H173" s="220">
        <v>710.86</v>
      </c>
      <c r="I173" s="221">
        <v>678.3</v>
      </c>
      <c r="J173" s="221">
        <f t="shared" si="15"/>
        <v>0</v>
      </c>
      <c r="K173" s="221">
        <f t="shared" si="16"/>
        <v>32.560000000000059</v>
      </c>
      <c r="L173" s="221">
        <f t="shared" si="17"/>
        <v>35.860000000000014</v>
      </c>
      <c r="M173" s="221">
        <f t="shared" si="18"/>
        <v>748.14</v>
      </c>
      <c r="N173" s="131">
        <f t="shared" si="19"/>
        <v>0.48722412611377658</v>
      </c>
      <c r="O173" s="390"/>
    </row>
    <row r="174" spans="2:15" x14ac:dyDescent="0.2">
      <c r="B174" s="406"/>
      <c r="C174" s="204">
        <v>171</v>
      </c>
      <c r="D174" s="192" t="str">
        <f t="shared" si="14"/>
        <v>Wednesday</v>
      </c>
      <c r="E174" s="161">
        <v>45462</v>
      </c>
      <c r="F174" s="218">
        <v>3</v>
      </c>
      <c r="G174" s="219">
        <f t="shared" si="20"/>
        <v>678</v>
      </c>
      <c r="H174" s="220">
        <v>714.21</v>
      </c>
      <c r="I174" s="221">
        <v>682.29</v>
      </c>
      <c r="J174" s="221">
        <f t="shared" si="15"/>
        <v>0.35000000000002274</v>
      </c>
      <c r="K174" s="221">
        <f t="shared" si="16"/>
        <v>31.920000000000073</v>
      </c>
      <c r="L174" s="221">
        <f t="shared" si="17"/>
        <v>36.210000000000036</v>
      </c>
      <c r="M174" s="221">
        <f t="shared" si="18"/>
        <v>744.79</v>
      </c>
      <c r="N174" s="131">
        <f t="shared" si="19"/>
        <v>0.48952021932830708</v>
      </c>
      <c r="O174" s="390"/>
    </row>
    <row r="175" spans="2:15" x14ac:dyDescent="0.2">
      <c r="B175" s="406"/>
      <c r="C175" s="204">
        <v>172</v>
      </c>
      <c r="D175" s="192" t="str">
        <f t="shared" si="14"/>
        <v>Thursday</v>
      </c>
      <c r="E175" s="161">
        <v>45463</v>
      </c>
      <c r="F175" s="218">
        <v>4</v>
      </c>
      <c r="G175" s="219">
        <f t="shared" si="20"/>
        <v>682</v>
      </c>
      <c r="H175" s="220">
        <v>718.91</v>
      </c>
      <c r="I175" s="221">
        <v>686.28</v>
      </c>
      <c r="J175" s="221">
        <f t="shared" si="15"/>
        <v>0.69999999999993179</v>
      </c>
      <c r="K175" s="221">
        <f t="shared" si="16"/>
        <v>32.629999999999995</v>
      </c>
      <c r="L175" s="221">
        <f t="shared" si="17"/>
        <v>36.909999999999968</v>
      </c>
      <c r="M175" s="221">
        <f t="shared" si="18"/>
        <v>740.09</v>
      </c>
      <c r="N175" s="131">
        <f t="shared" si="19"/>
        <v>0.49274160383824533</v>
      </c>
      <c r="O175" s="390"/>
    </row>
    <row r="176" spans="2:15" x14ac:dyDescent="0.2">
      <c r="B176" s="406"/>
      <c r="C176" s="204">
        <v>173</v>
      </c>
      <c r="D176" s="192" t="str">
        <f t="shared" si="14"/>
        <v>Friday</v>
      </c>
      <c r="E176" s="161">
        <v>45464</v>
      </c>
      <c r="F176" s="218">
        <v>5</v>
      </c>
      <c r="G176" s="219">
        <f t="shared" si="20"/>
        <v>687</v>
      </c>
      <c r="H176" s="220">
        <v>723.91</v>
      </c>
      <c r="I176" s="221">
        <v>690.27</v>
      </c>
      <c r="J176" s="221">
        <f t="shared" si="15"/>
        <v>0</v>
      </c>
      <c r="K176" s="221">
        <f t="shared" si="16"/>
        <v>33.639999999999986</v>
      </c>
      <c r="L176" s="221">
        <f t="shared" si="17"/>
        <v>36.909999999999968</v>
      </c>
      <c r="M176" s="221">
        <f t="shared" si="18"/>
        <v>735.09</v>
      </c>
      <c r="N176" s="131">
        <f t="shared" si="19"/>
        <v>0.49616860863605206</v>
      </c>
      <c r="O176" s="390"/>
    </row>
    <row r="177" spans="2:15" x14ac:dyDescent="0.2">
      <c r="B177" s="406"/>
      <c r="C177" s="204">
        <v>174</v>
      </c>
      <c r="D177" s="192" t="str">
        <f t="shared" si="14"/>
        <v>Saturday</v>
      </c>
      <c r="E177" s="161">
        <v>45465</v>
      </c>
      <c r="F177" s="218">
        <v>6</v>
      </c>
      <c r="G177" s="219">
        <f t="shared" si="20"/>
        <v>693</v>
      </c>
      <c r="H177" s="220">
        <v>729.91</v>
      </c>
      <c r="I177" s="221">
        <v>694.26</v>
      </c>
      <c r="J177" s="221">
        <f t="shared" si="15"/>
        <v>0</v>
      </c>
      <c r="K177" s="221">
        <f t="shared" si="16"/>
        <v>35.649999999999977</v>
      </c>
      <c r="L177" s="221">
        <f t="shared" si="17"/>
        <v>36.909999999999968</v>
      </c>
      <c r="M177" s="221">
        <f t="shared" si="18"/>
        <v>729.09</v>
      </c>
      <c r="N177" s="131">
        <f t="shared" si="19"/>
        <v>0.5002810143934201</v>
      </c>
      <c r="O177" s="390"/>
    </row>
    <row r="178" spans="2:15" ht="16" thickBot="1" x14ac:dyDescent="0.25">
      <c r="B178" s="407"/>
      <c r="C178" s="205">
        <v>175</v>
      </c>
      <c r="D178" s="192" t="str">
        <f t="shared" si="14"/>
        <v>Sunday</v>
      </c>
      <c r="E178" s="161">
        <v>45466</v>
      </c>
      <c r="F178" s="218">
        <v>7</v>
      </c>
      <c r="G178" s="219">
        <f t="shared" si="20"/>
        <v>700</v>
      </c>
      <c r="H178" s="220">
        <v>736.91</v>
      </c>
      <c r="I178" s="221">
        <v>698.25</v>
      </c>
      <c r="J178" s="221">
        <f t="shared" si="15"/>
        <v>0</v>
      </c>
      <c r="K178" s="221">
        <f t="shared" si="16"/>
        <v>38.659999999999968</v>
      </c>
      <c r="L178" s="221">
        <f t="shared" si="17"/>
        <v>36.909999999999968</v>
      </c>
      <c r="M178" s="221">
        <f t="shared" si="18"/>
        <v>722.09</v>
      </c>
      <c r="N178" s="131">
        <f t="shared" si="19"/>
        <v>0.50507882111034952</v>
      </c>
      <c r="O178" s="391"/>
    </row>
    <row r="179" spans="2:15" x14ac:dyDescent="0.2">
      <c r="B179" s="405">
        <v>26</v>
      </c>
      <c r="C179" s="203">
        <v>176</v>
      </c>
      <c r="D179" s="192" t="str">
        <f t="shared" si="14"/>
        <v>Monday</v>
      </c>
      <c r="E179" s="161">
        <v>45467</v>
      </c>
      <c r="F179" s="218">
        <v>1</v>
      </c>
      <c r="G179" s="219">
        <f t="shared" si="20"/>
        <v>701</v>
      </c>
      <c r="H179" s="220">
        <v>737.91</v>
      </c>
      <c r="I179" s="221">
        <v>702.24</v>
      </c>
      <c r="J179" s="221">
        <f t="shared" si="15"/>
        <v>0</v>
      </c>
      <c r="K179" s="221">
        <f t="shared" si="16"/>
        <v>35.669999999999959</v>
      </c>
      <c r="L179" s="221">
        <f t="shared" si="17"/>
        <v>36.909999999999968</v>
      </c>
      <c r="M179" s="221">
        <f t="shared" si="18"/>
        <v>721.09</v>
      </c>
      <c r="N179" s="131">
        <f t="shared" si="19"/>
        <v>0.5057642220699109</v>
      </c>
      <c r="O179" s="389">
        <f>SUM(J179:J185)</f>
        <v>0.70000000000004547</v>
      </c>
    </row>
    <row r="180" spans="2:15" x14ac:dyDescent="0.2">
      <c r="B180" s="406"/>
      <c r="C180" s="204">
        <v>177</v>
      </c>
      <c r="D180" s="192" t="str">
        <f t="shared" si="14"/>
        <v>Tuesday</v>
      </c>
      <c r="E180" s="161">
        <v>45468</v>
      </c>
      <c r="F180" s="218">
        <v>2</v>
      </c>
      <c r="G180" s="219">
        <f t="shared" si="20"/>
        <v>703</v>
      </c>
      <c r="H180" s="220">
        <v>739.91</v>
      </c>
      <c r="I180" s="221">
        <v>706.23</v>
      </c>
      <c r="J180" s="221">
        <f t="shared" si="15"/>
        <v>0</v>
      </c>
      <c r="K180" s="221">
        <f t="shared" si="16"/>
        <v>33.67999999999995</v>
      </c>
      <c r="L180" s="221">
        <f t="shared" si="17"/>
        <v>36.909999999999968</v>
      </c>
      <c r="M180" s="221">
        <f t="shared" si="18"/>
        <v>719.09</v>
      </c>
      <c r="N180" s="131">
        <f t="shared" si="19"/>
        <v>0.50713502398903354</v>
      </c>
      <c r="O180" s="390"/>
    </row>
    <row r="181" spans="2:15" x14ac:dyDescent="0.2">
      <c r="B181" s="406"/>
      <c r="C181" s="204">
        <v>178</v>
      </c>
      <c r="D181" s="192" t="str">
        <f t="shared" si="14"/>
        <v>Wednesday</v>
      </c>
      <c r="E181" s="161">
        <v>45469</v>
      </c>
      <c r="F181" s="218">
        <v>3</v>
      </c>
      <c r="G181" s="219">
        <f t="shared" si="20"/>
        <v>706</v>
      </c>
      <c r="H181" s="220">
        <v>742.91</v>
      </c>
      <c r="I181" s="221">
        <v>710.22</v>
      </c>
      <c r="J181" s="221">
        <f t="shared" si="15"/>
        <v>0</v>
      </c>
      <c r="K181" s="221">
        <f t="shared" si="16"/>
        <v>32.689999999999941</v>
      </c>
      <c r="L181" s="221">
        <f t="shared" si="17"/>
        <v>36.909999999999968</v>
      </c>
      <c r="M181" s="221">
        <f t="shared" si="18"/>
        <v>716.09</v>
      </c>
      <c r="N181" s="131">
        <f t="shared" si="19"/>
        <v>0.50919122686771756</v>
      </c>
      <c r="O181" s="390"/>
    </row>
    <row r="182" spans="2:15" x14ac:dyDescent="0.2">
      <c r="B182" s="406"/>
      <c r="C182" s="204">
        <v>179</v>
      </c>
      <c r="D182" s="192" t="str">
        <f t="shared" si="14"/>
        <v>Thursday</v>
      </c>
      <c r="E182" s="161">
        <v>45470</v>
      </c>
      <c r="F182" s="218">
        <v>4</v>
      </c>
      <c r="G182" s="219">
        <f t="shared" si="20"/>
        <v>710</v>
      </c>
      <c r="H182" s="220">
        <v>747.26</v>
      </c>
      <c r="I182" s="221">
        <v>714.21</v>
      </c>
      <c r="J182" s="221">
        <f t="shared" si="15"/>
        <v>0.35000000000002274</v>
      </c>
      <c r="K182" s="221">
        <f t="shared" si="16"/>
        <v>33.049999999999955</v>
      </c>
      <c r="L182" s="221">
        <f t="shared" si="17"/>
        <v>37.259999999999991</v>
      </c>
      <c r="M182" s="221">
        <f t="shared" si="18"/>
        <v>711.74</v>
      </c>
      <c r="N182" s="131">
        <f t="shared" si="19"/>
        <v>0.51217272104180944</v>
      </c>
      <c r="O182" s="390"/>
    </row>
    <row r="183" spans="2:15" x14ac:dyDescent="0.2">
      <c r="B183" s="406"/>
      <c r="C183" s="204">
        <v>180</v>
      </c>
      <c r="D183" s="192" t="str">
        <f t="shared" si="14"/>
        <v>Friday</v>
      </c>
      <c r="E183" s="161">
        <v>45471</v>
      </c>
      <c r="F183" s="218">
        <v>5</v>
      </c>
      <c r="G183" s="219">
        <f t="shared" si="20"/>
        <v>715</v>
      </c>
      <c r="H183" s="220">
        <v>752.26</v>
      </c>
      <c r="I183" s="221">
        <v>718.2</v>
      </c>
      <c r="J183" s="221">
        <f t="shared" si="15"/>
        <v>0</v>
      </c>
      <c r="K183" s="221">
        <f t="shared" si="16"/>
        <v>34.059999999999945</v>
      </c>
      <c r="L183" s="221">
        <f t="shared" si="17"/>
        <v>37.259999999999991</v>
      </c>
      <c r="M183" s="221">
        <f t="shared" si="18"/>
        <v>706.74</v>
      </c>
      <c r="N183" s="131">
        <f t="shared" si="19"/>
        <v>0.51559972583961622</v>
      </c>
      <c r="O183" s="390"/>
    </row>
    <row r="184" spans="2:15" x14ac:dyDescent="0.2">
      <c r="B184" s="406"/>
      <c r="C184" s="204">
        <v>181</v>
      </c>
      <c r="D184" s="192" t="str">
        <f t="shared" si="14"/>
        <v>Saturday</v>
      </c>
      <c r="E184" s="161">
        <v>45472</v>
      </c>
      <c r="F184" s="218">
        <v>6</v>
      </c>
      <c r="G184" s="219">
        <f t="shared" si="20"/>
        <v>721</v>
      </c>
      <c r="H184" s="220">
        <v>758.61</v>
      </c>
      <c r="I184" s="221">
        <v>722.19</v>
      </c>
      <c r="J184" s="221">
        <f t="shared" si="15"/>
        <v>0.35000000000002274</v>
      </c>
      <c r="K184" s="221">
        <f t="shared" si="16"/>
        <v>36.419999999999959</v>
      </c>
      <c r="L184" s="221">
        <f t="shared" si="17"/>
        <v>37.610000000000014</v>
      </c>
      <c r="M184" s="221">
        <f t="shared" si="18"/>
        <v>700.39</v>
      </c>
      <c r="N184" s="131">
        <f t="shared" si="19"/>
        <v>0.51995202193283074</v>
      </c>
      <c r="O184" s="390"/>
    </row>
    <row r="185" spans="2:15" ht="16" thickBot="1" x14ac:dyDescent="0.25">
      <c r="B185" s="407"/>
      <c r="C185" s="206">
        <v>182</v>
      </c>
      <c r="D185" s="192" t="str">
        <f t="shared" si="14"/>
        <v>Sunday</v>
      </c>
      <c r="E185" s="161">
        <v>45473</v>
      </c>
      <c r="F185" s="218">
        <v>7</v>
      </c>
      <c r="G185" s="219">
        <f t="shared" si="20"/>
        <v>728</v>
      </c>
      <c r="H185" s="220">
        <v>765.61</v>
      </c>
      <c r="I185" s="221">
        <v>726.18</v>
      </c>
      <c r="J185" s="221">
        <f t="shared" si="15"/>
        <v>0</v>
      </c>
      <c r="K185" s="221">
        <f t="shared" si="16"/>
        <v>39.430000000000064</v>
      </c>
      <c r="L185" s="221">
        <f t="shared" si="17"/>
        <v>37.610000000000014</v>
      </c>
      <c r="M185" s="221">
        <f t="shared" si="18"/>
        <v>693.39</v>
      </c>
      <c r="N185" s="131">
        <f t="shared" si="19"/>
        <v>0.52474982864976016</v>
      </c>
      <c r="O185" s="391"/>
    </row>
    <row r="186" spans="2:15" ht="16" thickBot="1" x14ac:dyDescent="0.25">
      <c r="B186" s="408">
        <v>27</v>
      </c>
      <c r="C186" s="207">
        <v>183</v>
      </c>
      <c r="D186" s="367" t="str">
        <f t="shared" si="14"/>
        <v>Monday</v>
      </c>
      <c r="E186" s="162">
        <v>45474</v>
      </c>
      <c r="F186" s="224">
        <v>1</v>
      </c>
      <c r="G186" s="225">
        <f t="shared" si="20"/>
        <v>729</v>
      </c>
      <c r="H186" s="220">
        <v>766.61</v>
      </c>
      <c r="I186" s="221">
        <v>730.17</v>
      </c>
      <c r="J186" s="221">
        <f t="shared" si="15"/>
        <v>0</v>
      </c>
      <c r="K186" s="221">
        <f t="shared" si="16"/>
        <v>36.440000000000055</v>
      </c>
      <c r="L186" s="221">
        <f t="shared" si="17"/>
        <v>37.610000000000014</v>
      </c>
      <c r="M186" s="221">
        <f t="shared" si="18"/>
        <v>692.39</v>
      </c>
      <c r="N186" s="131">
        <f t="shared" si="19"/>
        <v>0.52543522960932143</v>
      </c>
      <c r="O186" s="389">
        <f>SUM(J186:J192)</f>
        <v>0.39999999999997726</v>
      </c>
    </row>
    <row r="187" spans="2:15" ht="16" thickTop="1" x14ac:dyDescent="0.2">
      <c r="B187" s="409"/>
      <c r="C187" s="70">
        <v>184</v>
      </c>
      <c r="D187" s="367" t="str">
        <f t="shared" si="14"/>
        <v>Tuesday</v>
      </c>
      <c r="E187" s="163">
        <v>45475</v>
      </c>
      <c r="F187" s="226">
        <v>2</v>
      </c>
      <c r="G187" s="227">
        <f t="shared" si="20"/>
        <v>731</v>
      </c>
      <c r="H187" s="220">
        <v>768.61</v>
      </c>
      <c r="I187" s="221">
        <v>734.16</v>
      </c>
      <c r="J187" s="221">
        <f t="shared" si="15"/>
        <v>0</v>
      </c>
      <c r="K187" s="221">
        <f t="shared" si="16"/>
        <v>34.450000000000045</v>
      </c>
      <c r="L187" s="221">
        <f t="shared" si="17"/>
        <v>37.610000000000014</v>
      </c>
      <c r="M187" s="221">
        <f t="shared" si="18"/>
        <v>690.39</v>
      </c>
      <c r="N187" s="131">
        <f t="shared" si="19"/>
        <v>0.52680603152844419</v>
      </c>
      <c r="O187" s="390"/>
    </row>
    <row r="188" spans="2:15" x14ac:dyDescent="0.2">
      <c r="B188" s="409"/>
      <c r="C188" s="71">
        <v>185</v>
      </c>
      <c r="D188" s="367" t="str">
        <f t="shared" si="14"/>
        <v>Wednesday</v>
      </c>
      <c r="E188" s="161">
        <v>45476</v>
      </c>
      <c r="F188" s="218">
        <v>3</v>
      </c>
      <c r="G188" s="219">
        <f t="shared" si="20"/>
        <v>734</v>
      </c>
      <c r="H188" s="220">
        <v>771.61</v>
      </c>
      <c r="I188" s="221">
        <v>738.15</v>
      </c>
      <c r="J188" s="221">
        <f t="shared" si="15"/>
        <v>0</v>
      </c>
      <c r="K188" s="221">
        <f t="shared" si="16"/>
        <v>33.460000000000036</v>
      </c>
      <c r="L188" s="221">
        <f t="shared" si="17"/>
        <v>37.610000000000014</v>
      </c>
      <c r="M188" s="221">
        <f t="shared" si="18"/>
        <v>687.39</v>
      </c>
      <c r="N188" s="131">
        <f t="shared" si="19"/>
        <v>0.52886223440712821</v>
      </c>
      <c r="O188" s="390"/>
    </row>
    <row r="189" spans="2:15" x14ac:dyDescent="0.2">
      <c r="B189" s="409"/>
      <c r="C189" s="71">
        <v>186</v>
      </c>
      <c r="D189" s="367" t="str">
        <f t="shared" si="14"/>
        <v>Thursday</v>
      </c>
      <c r="E189" s="161">
        <v>45477</v>
      </c>
      <c r="F189" s="218">
        <v>4</v>
      </c>
      <c r="G189" s="219">
        <f t="shared" si="20"/>
        <v>738</v>
      </c>
      <c r="H189" s="220">
        <v>776.01</v>
      </c>
      <c r="I189" s="221">
        <v>742.14</v>
      </c>
      <c r="J189" s="221">
        <f t="shared" si="15"/>
        <v>0.39999999999997726</v>
      </c>
      <c r="K189" s="221">
        <f t="shared" si="16"/>
        <v>33.870000000000005</v>
      </c>
      <c r="L189" s="221">
        <f t="shared" si="17"/>
        <v>38.009999999999991</v>
      </c>
      <c r="M189" s="221">
        <f t="shared" si="18"/>
        <v>682.99</v>
      </c>
      <c r="N189" s="131">
        <f t="shared" si="19"/>
        <v>0.53187799862919805</v>
      </c>
      <c r="O189" s="390"/>
    </row>
    <row r="190" spans="2:15" x14ac:dyDescent="0.2">
      <c r="B190" s="409"/>
      <c r="C190" s="71">
        <v>187</v>
      </c>
      <c r="D190" s="367" t="str">
        <f t="shared" si="14"/>
        <v>Friday</v>
      </c>
      <c r="E190" s="161">
        <v>45478</v>
      </c>
      <c r="F190" s="218">
        <v>5</v>
      </c>
      <c r="G190" s="219">
        <f t="shared" si="20"/>
        <v>743</v>
      </c>
      <c r="H190" s="220">
        <v>781.01</v>
      </c>
      <c r="I190" s="221">
        <v>746.13</v>
      </c>
      <c r="J190" s="221">
        <f t="shared" si="15"/>
        <v>0</v>
      </c>
      <c r="K190" s="221">
        <f t="shared" si="16"/>
        <v>34.879999999999995</v>
      </c>
      <c r="L190" s="221">
        <f t="shared" si="17"/>
        <v>38.009999999999991</v>
      </c>
      <c r="M190" s="221">
        <f t="shared" si="18"/>
        <v>677.99</v>
      </c>
      <c r="N190" s="131">
        <f t="shared" si="19"/>
        <v>0.53530500342700482</v>
      </c>
      <c r="O190" s="390"/>
    </row>
    <row r="191" spans="2:15" x14ac:dyDescent="0.2">
      <c r="B191" s="409"/>
      <c r="C191" s="71">
        <v>188</v>
      </c>
      <c r="D191" s="367" t="str">
        <f t="shared" si="14"/>
        <v>Saturday</v>
      </c>
      <c r="E191" s="161">
        <v>45479</v>
      </c>
      <c r="F191" s="218">
        <v>6</v>
      </c>
      <c r="G191" s="219">
        <f t="shared" si="20"/>
        <v>749</v>
      </c>
      <c r="H191" s="220">
        <v>787.01</v>
      </c>
      <c r="I191" s="221">
        <v>750.12</v>
      </c>
      <c r="J191" s="221">
        <f t="shared" si="15"/>
        <v>0</v>
      </c>
      <c r="K191" s="221">
        <f t="shared" si="16"/>
        <v>36.889999999999986</v>
      </c>
      <c r="L191" s="221">
        <f t="shared" si="17"/>
        <v>38.009999999999991</v>
      </c>
      <c r="M191" s="221">
        <f t="shared" si="18"/>
        <v>671.99</v>
      </c>
      <c r="N191" s="131">
        <f t="shared" si="19"/>
        <v>0.53941740918437286</v>
      </c>
      <c r="O191" s="390"/>
    </row>
    <row r="192" spans="2:15" ht="16" thickBot="1" x14ac:dyDescent="0.25">
      <c r="B192" s="410"/>
      <c r="C192" s="71">
        <v>189</v>
      </c>
      <c r="D192" s="367" t="str">
        <f t="shared" si="14"/>
        <v>Sunday</v>
      </c>
      <c r="E192" s="161">
        <v>45480</v>
      </c>
      <c r="F192" s="218">
        <v>7</v>
      </c>
      <c r="G192" s="219">
        <f t="shared" si="20"/>
        <v>756</v>
      </c>
      <c r="H192" s="220">
        <v>794.01</v>
      </c>
      <c r="I192" s="221">
        <v>754.11</v>
      </c>
      <c r="J192" s="221">
        <f t="shared" si="15"/>
        <v>0</v>
      </c>
      <c r="K192" s="221">
        <f t="shared" si="16"/>
        <v>39.899999999999977</v>
      </c>
      <c r="L192" s="221">
        <f t="shared" si="17"/>
        <v>38.009999999999991</v>
      </c>
      <c r="M192" s="221">
        <f t="shared" si="18"/>
        <v>664.99</v>
      </c>
      <c r="N192" s="131">
        <f t="shared" si="19"/>
        <v>0.54421521590130228</v>
      </c>
      <c r="O192" s="391"/>
    </row>
    <row r="193" spans="2:15" x14ac:dyDescent="0.2">
      <c r="B193" s="408">
        <v>28</v>
      </c>
      <c r="C193" s="71">
        <v>190</v>
      </c>
      <c r="D193" s="367" t="str">
        <f t="shared" si="14"/>
        <v>Monday</v>
      </c>
      <c r="E193" s="161">
        <v>45481</v>
      </c>
      <c r="F193" s="218">
        <v>1</v>
      </c>
      <c r="G193" s="219">
        <f t="shared" si="20"/>
        <v>757</v>
      </c>
      <c r="H193" s="220">
        <v>795.06</v>
      </c>
      <c r="I193" s="221">
        <v>758.1</v>
      </c>
      <c r="J193" s="221">
        <f t="shared" si="15"/>
        <v>4.9999999999954525E-2</v>
      </c>
      <c r="K193" s="221">
        <f t="shared" si="16"/>
        <v>36.959999999999923</v>
      </c>
      <c r="L193" s="221">
        <f t="shared" si="17"/>
        <v>38.059999999999945</v>
      </c>
      <c r="M193" s="221">
        <f t="shared" si="18"/>
        <v>663.94</v>
      </c>
      <c r="N193" s="131">
        <f t="shared" si="19"/>
        <v>0.54493488690884162</v>
      </c>
      <c r="O193" s="389">
        <f>SUM(J193:J199)</f>
        <v>0.72000000000002728</v>
      </c>
    </row>
    <row r="194" spans="2:15" x14ac:dyDescent="0.2">
      <c r="B194" s="409"/>
      <c r="C194" s="71">
        <v>191</v>
      </c>
      <c r="D194" s="367" t="str">
        <f t="shared" si="14"/>
        <v>Tuesday</v>
      </c>
      <c r="E194" s="161">
        <v>45482</v>
      </c>
      <c r="F194" s="218">
        <v>2</v>
      </c>
      <c r="G194" s="219">
        <f t="shared" si="20"/>
        <v>759</v>
      </c>
      <c r="H194" s="220">
        <v>797.06</v>
      </c>
      <c r="I194" s="221">
        <v>762.09</v>
      </c>
      <c r="J194" s="221">
        <f t="shared" si="15"/>
        <v>0</v>
      </c>
      <c r="K194" s="221">
        <f t="shared" si="16"/>
        <v>34.969999999999914</v>
      </c>
      <c r="L194" s="221">
        <f t="shared" si="17"/>
        <v>38.059999999999945</v>
      </c>
      <c r="M194" s="221">
        <f t="shared" si="18"/>
        <v>661.94</v>
      </c>
      <c r="N194" s="131">
        <f t="shared" si="19"/>
        <v>0.54630568882796438</v>
      </c>
      <c r="O194" s="390"/>
    </row>
    <row r="195" spans="2:15" x14ac:dyDescent="0.2">
      <c r="B195" s="409"/>
      <c r="C195" s="71">
        <v>192</v>
      </c>
      <c r="D195" s="367" t="str">
        <f t="shared" si="14"/>
        <v>Wednesday</v>
      </c>
      <c r="E195" s="161">
        <v>45483</v>
      </c>
      <c r="F195" s="218">
        <v>3</v>
      </c>
      <c r="G195" s="219">
        <f t="shared" si="20"/>
        <v>762</v>
      </c>
      <c r="H195" s="220">
        <v>800.06</v>
      </c>
      <c r="I195" s="221">
        <v>766.08</v>
      </c>
      <c r="J195" s="221">
        <f t="shared" si="15"/>
        <v>0</v>
      </c>
      <c r="K195" s="221">
        <f t="shared" si="16"/>
        <v>33.979999999999905</v>
      </c>
      <c r="L195" s="221">
        <f t="shared" si="17"/>
        <v>38.059999999999945</v>
      </c>
      <c r="M195" s="221">
        <f t="shared" si="18"/>
        <v>658.94</v>
      </c>
      <c r="N195" s="131">
        <f t="shared" si="19"/>
        <v>0.5483618917066484</v>
      </c>
      <c r="O195" s="390"/>
    </row>
    <row r="196" spans="2:15" x14ac:dyDescent="0.2">
      <c r="B196" s="409"/>
      <c r="C196" s="71">
        <v>193</v>
      </c>
      <c r="D196" s="367" t="str">
        <f t="shared" si="14"/>
        <v>Thursday</v>
      </c>
      <c r="E196" s="161">
        <v>45484</v>
      </c>
      <c r="F196" s="218">
        <v>4</v>
      </c>
      <c r="G196" s="219">
        <f t="shared" si="20"/>
        <v>766</v>
      </c>
      <c r="H196" s="220">
        <v>804.67</v>
      </c>
      <c r="I196" s="221">
        <v>770.07</v>
      </c>
      <c r="J196" s="221">
        <f t="shared" si="15"/>
        <v>0.61000000000001364</v>
      </c>
      <c r="K196" s="221">
        <f t="shared" si="16"/>
        <v>34.599999999999909</v>
      </c>
      <c r="L196" s="221">
        <f t="shared" si="17"/>
        <v>38.669999999999959</v>
      </c>
      <c r="M196" s="221">
        <f t="shared" si="18"/>
        <v>654.33000000000004</v>
      </c>
      <c r="N196" s="131">
        <f t="shared" si="19"/>
        <v>0.55152159013022617</v>
      </c>
      <c r="O196" s="390"/>
    </row>
    <row r="197" spans="2:15" x14ac:dyDescent="0.2">
      <c r="B197" s="409"/>
      <c r="C197" s="71">
        <v>194</v>
      </c>
      <c r="D197" s="367" t="str">
        <f t="shared" ref="D197:D260" si="21">TEXT(WEEKDAY(E197), "dddd")</f>
        <v>Friday</v>
      </c>
      <c r="E197" s="161">
        <v>45485</v>
      </c>
      <c r="F197" s="218">
        <v>5</v>
      </c>
      <c r="G197" s="219">
        <f t="shared" si="20"/>
        <v>771</v>
      </c>
      <c r="H197" s="220">
        <v>809.67</v>
      </c>
      <c r="I197" s="221">
        <v>774.06</v>
      </c>
      <c r="J197" s="221">
        <f t="shared" ref="J197:J260" si="22">SUM(H197-H196-F197)</f>
        <v>0</v>
      </c>
      <c r="K197" s="221">
        <f t="shared" ref="K197:K260" si="23">SUM(H197-I197)</f>
        <v>35.610000000000014</v>
      </c>
      <c r="L197" s="221">
        <f t="shared" ref="L197:L220" si="24">SUM(H197-F197-G196)</f>
        <v>38.669999999999959</v>
      </c>
      <c r="M197" s="221">
        <f t="shared" ref="M197:M260" si="25">SUM($G$369-H197)</f>
        <v>649.33000000000004</v>
      </c>
      <c r="N197" s="131">
        <f t="shared" ref="N197:N260" si="26">SUM(H197/$G$369)</f>
        <v>0.55494859492803283</v>
      </c>
      <c r="O197" s="390"/>
    </row>
    <row r="198" spans="2:15" x14ac:dyDescent="0.2">
      <c r="B198" s="409"/>
      <c r="C198" s="71">
        <v>195</v>
      </c>
      <c r="D198" s="367" t="str">
        <f t="shared" si="21"/>
        <v>Saturday</v>
      </c>
      <c r="E198" s="161">
        <v>45486</v>
      </c>
      <c r="F198" s="218">
        <v>6</v>
      </c>
      <c r="G198" s="219">
        <f t="shared" si="20"/>
        <v>777</v>
      </c>
      <c r="H198" s="220">
        <v>815.73</v>
      </c>
      <c r="I198" s="221">
        <v>778.05</v>
      </c>
      <c r="J198" s="221">
        <f t="shared" si="22"/>
        <v>6.0000000000059117E-2</v>
      </c>
      <c r="K198" s="221">
        <f t="shared" si="23"/>
        <v>37.680000000000064</v>
      </c>
      <c r="L198" s="221">
        <f t="shared" si="24"/>
        <v>38.730000000000018</v>
      </c>
      <c r="M198" s="221">
        <f t="shared" si="25"/>
        <v>643.27</v>
      </c>
      <c r="N198" s="131">
        <f t="shared" si="26"/>
        <v>0.5591021247429746</v>
      </c>
      <c r="O198" s="390"/>
    </row>
    <row r="199" spans="2:15" ht="16" thickBot="1" x14ac:dyDescent="0.25">
      <c r="B199" s="410"/>
      <c r="C199" s="71">
        <v>196</v>
      </c>
      <c r="D199" s="367" t="str">
        <f t="shared" si="21"/>
        <v>Sunday</v>
      </c>
      <c r="E199" s="161">
        <v>45487</v>
      </c>
      <c r="F199" s="218">
        <v>7</v>
      </c>
      <c r="G199" s="219">
        <f t="shared" si="20"/>
        <v>784</v>
      </c>
      <c r="H199" s="220">
        <v>822.73</v>
      </c>
      <c r="I199" s="221">
        <v>782.04</v>
      </c>
      <c r="J199" s="221">
        <f t="shared" si="22"/>
        <v>0</v>
      </c>
      <c r="K199" s="221">
        <f t="shared" si="23"/>
        <v>40.690000000000055</v>
      </c>
      <c r="L199" s="221">
        <f t="shared" si="24"/>
        <v>38.730000000000018</v>
      </c>
      <c r="M199" s="221">
        <f t="shared" si="25"/>
        <v>636.27</v>
      </c>
      <c r="N199" s="131">
        <f t="shared" si="26"/>
        <v>0.56389993145990402</v>
      </c>
      <c r="O199" s="391"/>
    </row>
    <row r="200" spans="2:15" x14ac:dyDescent="0.2">
      <c r="B200" s="408">
        <v>29</v>
      </c>
      <c r="C200" s="71">
        <v>197</v>
      </c>
      <c r="D200" s="367" t="str">
        <f t="shared" si="21"/>
        <v>Monday</v>
      </c>
      <c r="E200" s="161">
        <v>45488</v>
      </c>
      <c r="F200" s="218">
        <v>1</v>
      </c>
      <c r="G200" s="219">
        <f t="shared" ref="G200:G263" si="27">SUM(G199+F200)</f>
        <v>785</v>
      </c>
      <c r="H200" s="220">
        <v>824.53</v>
      </c>
      <c r="I200" s="221">
        <v>786.03</v>
      </c>
      <c r="J200" s="221">
        <f t="shared" si="22"/>
        <v>0.79999999999995453</v>
      </c>
      <c r="K200" s="221">
        <f t="shared" si="23"/>
        <v>38.5</v>
      </c>
      <c r="L200" s="221">
        <f t="shared" si="24"/>
        <v>39.529999999999973</v>
      </c>
      <c r="M200" s="221">
        <f t="shared" si="25"/>
        <v>634.47</v>
      </c>
      <c r="N200" s="131">
        <f t="shared" si="26"/>
        <v>0.56513365318711439</v>
      </c>
      <c r="O200" s="389">
        <f>SUM(J200:J206)</f>
        <v>1.3999999999999773</v>
      </c>
    </row>
    <row r="201" spans="2:15" x14ac:dyDescent="0.2">
      <c r="B201" s="409"/>
      <c r="C201" s="71">
        <v>198</v>
      </c>
      <c r="D201" s="367" t="str">
        <f t="shared" si="21"/>
        <v>Tuesday</v>
      </c>
      <c r="E201" s="161">
        <v>45489</v>
      </c>
      <c r="F201" s="218">
        <v>2</v>
      </c>
      <c r="G201" s="219">
        <f t="shared" si="27"/>
        <v>787</v>
      </c>
      <c r="H201" s="220">
        <v>826.53</v>
      </c>
      <c r="I201" s="221">
        <v>790.02</v>
      </c>
      <c r="J201" s="221">
        <f t="shared" si="22"/>
        <v>0</v>
      </c>
      <c r="K201" s="221">
        <f t="shared" si="23"/>
        <v>36.509999999999991</v>
      </c>
      <c r="L201" s="221">
        <f t="shared" si="24"/>
        <v>39.529999999999973</v>
      </c>
      <c r="M201" s="221">
        <f t="shared" si="25"/>
        <v>632.47</v>
      </c>
      <c r="N201" s="131">
        <f t="shared" si="26"/>
        <v>0.56650445510623715</v>
      </c>
      <c r="O201" s="390"/>
    </row>
    <row r="202" spans="2:15" x14ac:dyDescent="0.2">
      <c r="B202" s="409"/>
      <c r="C202" s="71">
        <v>199</v>
      </c>
      <c r="D202" s="367" t="str">
        <f t="shared" si="21"/>
        <v>Wednesday</v>
      </c>
      <c r="E202" s="161">
        <v>45490</v>
      </c>
      <c r="F202" s="218">
        <v>3</v>
      </c>
      <c r="G202" s="219">
        <f t="shared" si="27"/>
        <v>790</v>
      </c>
      <c r="H202" s="220">
        <v>829.53</v>
      </c>
      <c r="I202" s="221">
        <v>794.01</v>
      </c>
      <c r="J202" s="221">
        <f t="shared" si="22"/>
        <v>0</v>
      </c>
      <c r="K202" s="221">
        <f t="shared" si="23"/>
        <v>35.519999999999982</v>
      </c>
      <c r="L202" s="221">
        <f t="shared" si="24"/>
        <v>39.529999999999973</v>
      </c>
      <c r="M202" s="221">
        <f t="shared" si="25"/>
        <v>629.47</v>
      </c>
      <c r="N202" s="131">
        <f t="shared" si="26"/>
        <v>0.56856065798492117</v>
      </c>
      <c r="O202" s="390"/>
    </row>
    <row r="203" spans="2:15" x14ac:dyDescent="0.2">
      <c r="B203" s="409"/>
      <c r="C203" s="71">
        <v>200</v>
      </c>
      <c r="D203" s="367" t="str">
        <f t="shared" si="21"/>
        <v>Thursday</v>
      </c>
      <c r="E203" s="161">
        <v>45491</v>
      </c>
      <c r="F203" s="218">
        <v>4</v>
      </c>
      <c r="G203" s="219">
        <f t="shared" si="27"/>
        <v>794</v>
      </c>
      <c r="H203" s="220">
        <v>833.53</v>
      </c>
      <c r="I203" s="221">
        <v>798</v>
      </c>
      <c r="J203" s="221">
        <f t="shared" si="22"/>
        <v>0</v>
      </c>
      <c r="K203" s="221">
        <f t="shared" si="23"/>
        <v>35.529999999999973</v>
      </c>
      <c r="L203" s="221">
        <f t="shared" si="24"/>
        <v>39.529999999999973</v>
      </c>
      <c r="M203" s="221">
        <f t="shared" si="25"/>
        <v>625.47</v>
      </c>
      <c r="N203" s="131">
        <f t="shared" si="26"/>
        <v>0.57130226182316657</v>
      </c>
      <c r="O203" s="390"/>
    </row>
    <row r="204" spans="2:15" x14ac:dyDescent="0.2">
      <c r="B204" s="409"/>
      <c r="C204" s="71">
        <v>201</v>
      </c>
      <c r="D204" s="367" t="str">
        <f t="shared" si="21"/>
        <v>Friday</v>
      </c>
      <c r="E204" s="161">
        <v>45492</v>
      </c>
      <c r="F204" s="218">
        <v>5</v>
      </c>
      <c r="G204" s="219">
        <f t="shared" si="27"/>
        <v>799</v>
      </c>
      <c r="H204" s="220">
        <v>839.13</v>
      </c>
      <c r="I204" s="221">
        <v>801.99</v>
      </c>
      <c r="J204" s="221">
        <f t="shared" si="22"/>
        <v>0.60000000000002274</v>
      </c>
      <c r="K204" s="221">
        <f t="shared" si="23"/>
        <v>37.139999999999986</v>
      </c>
      <c r="L204" s="221">
        <f t="shared" si="24"/>
        <v>40.129999999999995</v>
      </c>
      <c r="M204" s="221">
        <f t="shared" si="25"/>
        <v>619.87</v>
      </c>
      <c r="N204" s="131">
        <f t="shared" si="26"/>
        <v>0.57514050719671006</v>
      </c>
      <c r="O204" s="390"/>
    </row>
    <row r="205" spans="2:15" x14ac:dyDescent="0.2">
      <c r="B205" s="409"/>
      <c r="C205" s="71">
        <v>202</v>
      </c>
      <c r="D205" s="367" t="str">
        <f t="shared" si="21"/>
        <v>Saturday</v>
      </c>
      <c r="E205" s="161">
        <v>45493</v>
      </c>
      <c r="F205" s="218">
        <v>6</v>
      </c>
      <c r="G205" s="219">
        <f t="shared" si="27"/>
        <v>805</v>
      </c>
      <c r="H205" s="220">
        <v>845.13</v>
      </c>
      <c r="I205" s="221">
        <v>805.98</v>
      </c>
      <c r="J205" s="221">
        <f t="shared" si="22"/>
        <v>0</v>
      </c>
      <c r="K205" s="221">
        <f t="shared" si="23"/>
        <v>39.149999999999977</v>
      </c>
      <c r="L205" s="221">
        <f t="shared" si="24"/>
        <v>40.129999999999995</v>
      </c>
      <c r="M205" s="221">
        <f t="shared" si="25"/>
        <v>613.87</v>
      </c>
      <c r="N205" s="131">
        <f t="shared" si="26"/>
        <v>0.5792529129540781</v>
      </c>
      <c r="O205" s="390"/>
    </row>
    <row r="206" spans="2:15" ht="16" thickBot="1" x14ac:dyDescent="0.25">
      <c r="B206" s="410"/>
      <c r="C206" s="71">
        <v>203</v>
      </c>
      <c r="D206" s="367" t="str">
        <f t="shared" si="21"/>
        <v>Sunday</v>
      </c>
      <c r="E206" s="161">
        <v>45494</v>
      </c>
      <c r="F206" s="218">
        <v>7</v>
      </c>
      <c r="G206" s="219">
        <f t="shared" si="27"/>
        <v>812</v>
      </c>
      <c r="H206" s="220">
        <v>852.13</v>
      </c>
      <c r="I206" s="221">
        <v>809.97</v>
      </c>
      <c r="J206" s="221">
        <f t="shared" si="22"/>
        <v>0</v>
      </c>
      <c r="K206" s="221">
        <f t="shared" si="23"/>
        <v>42.159999999999968</v>
      </c>
      <c r="L206" s="221">
        <f t="shared" si="24"/>
        <v>40.129999999999995</v>
      </c>
      <c r="M206" s="221">
        <f t="shared" si="25"/>
        <v>606.87</v>
      </c>
      <c r="N206" s="131">
        <f t="shared" si="26"/>
        <v>0.58405071967100752</v>
      </c>
      <c r="O206" s="391"/>
    </row>
    <row r="207" spans="2:15" x14ac:dyDescent="0.2">
      <c r="B207" s="408">
        <v>30</v>
      </c>
      <c r="C207" s="71">
        <v>204</v>
      </c>
      <c r="D207" s="367" t="str">
        <f t="shared" si="21"/>
        <v>Monday</v>
      </c>
      <c r="E207" s="161">
        <v>45495</v>
      </c>
      <c r="F207" s="218">
        <v>1</v>
      </c>
      <c r="G207" s="219">
        <f t="shared" si="27"/>
        <v>813</v>
      </c>
      <c r="H207" s="220">
        <v>853.13</v>
      </c>
      <c r="I207" s="221">
        <v>813.96</v>
      </c>
      <c r="J207" s="221">
        <f t="shared" si="22"/>
        <v>0</v>
      </c>
      <c r="K207" s="221">
        <f t="shared" si="23"/>
        <v>39.169999999999959</v>
      </c>
      <c r="L207" s="221">
        <f t="shared" si="24"/>
        <v>40.129999999999995</v>
      </c>
      <c r="M207" s="221">
        <f t="shared" si="25"/>
        <v>605.87</v>
      </c>
      <c r="N207" s="131">
        <f t="shared" si="26"/>
        <v>0.5847361206305689</v>
      </c>
      <c r="O207" s="389">
        <f>SUM(J207:J213)</f>
        <v>4.9999999999954525E-2</v>
      </c>
    </row>
    <row r="208" spans="2:15" x14ac:dyDescent="0.2">
      <c r="B208" s="409"/>
      <c r="C208" s="71">
        <v>205</v>
      </c>
      <c r="D208" s="367" t="str">
        <f t="shared" si="21"/>
        <v>Tuesday</v>
      </c>
      <c r="E208" s="161">
        <v>45496</v>
      </c>
      <c r="F208" s="218">
        <v>2</v>
      </c>
      <c r="G208" s="219">
        <f t="shared" si="27"/>
        <v>815</v>
      </c>
      <c r="H208" s="220">
        <v>855.13</v>
      </c>
      <c r="I208" s="221">
        <v>817.95</v>
      </c>
      <c r="J208" s="221">
        <f t="shared" si="22"/>
        <v>0</v>
      </c>
      <c r="K208" s="221">
        <f t="shared" si="23"/>
        <v>37.17999999999995</v>
      </c>
      <c r="L208" s="221">
        <f t="shared" si="24"/>
        <v>40.129999999999995</v>
      </c>
      <c r="M208" s="221">
        <f t="shared" si="25"/>
        <v>603.87</v>
      </c>
      <c r="N208" s="131">
        <f t="shared" si="26"/>
        <v>0.58610692254969154</v>
      </c>
      <c r="O208" s="390"/>
    </row>
    <row r="209" spans="2:15" x14ac:dyDescent="0.2">
      <c r="B209" s="409"/>
      <c r="C209" s="71">
        <v>206</v>
      </c>
      <c r="D209" s="367" t="str">
        <f t="shared" si="21"/>
        <v>Wednesday</v>
      </c>
      <c r="E209" s="161">
        <v>45497</v>
      </c>
      <c r="F209" s="218">
        <v>3</v>
      </c>
      <c r="G209" s="219">
        <f t="shared" si="27"/>
        <v>818</v>
      </c>
      <c r="H209" s="220">
        <v>858.13</v>
      </c>
      <c r="I209" s="221">
        <v>821.94</v>
      </c>
      <c r="J209" s="221">
        <f t="shared" si="22"/>
        <v>0</v>
      </c>
      <c r="K209" s="221">
        <f t="shared" si="23"/>
        <v>36.189999999999941</v>
      </c>
      <c r="L209" s="221">
        <f t="shared" si="24"/>
        <v>40.129999999999995</v>
      </c>
      <c r="M209" s="221">
        <f t="shared" si="25"/>
        <v>600.87</v>
      </c>
      <c r="N209" s="131">
        <f t="shared" si="26"/>
        <v>0.58816312542837557</v>
      </c>
      <c r="O209" s="390"/>
    </row>
    <row r="210" spans="2:15" x14ac:dyDescent="0.2">
      <c r="B210" s="409"/>
      <c r="C210" s="71">
        <v>207</v>
      </c>
      <c r="D210" s="367" t="str">
        <f t="shared" si="21"/>
        <v>Thursday</v>
      </c>
      <c r="E210" s="161">
        <v>45498</v>
      </c>
      <c r="F210" s="218">
        <v>4</v>
      </c>
      <c r="G210" s="219">
        <f t="shared" si="27"/>
        <v>822</v>
      </c>
      <c r="H210" s="220">
        <v>862.13</v>
      </c>
      <c r="I210" s="221">
        <v>825.93</v>
      </c>
      <c r="J210" s="221">
        <f t="shared" si="22"/>
        <v>0</v>
      </c>
      <c r="K210" s="221">
        <f t="shared" si="23"/>
        <v>36.200000000000045</v>
      </c>
      <c r="L210" s="221">
        <f t="shared" si="24"/>
        <v>40.129999999999995</v>
      </c>
      <c r="M210" s="221">
        <f t="shared" si="25"/>
        <v>596.87</v>
      </c>
      <c r="N210" s="131">
        <f t="shared" si="26"/>
        <v>0.59090472926662096</v>
      </c>
      <c r="O210" s="390"/>
    </row>
    <row r="211" spans="2:15" x14ac:dyDescent="0.2">
      <c r="B211" s="409"/>
      <c r="C211" s="71">
        <v>208</v>
      </c>
      <c r="D211" s="367" t="str">
        <f t="shared" si="21"/>
        <v>Friday</v>
      </c>
      <c r="E211" s="161">
        <v>45499</v>
      </c>
      <c r="F211" s="218">
        <v>5</v>
      </c>
      <c r="G211" s="219">
        <f t="shared" si="27"/>
        <v>827</v>
      </c>
      <c r="H211" s="220">
        <v>867.18</v>
      </c>
      <c r="I211" s="221">
        <v>829.92</v>
      </c>
      <c r="J211" s="221">
        <f t="shared" si="22"/>
        <v>4.9999999999954525E-2</v>
      </c>
      <c r="K211" s="221">
        <f t="shared" si="23"/>
        <v>37.259999999999991</v>
      </c>
      <c r="L211" s="221">
        <f t="shared" si="24"/>
        <v>40.17999999999995</v>
      </c>
      <c r="M211" s="221">
        <f t="shared" si="25"/>
        <v>591.82000000000005</v>
      </c>
      <c r="N211" s="131">
        <f t="shared" si="26"/>
        <v>0.5943660041124057</v>
      </c>
      <c r="O211" s="390"/>
    </row>
    <row r="212" spans="2:15" x14ac:dyDescent="0.2">
      <c r="B212" s="409"/>
      <c r="C212" s="71">
        <v>209</v>
      </c>
      <c r="D212" s="367" t="str">
        <f t="shared" si="21"/>
        <v>Saturday</v>
      </c>
      <c r="E212" s="161">
        <v>45500</v>
      </c>
      <c r="F212" s="218">
        <v>6</v>
      </c>
      <c r="G212" s="219">
        <f t="shared" si="27"/>
        <v>833</v>
      </c>
      <c r="H212" s="220">
        <v>873.18</v>
      </c>
      <c r="I212" s="221">
        <v>833.91</v>
      </c>
      <c r="J212" s="221">
        <f t="shared" si="22"/>
        <v>0</v>
      </c>
      <c r="K212" s="221">
        <f t="shared" si="23"/>
        <v>39.269999999999982</v>
      </c>
      <c r="L212" s="221">
        <f t="shared" si="24"/>
        <v>40.17999999999995</v>
      </c>
      <c r="M212" s="221">
        <f t="shared" si="25"/>
        <v>585.82000000000005</v>
      </c>
      <c r="N212" s="131">
        <f t="shared" si="26"/>
        <v>0.59847840986977374</v>
      </c>
      <c r="O212" s="390"/>
    </row>
    <row r="213" spans="2:15" ht="16" thickBot="1" x14ac:dyDescent="0.25">
      <c r="B213" s="410"/>
      <c r="C213" s="71">
        <v>210</v>
      </c>
      <c r="D213" s="367" t="str">
        <f t="shared" si="21"/>
        <v>Sunday</v>
      </c>
      <c r="E213" s="161">
        <v>45501</v>
      </c>
      <c r="F213" s="218">
        <v>7</v>
      </c>
      <c r="G213" s="219">
        <f t="shared" si="27"/>
        <v>840</v>
      </c>
      <c r="H213" s="220">
        <v>880.18</v>
      </c>
      <c r="I213" s="221">
        <v>837.9</v>
      </c>
      <c r="J213" s="221">
        <f t="shared" si="22"/>
        <v>0</v>
      </c>
      <c r="K213" s="221">
        <f t="shared" si="23"/>
        <v>42.279999999999973</v>
      </c>
      <c r="L213" s="221">
        <f t="shared" si="24"/>
        <v>40.17999999999995</v>
      </c>
      <c r="M213" s="221">
        <f t="shared" si="25"/>
        <v>578.82000000000005</v>
      </c>
      <c r="N213" s="131">
        <f t="shared" si="26"/>
        <v>0.60327621658670316</v>
      </c>
      <c r="O213" s="391"/>
    </row>
    <row r="214" spans="2:15" x14ac:dyDescent="0.2">
      <c r="B214" s="408">
        <v>31</v>
      </c>
      <c r="C214" s="71">
        <v>211</v>
      </c>
      <c r="D214" s="367" t="str">
        <f t="shared" si="21"/>
        <v>Monday</v>
      </c>
      <c r="E214" s="161">
        <v>45502</v>
      </c>
      <c r="F214" s="218">
        <v>1</v>
      </c>
      <c r="G214" s="219">
        <f t="shared" si="27"/>
        <v>841</v>
      </c>
      <c r="H214" s="220">
        <v>881.18</v>
      </c>
      <c r="I214" s="221">
        <v>841.89</v>
      </c>
      <c r="J214" s="221">
        <f t="shared" si="22"/>
        <v>0</v>
      </c>
      <c r="K214" s="221">
        <f t="shared" si="23"/>
        <v>39.289999999999964</v>
      </c>
      <c r="L214" s="221">
        <f t="shared" si="24"/>
        <v>40.17999999999995</v>
      </c>
      <c r="M214" s="221">
        <f t="shared" si="25"/>
        <v>577.82000000000005</v>
      </c>
      <c r="N214" s="131">
        <f t="shared" si="26"/>
        <v>0.60396161754626454</v>
      </c>
      <c r="O214" s="389">
        <f>SUM(J214:J220)</f>
        <v>1.4900000000000091</v>
      </c>
    </row>
    <row r="215" spans="2:15" x14ac:dyDescent="0.2">
      <c r="B215" s="409"/>
      <c r="C215" s="71">
        <v>212</v>
      </c>
      <c r="D215" s="367" t="str">
        <f t="shared" si="21"/>
        <v>Tuesday</v>
      </c>
      <c r="E215" s="161">
        <v>45503</v>
      </c>
      <c r="F215" s="218">
        <v>2</v>
      </c>
      <c r="G215" s="219">
        <f t="shared" si="27"/>
        <v>843</v>
      </c>
      <c r="H215" s="220">
        <v>883.18</v>
      </c>
      <c r="I215" s="221">
        <v>845.88</v>
      </c>
      <c r="J215" s="221">
        <f t="shared" si="22"/>
        <v>0</v>
      </c>
      <c r="K215" s="221">
        <f t="shared" si="23"/>
        <v>37.299999999999955</v>
      </c>
      <c r="L215" s="221">
        <f t="shared" si="24"/>
        <v>40.17999999999995</v>
      </c>
      <c r="M215" s="221">
        <f t="shared" si="25"/>
        <v>575.82000000000005</v>
      </c>
      <c r="N215" s="131">
        <f t="shared" si="26"/>
        <v>0.60533241946538718</v>
      </c>
      <c r="O215" s="390"/>
    </row>
    <row r="216" spans="2:15" x14ac:dyDescent="0.2">
      <c r="B216" s="409"/>
      <c r="C216" s="71">
        <v>213</v>
      </c>
      <c r="D216" s="367" t="str">
        <f t="shared" si="21"/>
        <v>Wednesday</v>
      </c>
      <c r="E216" s="161">
        <v>45504</v>
      </c>
      <c r="F216" s="218">
        <v>3</v>
      </c>
      <c r="G216" s="219">
        <f t="shared" si="27"/>
        <v>846</v>
      </c>
      <c r="H216" s="220">
        <v>886.37</v>
      </c>
      <c r="I216" s="221">
        <v>849.87</v>
      </c>
      <c r="J216" s="221">
        <f t="shared" si="22"/>
        <v>0.19000000000005457</v>
      </c>
      <c r="K216" s="221">
        <f t="shared" si="23"/>
        <v>36.5</v>
      </c>
      <c r="L216" s="221">
        <f t="shared" si="24"/>
        <v>40.370000000000005</v>
      </c>
      <c r="M216" s="221">
        <f t="shared" si="25"/>
        <v>572.63</v>
      </c>
      <c r="N216" s="131">
        <f t="shared" si="26"/>
        <v>0.60751884852638793</v>
      </c>
      <c r="O216" s="390"/>
    </row>
    <row r="217" spans="2:15" x14ac:dyDescent="0.2">
      <c r="B217" s="409"/>
      <c r="C217" s="71">
        <v>214</v>
      </c>
      <c r="D217" s="367" t="str">
        <f t="shared" si="21"/>
        <v>Thursday</v>
      </c>
      <c r="E217" s="161">
        <v>45505</v>
      </c>
      <c r="F217" s="218">
        <v>4</v>
      </c>
      <c r="G217" s="219">
        <f t="shared" si="27"/>
        <v>850</v>
      </c>
      <c r="H217" s="220">
        <v>891.27</v>
      </c>
      <c r="I217" s="221">
        <v>853.86</v>
      </c>
      <c r="J217" s="221">
        <f t="shared" si="22"/>
        <v>0.89999999999997726</v>
      </c>
      <c r="K217" s="221">
        <f t="shared" si="23"/>
        <v>37.409999999999968</v>
      </c>
      <c r="L217" s="221">
        <f t="shared" si="24"/>
        <v>41.269999999999982</v>
      </c>
      <c r="M217" s="221">
        <f t="shared" si="25"/>
        <v>567.73</v>
      </c>
      <c r="N217" s="131">
        <f t="shared" si="26"/>
        <v>0.61087731322823846</v>
      </c>
      <c r="O217" s="390"/>
    </row>
    <row r="218" spans="2:15" x14ac:dyDescent="0.2">
      <c r="B218" s="409"/>
      <c r="C218" s="71">
        <v>215</v>
      </c>
      <c r="D218" s="367" t="str">
        <f t="shared" si="21"/>
        <v>Friday</v>
      </c>
      <c r="E218" s="161">
        <v>45506</v>
      </c>
      <c r="F218" s="218">
        <v>5</v>
      </c>
      <c r="G218" s="219">
        <f t="shared" si="27"/>
        <v>855</v>
      </c>
      <c r="H218" s="220">
        <v>896.62</v>
      </c>
      <c r="I218" s="221">
        <v>857.85</v>
      </c>
      <c r="J218" s="221">
        <f t="shared" si="22"/>
        <v>0.35000000000002274</v>
      </c>
      <c r="K218" s="221">
        <f t="shared" si="23"/>
        <v>38.769999999999982</v>
      </c>
      <c r="L218" s="221">
        <f t="shared" si="24"/>
        <v>41.620000000000005</v>
      </c>
      <c r="M218" s="221">
        <f t="shared" si="25"/>
        <v>562.38</v>
      </c>
      <c r="N218" s="131">
        <f t="shared" si="26"/>
        <v>0.61454420836189172</v>
      </c>
      <c r="O218" s="390"/>
    </row>
    <row r="219" spans="2:15" x14ac:dyDescent="0.2">
      <c r="B219" s="409"/>
      <c r="C219" s="71">
        <v>216</v>
      </c>
      <c r="D219" s="367" t="str">
        <f t="shared" si="21"/>
        <v>Saturday</v>
      </c>
      <c r="E219" s="161">
        <v>45507</v>
      </c>
      <c r="F219" s="218">
        <v>6</v>
      </c>
      <c r="G219" s="219">
        <f t="shared" si="27"/>
        <v>861</v>
      </c>
      <c r="H219" s="220">
        <v>902.67</v>
      </c>
      <c r="I219" s="221">
        <v>861.84</v>
      </c>
      <c r="J219" s="221">
        <f t="shared" si="22"/>
        <v>4.9999999999954525E-2</v>
      </c>
      <c r="K219" s="221">
        <f t="shared" si="23"/>
        <v>40.829999999999927</v>
      </c>
      <c r="L219" s="221">
        <f t="shared" si="24"/>
        <v>41.669999999999959</v>
      </c>
      <c r="M219" s="221">
        <f t="shared" si="25"/>
        <v>556.33000000000004</v>
      </c>
      <c r="N219" s="131">
        <f t="shared" si="26"/>
        <v>0.61869088416723783</v>
      </c>
      <c r="O219" s="390"/>
    </row>
    <row r="220" spans="2:15" ht="16" thickBot="1" x14ac:dyDescent="0.25">
      <c r="B220" s="410"/>
      <c r="C220" s="71">
        <v>217</v>
      </c>
      <c r="D220" s="367" t="str">
        <f t="shared" si="21"/>
        <v>Sunday</v>
      </c>
      <c r="E220" s="161">
        <v>45508</v>
      </c>
      <c r="F220" s="218">
        <v>7</v>
      </c>
      <c r="G220" s="219">
        <f t="shared" si="27"/>
        <v>868</v>
      </c>
      <c r="H220" s="220">
        <v>909.67</v>
      </c>
      <c r="I220" s="221">
        <v>865.83</v>
      </c>
      <c r="J220" s="221">
        <f t="shared" si="22"/>
        <v>0</v>
      </c>
      <c r="K220" s="221">
        <f t="shared" si="23"/>
        <v>43.839999999999918</v>
      </c>
      <c r="L220" s="221">
        <f t="shared" si="24"/>
        <v>41.669999999999959</v>
      </c>
      <c r="M220" s="221">
        <f t="shared" si="25"/>
        <v>549.33000000000004</v>
      </c>
      <c r="N220" s="131">
        <f t="shared" si="26"/>
        <v>0.62348869088416725</v>
      </c>
      <c r="O220" s="391"/>
    </row>
    <row r="221" spans="2:15" x14ac:dyDescent="0.2">
      <c r="B221" s="408">
        <v>32</v>
      </c>
      <c r="C221" s="71">
        <v>218</v>
      </c>
      <c r="D221" s="367" t="str">
        <f t="shared" si="21"/>
        <v>Monday</v>
      </c>
      <c r="E221" s="161">
        <v>45509</v>
      </c>
      <c r="F221" s="218">
        <v>1</v>
      </c>
      <c r="G221" s="219">
        <f t="shared" si="27"/>
        <v>869</v>
      </c>
      <c r="H221" s="220">
        <v>910.67</v>
      </c>
      <c r="I221" s="221">
        <v>869.43</v>
      </c>
      <c r="J221" s="221">
        <f t="shared" si="22"/>
        <v>0</v>
      </c>
      <c r="K221" s="221">
        <f t="shared" si="23"/>
        <v>41.240000000000009</v>
      </c>
      <c r="L221" s="221">
        <f>SUM(H221-G221)</f>
        <v>41.669999999999959</v>
      </c>
      <c r="M221" s="221">
        <f t="shared" si="25"/>
        <v>548.33000000000004</v>
      </c>
      <c r="N221" s="131">
        <f t="shared" si="26"/>
        <v>0.62417409184372852</v>
      </c>
      <c r="O221" s="389">
        <f>SUM(J221:J227)</f>
        <v>0.93000000000006366</v>
      </c>
    </row>
    <row r="222" spans="2:15" x14ac:dyDescent="0.2">
      <c r="B222" s="409"/>
      <c r="C222" s="71">
        <v>219</v>
      </c>
      <c r="D222" s="367" t="str">
        <f t="shared" si="21"/>
        <v>Tuesday</v>
      </c>
      <c r="E222" s="161">
        <v>45510</v>
      </c>
      <c r="F222" s="218">
        <v>2</v>
      </c>
      <c r="G222" s="219">
        <f t="shared" si="27"/>
        <v>871</v>
      </c>
      <c r="H222" s="220">
        <v>913.02</v>
      </c>
      <c r="I222" s="221">
        <v>873.42</v>
      </c>
      <c r="J222" s="221">
        <f t="shared" si="22"/>
        <v>0.35000000000002274</v>
      </c>
      <c r="K222" s="221">
        <f t="shared" si="23"/>
        <v>39.600000000000023</v>
      </c>
      <c r="L222" s="221">
        <f t="shared" ref="L222:L285" si="28">SUM(H222-G222)</f>
        <v>42.019999999999982</v>
      </c>
      <c r="M222" s="221">
        <f t="shared" si="25"/>
        <v>545.98</v>
      </c>
      <c r="N222" s="131">
        <f t="shared" si="26"/>
        <v>0.62578478409869776</v>
      </c>
      <c r="O222" s="390"/>
    </row>
    <row r="223" spans="2:15" x14ac:dyDescent="0.2">
      <c r="B223" s="409"/>
      <c r="C223" s="71">
        <v>220</v>
      </c>
      <c r="D223" s="367" t="str">
        <f t="shared" si="21"/>
        <v>Wednesday</v>
      </c>
      <c r="E223" s="161">
        <v>45511</v>
      </c>
      <c r="F223" s="218">
        <v>3</v>
      </c>
      <c r="G223" s="219">
        <f t="shared" si="27"/>
        <v>874</v>
      </c>
      <c r="H223" s="220">
        <v>916.09</v>
      </c>
      <c r="I223" s="221">
        <v>877.41</v>
      </c>
      <c r="J223" s="221">
        <f t="shared" si="22"/>
        <v>7.0000000000050022E-2</v>
      </c>
      <c r="K223" s="221">
        <f t="shared" si="23"/>
        <v>38.680000000000064</v>
      </c>
      <c r="L223" s="221">
        <f t="shared" si="28"/>
        <v>42.090000000000032</v>
      </c>
      <c r="M223" s="221">
        <f t="shared" si="25"/>
        <v>542.91</v>
      </c>
      <c r="N223" s="131">
        <f t="shared" si="26"/>
        <v>0.62788896504455105</v>
      </c>
      <c r="O223" s="390"/>
    </row>
    <row r="224" spans="2:15" x14ac:dyDescent="0.2">
      <c r="B224" s="409"/>
      <c r="C224" s="71">
        <v>221</v>
      </c>
      <c r="D224" s="367" t="str">
        <f t="shared" si="21"/>
        <v>Thursday</v>
      </c>
      <c r="E224" s="161">
        <v>45512</v>
      </c>
      <c r="F224" s="218">
        <v>4</v>
      </c>
      <c r="G224" s="219">
        <f t="shared" si="27"/>
        <v>878</v>
      </c>
      <c r="H224" s="220">
        <v>920.09</v>
      </c>
      <c r="I224" s="221">
        <v>881.4</v>
      </c>
      <c r="J224" s="221">
        <f t="shared" si="22"/>
        <v>0</v>
      </c>
      <c r="K224" s="221">
        <f t="shared" si="23"/>
        <v>38.690000000000055</v>
      </c>
      <c r="L224" s="221">
        <f t="shared" si="28"/>
        <v>42.090000000000032</v>
      </c>
      <c r="M224" s="221">
        <f t="shared" si="25"/>
        <v>538.91</v>
      </c>
      <c r="N224" s="131">
        <f t="shared" si="26"/>
        <v>0.63063056888279645</v>
      </c>
      <c r="O224" s="390"/>
    </row>
    <row r="225" spans="2:15" x14ac:dyDescent="0.2">
      <c r="B225" s="409"/>
      <c r="C225" s="71">
        <v>222</v>
      </c>
      <c r="D225" s="367" t="str">
        <f t="shared" si="21"/>
        <v>Friday</v>
      </c>
      <c r="E225" s="161">
        <v>45513</v>
      </c>
      <c r="F225" s="218">
        <v>5</v>
      </c>
      <c r="G225" s="219">
        <f t="shared" si="27"/>
        <v>883</v>
      </c>
      <c r="H225" s="220">
        <v>925.09</v>
      </c>
      <c r="I225" s="221">
        <v>885.39</v>
      </c>
      <c r="J225" s="221">
        <f t="shared" si="22"/>
        <v>0</v>
      </c>
      <c r="K225" s="221">
        <f t="shared" si="23"/>
        <v>39.700000000000045</v>
      </c>
      <c r="L225" s="221">
        <f t="shared" si="28"/>
        <v>42.090000000000032</v>
      </c>
      <c r="M225" s="221">
        <f t="shared" si="25"/>
        <v>533.91</v>
      </c>
      <c r="N225" s="131">
        <f t="shared" si="26"/>
        <v>0.63405757368060323</v>
      </c>
      <c r="O225" s="390"/>
    </row>
    <row r="226" spans="2:15" x14ac:dyDescent="0.2">
      <c r="B226" s="409"/>
      <c r="C226" s="71">
        <v>223</v>
      </c>
      <c r="D226" s="367" t="str">
        <f t="shared" si="21"/>
        <v>Saturday</v>
      </c>
      <c r="E226" s="161">
        <v>45514</v>
      </c>
      <c r="F226" s="218">
        <v>6</v>
      </c>
      <c r="G226" s="219">
        <f t="shared" si="27"/>
        <v>889</v>
      </c>
      <c r="H226" s="220">
        <v>931.6</v>
      </c>
      <c r="I226" s="221">
        <v>889.38</v>
      </c>
      <c r="J226" s="221">
        <f t="shared" si="22"/>
        <v>0.50999999999999091</v>
      </c>
      <c r="K226" s="221">
        <f t="shared" si="23"/>
        <v>42.220000000000027</v>
      </c>
      <c r="L226" s="221">
        <f t="shared" si="28"/>
        <v>42.600000000000023</v>
      </c>
      <c r="M226" s="221">
        <f t="shared" si="25"/>
        <v>527.4</v>
      </c>
      <c r="N226" s="131">
        <f t="shared" si="26"/>
        <v>0.6385195339273475</v>
      </c>
      <c r="O226" s="390"/>
    </row>
    <row r="227" spans="2:15" ht="16" thickBot="1" x14ac:dyDescent="0.25">
      <c r="B227" s="410"/>
      <c r="C227" s="71">
        <v>224</v>
      </c>
      <c r="D227" s="367" t="str">
        <f t="shared" si="21"/>
        <v>Sunday</v>
      </c>
      <c r="E227" s="161">
        <v>45515</v>
      </c>
      <c r="F227" s="218">
        <v>7</v>
      </c>
      <c r="G227" s="219">
        <f t="shared" si="27"/>
        <v>896</v>
      </c>
      <c r="H227" s="220">
        <v>938.6</v>
      </c>
      <c r="I227" s="221">
        <v>893.37</v>
      </c>
      <c r="J227" s="221">
        <f t="shared" si="22"/>
        <v>0</v>
      </c>
      <c r="K227" s="221">
        <f t="shared" si="23"/>
        <v>45.230000000000018</v>
      </c>
      <c r="L227" s="221">
        <f t="shared" si="28"/>
        <v>42.600000000000023</v>
      </c>
      <c r="M227" s="221">
        <f t="shared" si="25"/>
        <v>520.4</v>
      </c>
      <c r="N227" s="131">
        <f t="shared" si="26"/>
        <v>0.64331734064427692</v>
      </c>
      <c r="O227" s="391"/>
    </row>
    <row r="228" spans="2:15" x14ac:dyDescent="0.2">
      <c r="B228" s="408">
        <v>33</v>
      </c>
      <c r="C228" s="71">
        <v>225</v>
      </c>
      <c r="D228" s="367" t="str">
        <f t="shared" si="21"/>
        <v>Monday</v>
      </c>
      <c r="E228" s="161">
        <v>45516</v>
      </c>
      <c r="F228" s="218">
        <v>1</v>
      </c>
      <c r="G228" s="219">
        <f t="shared" si="27"/>
        <v>897</v>
      </c>
      <c r="H228" s="220">
        <v>939.6</v>
      </c>
      <c r="I228" s="221">
        <v>897.36</v>
      </c>
      <c r="J228" s="221">
        <f t="shared" si="22"/>
        <v>0</v>
      </c>
      <c r="K228" s="221">
        <f t="shared" si="23"/>
        <v>42.240000000000009</v>
      </c>
      <c r="L228" s="221">
        <f t="shared" si="28"/>
        <v>42.600000000000023</v>
      </c>
      <c r="M228" s="221">
        <f t="shared" si="25"/>
        <v>519.4</v>
      </c>
      <c r="N228" s="131">
        <f t="shared" si="26"/>
        <v>0.6440027416038383</v>
      </c>
      <c r="O228" s="389">
        <f>SUM(J228:J234)</f>
        <v>0.56999999999993634</v>
      </c>
    </row>
    <row r="229" spans="2:15" x14ac:dyDescent="0.2">
      <c r="B229" s="409"/>
      <c r="C229" s="71">
        <v>226</v>
      </c>
      <c r="D229" s="367" t="str">
        <f t="shared" si="21"/>
        <v>Tuesday</v>
      </c>
      <c r="E229" s="161">
        <v>45517</v>
      </c>
      <c r="F229" s="218">
        <v>2</v>
      </c>
      <c r="G229" s="219">
        <f t="shared" si="27"/>
        <v>899</v>
      </c>
      <c r="H229" s="220">
        <v>941.6</v>
      </c>
      <c r="I229" s="221">
        <v>901.35</v>
      </c>
      <c r="J229" s="221">
        <f t="shared" si="22"/>
        <v>0</v>
      </c>
      <c r="K229" s="221">
        <f t="shared" si="23"/>
        <v>40.25</v>
      </c>
      <c r="L229" s="221">
        <f t="shared" si="28"/>
        <v>42.600000000000023</v>
      </c>
      <c r="M229" s="221">
        <f t="shared" si="25"/>
        <v>517.4</v>
      </c>
      <c r="N229" s="131">
        <f t="shared" si="26"/>
        <v>0.64537354352296095</v>
      </c>
      <c r="O229" s="390"/>
    </row>
    <row r="230" spans="2:15" x14ac:dyDescent="0.2">
      <c r="B230" s="409"/>
      <c r="C230" s="71">
        <v>227</v>
      </c>
      <c r="D230" s="367" t="str">
        <f t="shared" si="21"/>
        <v>Wednesday</v>
      </c>
      <c r="E230" s="161">
        <v>45518</v>
      </c>
      <c r="F230" s="218">
        <v>3</v>
      </c>
      <c r="G230" s="219">
        <f t="shared" si="27"/>
        <v>902</v>
      </c>
      <c r="H230" s="220">
        <v>944.6</v>
      </c>
      <c r="I230" s="221">
        <v>905.34</v>
      </c>
      <c r="J230" s="221">
        <f t="shared" si="22"/>
        <v>0</v>
      </c>
      <c r="K230" s="221">
        <f t="shared" si="23"/>
        <v>39.259999999999991</v>
      </c>
      <c r="L230" s="221">
        <f t="shared" si="28"/>
        <v>42.600000000000023</v>
      </c>
      <c r="M230" s="221">
        <f t="shared" si="25"/>
        <v>514.4</v>
      </c>
      <c r="N230" s="131">
        <f t="shared" si="26"/>
        <v>0.64742974640164497</v>
      </c>
      <c r="O230" s="390"/>
    </row>
    <row r="231" spans="2:15" x14ac:dyDescent="0.2">
      <c r="B231" s="409"/>
      <c r="C231" s="71">
        <v>228</v>
      </c>
      <c r="D231" s="367" t="str">
        <f t="shared" si="21"/>
        <v>Thursday</v>
      </c>
      <c r="E231" s="161">
        <v>45519</v>
      </c>
      <c r="F231" s="218">
        <v>4</v>
      </c>
      <c r="G231" s="219">
        <f t="shared" si="27"/>
        <v>906</v>
      </c>
      <c r="H231" s="220">
        <v>948.6</v>
      </c>
      <c r="I231" s="221">
        <v>909.33</v>
      </c>
      <c r="J231" s="221">
        <f t="shared" si="22"/>
        <v>0</v>
      </c>
      <c r="K231" s="221">
        <f t="shared" si="23"/>
        <v>39.269999999999982</v>
      </c>
      <c r="L231" s="221">
        <f t="shared" si="28"/>
        <v>42.600000000000023</v>
      </c>
      <c r="M231" s="221">
        <f t="shared" si="25"/>
        <v>510.4</v>
      </c>
      <c r="N231" s="131">
        <f t="shared" si="26"/>
        <v>0.65017135023989037</v>
      </c>
      <c r="O231" s="390"/>
    </row>
    <row r="232" spans="2:15" x14ac:dyDescent="0.2">
      <c r="B232" s="409"/>
      <c r="C232" s="71">
        <v>229</v>
      </c>
      <c r="D232" s="367" t="str">
        <f t="shared" si="21"/>
        <v>Friday</v>
      </c>
      <c r="E232" s="161">
        <v>45520</v>
      </c>
      <c r="F232" s="218">
        <v>5</v>
      </c>
      <c r="G232" s="219">
        <f t="shared" si="27"/>
        <v>911</v>
      </c>
      <c r="H232" s="220">
        <v>954.17</v>
      </c>
      <c r="I232" s="221">
        <v>913.32</v>
      </c>
      <c r="J232" s="221">
        <f t="shared" si="22"/>
        <v>0.56999999999993634</v>
      </c>
      <c r="K232" s="221">
        <f t="shared" si="23"/>
        <v>40.849999999999909</v>
      </c>
      <c r="L232" s="221">
        <f t="shared" si="28"/>
        <v>43.169999999999959</v>
      </c>
      <c r="M232" s="221">
        <f t="shared" si="25"/>
        <v>504.83000000000004</v>
      </c>
      <c r="N232" s="131">
        <f t="shared" si="26"/>
        <v>0.65398903358464699</v>
      </c>
      <c r="O232" s="390"/>
    </row>
    <row r="233" spans="2:15" x14ac:dyDescent="0.2">
      <c r="B233" s="409"/>
      <c r="C233" s="71">
        <v>230</v>
      </c>
      <c r="D233" s="367" t="str">
        <f t="shared" si="21"/>
        <v>Saturday</v>
      </c>
      <c r="E233" s="161">
        <v>45521</v>
      </c>
      <c r="F233" s="218">
        <v>6</v>
      </c>
      <c r="G233" s="219">
        <f t="shared" si="27"/>
        <v>917</v>
      </c>
      <c r="H233" s="220">
        <v>960.17</v>
      </c>
      <c r="I233" s="221">
        <v>917.31</v>
      </c>
      <c r="J233" s="221">
        <f t="shared" si="22"/>
        <v>0</v>
      </c>
      <c r="K233" s="221">
        <f t="shared" si="23"/>
        <v>42.860000000000014</v>
      </c>
      <c r="L233" s="221">
        <f t="shared" si="28"/>
        <v>43.169999999999959</v>
      </c>
      <c r="M233" s="221">
        <f t="shared" si="25"/>
        <v>498.83000000000004</v>
      </c>
      <c r="N233" s="131">
        <f t="shared" si="26"/>
        <v>0.65810143934201504</v>
      </c>
      <c r="O233" s="390"/>
    </row>
    <row r="234" spans="2:15" ht="16" thickBot="1" x14ac:dyDescent="0.25">
      <c r="B234" s="410"/>
      <c r="C234" s="71">
        <v>231</v>
      </c>
      <c r="D234" s="367" t="str">
        <f t="shared" si="21"/>
        <v>Sunday</v>
      </c>
      <c r="E234" s="161">
        <v>45522</v>
      </c>
      <c r="F234" s="218">
        <v>7</v>
      </c>
      <c r="G234" s="219">
        <f t="shared" si="27"/>
        <v>924</v>
      </c>
      <c r="H234" s="220">
        <v>967.17</v>
      </c>
      <c r="I234" s="221">
        <v>921.3</v>
      </c>
      <c r="J234" s="221">
        <f t="shared" si="22"/>
        <v>0</v>
      </c>
      <c r="K234" s="221">
        <f t="shared" si="23"/>
        <v>45.870000000000005</v>
      </c>
      <c r="L234" s="221">
        <f t="shared" si="28"/>
        <v>43.169999999999959</v>
      </c>
      <c r="M234" s="221">
        <f t="shared" si="25"/>
        <v>491.83000000000004</v>
      </c>
      <c r="N234" s="131">
        <f t="shared" si="26"/>
        <v>0.66289924605894446</v>
      </c>
      <c r="O234" s="391"/>
    </row>
    <row r="235" spans="2:15" x14ac:dyDescent="0.2">
      <c r="B235" s="408">
        <v>34</v>
      </c>
      <c r="C235" s="71">
        <v>232</v>
      </c>
      <c r="D235" s="367" t="str">
        <f t="shared" si="21"/>
        <v>Monday</v>
      </c>
      <c r="E235" s="161">
        <v>45523</v>
      </c>
      <c r="F235" s="218">
        <v>1</v>
      </c>
      <c r="G235" s="219">
        <f t="shared" si="27"/>
        <v>925</v>
      </c>
      <c r="H235" s="220">
        <v>968.68</v>
      </c>
      <c r="I235" s="221">
        <v>925.29</v>
      </c>
      <c r="J235" s="221">
        <f t="shared" si="22"/>
        <v>0.50999999999999091</v>
      </c>
      <c r="K235" s="221">
        <f t="shared" si="23"/>
        <v>43.389999999999986</v>
      </c>
      <c r="L235" s="221">
        <f t="shared" si="28"/>
        <v>43.67999999999995</v>
      </c>
      <c r="M235" s="221">
        <f t="shared" si="25"/>
        <v>490.32000000000005</v>
      </c>
      <c r="N235" s="131">
        <f t="shared" si="26"/>
        <v>0.66393420150788207</v>
      </c>
      <c r="O235" s="389">
        <f>SUM(J235:J241)</f>
        <v>0.56000000000005912</v>
      </c>
    </row>
    <row r="236" spans="2:15" x14ac:dyDescent="0.2">
      <c r="B236" s="409"/>
      <c r="C236" s="71">
        <v>233</v>
      </c>
      <c r="D236" s="367" t="str">
        <f t="shared" si="21"/>
        <v>Tuesday</v>
      </c>
      <c r="E236" s="161">
        <v>45524</v>
      </c>
      <c r="F236" s="218">
        <v>2</v>
      </c>
      <c r="G236" s="219">
        <f t="shared" si="27"/>
        <v>927</v>
      </c>
      <c r="H236" s="220">
        <v>970.68</v>
      </c>
      <c r="I236" s="221">
        <v>929.28</v>
      </c>
      <c r="J236" s="221">
        <f t="shared" si="22"/>
        <v>0</v>
      </c>
      <c r="K236" s="221">
        <f t="shared" si="23"/>
        <v>41.399999999999977</v>
      </c>
      <c r="L236" s="221">
        <f t="shared" si="28"/>
        <v>43.67999999999995</v>
      </c>
      <c r="M236" s="221">
        <f t="shared" si="25"/>
        <v>488.32000000000005</v>
      </c>
      <c r="N236" s="131">
        <f t="shared" si="26"/>
        <v>0.66530500342700472</v>
      </c>
      <c r="O236" s="390"/>
    </row>
    <row r="237" spans="2:15" x14ac:dyDescent="0.2">
      <c r="B237" s="409"/>
      <c r="C237" s="71">
        <v>234</v>
      </c>
      <c r="D237" s="367" t="str">
        <f t="shared" si="21"/>
        <v>Wednesday</v>
      </c>
      <c r="E237" s="161">
        <v>45525</v>
      </c>
      <c r="F237" s="218">
        <v>3</v>
      </c>
      <c r="G237" s="219">
        <f t="shared" si="27"/>
        <v>930</v>
      </c>
      <c r="H237" s="220">
        <v>973.68</v>
      </c>
      <c r="I237" s="221">
        <v>933.27</v>
      </c>
      <c r="J237" s="221">
        <f t="shared" si="22"/>
        <v>0</v>
      </c>
      <c r="K237" s="221">
        <f t="shared" si="23"/>
        <v>40.409999999999968</v>
      </c>
      <c r="L237" s="221">
        <f t="shared" si="28"/>
        <v>43.67999999999995</v>
      </c>
      <c r="M237" s="221">
        <f t="shared" si="25"/>
        <v>485.32000000000005</v>
      </c>
      <c r="N237" s="131">
        <f t="shared" si="26"/>
        <v>0.66736120630568885</v>
      </c>
      <c r="O237" s="390"/>
    </row>
    <row r="238" spans="2:15" x14ac:dyDescent="0.2">
      <c r="B238" s="409"/>
      <c r="C238" s="71">
        <v>235</v>
      </c>
      <c r="D238" s="367" t="str">
        <f t="shared" si="21"/>
        <v>Thursday</v>
      </c>
      <c r="E238" s="161">
        <v>45526</v>
      </c>
      <c r="F238" s="218">
        <v>4</v>
      </c>
      <c r="G238" s="219">
        <f t="shared" si="27"/>
        <v>934</v>
      </c>
      <c r="H238" s="220">
        <v>977.73</v>
      </c>
      <c r="I238" s="221">
        <v>937.26</v>
      </c>
      <c r="J238" s="221">
        <f t="shared" si="22"/>
        <v>5.0000000000068212E-2</v>
      </c>
      <c r="K238" s="221">
        <f t="shared" si="23"/>
        <v>40.470000000000027</v>
      </c>
      <c r="L238" s="221">
        <f t="shared" si="28"/>
        <v>43.730000000000018</v>
      </c>
      <c r="M238" s="221">
        <f t="shared" si="25"/>
        <v>481.27</v>
      </c>
      <c r="N238" s="131">
        <f t="shared" si="26"/>
        <v>0.67013708019191232</v>
      </c>
      <c r="O238" s="390"/>
    </row>
    <row r="239" spans="2:15" x14ac:dyDescent="0.2">
      <c r="B239" s="409"/>
      <c r="C239" s="71">
        <v>236</v>
      </c>
      <c r="D239" s="367" t="str">
        <f t="shared" si="21"/>
        <v>Friday</v>
      </c>
      <c r="E239" s="161">
        <v>45527</v>
      </c>
      <c r="F239" s="218">
        <v>5</v>
      </c>
      <c r="G239" s="219">
        <f t="shared" si="27"/>
        <v>939</v>
      </c>
      <c r="H239" s="220">
        <v>982.73</v>
      </c>
      <c r="I239" s="221">
        <v>941.25</v>
      </c>
      <c r="J239" s="221">
        <f t="shared" si="22"/>
        <v>0</v>
      </c>
      <c r="K239" s="221">
        <f t="shared" si="23"/>
        <v>41.480000000000018</v>
      </c>
      <c r="L239" s="221">
        <f t="shared" si="28"/>
        <v>43.730000000000018</v>
      </c>
      <c r="M239" s="221">
        <f t="shared" si="25"/>
        <v>476.27</v>
      </c>
      <c r="N239" s="131">
        <f t="shared" si="26"/>
        <v>0.67356408498971898</v>
      </c>
      <c r="O239" s="390"/>
    </row>
    <row r="240" spans="2:15" x14ac:dyDescent="0.2">
      <c r="B240" s="409"/>
      <c r="C240" s="71">
        <v>237</v>
      </c>
      <c r="D240" s="367" t="str">
        <f t="shared" si="21"/>
        <v>Saturday</v>
      </c>
      <c r="E240" s="161">
        <v>45528</v>
      </c>
      <c r="F240" s="218">
        <v>6</v>
      </c>
      <c r="G240" s="219">
        <f t="shared" si="27"/>
        <v>945</v>
      </c>
      <c r="H240" s="220">
        <v>988.73</v>
      </c>
      <c r="I240" s="221">
        <v>945.24</v>
      </c>
      <c r="J240" s="221">
        <f t="shared" si="22"/>
        <v>0</v>
      </c>
      <c r="K240" s="221">
        <f t="shared" si="23"/>
        <v>43.490000000000009</v>
      </c>
      <c r="L240" s="221">
        <f t="shared" si="28"/>
        <v>43.730000000000018</v>
      </c>
      <c r="M240" s="221">
        <f t="shared" si="25"/>
        <v>470.27</v>
      </c>
      <c r="N240" s="131">
        <f t="shared" si="26"/>
        <v>0.67767649074708702</v>
      </c>
      <c r="O240" s="390"/>
    </row>
    <row r="241" spans="2:15" ht="16" thickBot="1" x14ac:dyDescent="0.25">
      <c r="B241" s="410"/>
      <c r="C241" s="71">
        <v>238</v>
      </c>
      <c r="D241" s="367" t="str">
        <f t="shared" si="21"/>
        <v>Sunday</v>
      </c>
      <c r="E241" s="161">
        <v>45529</v>
      </c>
      <c r="F241" s="218">
        <v>7</v>
      </c>
      <c r="G241" s="219">
        <f t="shared" si="27"/>
        <v>952</v>
      </c>
      <c r="H241" s="220">
        <v>995.73</v>
      </c>
      <c r="I241" s="221">
        <v>949.23</v>
      </c>
      <c r="J241" s="221">
        <f t="shared" si="22"/>
        <v>0</v>
      </c>
      <c r="K241" s="221">
        <f t="shared" si="23"/>
        <v>46.5</v>
      </c>
      <c r="L241" s="221">
        <f t="shared" si="28"/>
        <v>43.730000000000018</v>
      </c>
      <c r="M241" s="221">
        <f t="shared" si="25"/>
        <v>463.27</v>
      </c>
      <c r="N241" s="131">
        <f t="shared" si="26"/>
        <v>0.68247429746401644</v>
      </c>
      <c r="O241" s="391"/>
    </row>
    <row r="242" spans="2:15" x14ac:dyDescent="0.2">
      <c r="B242" s="408">
        <v>35</v>
      </c>
      <c r="C242" s="71">
        <v>239</v>
      </c>
      <c r="D242" s="165" t="str">
        <f t="shared" si="21"/>
        <v>Monday</v>
      </c>
      <c r="E242" s="161">
        <v>45530</v>
      </c>
      <c r="F242" s="218">
        <v>1</v>
      </c>
      <c r="G242" s="219">
        <f t="shared" si="27"/>
        <v>953</v>
      </c>
      <c r="H242" s="220">
        <v>996.73</v>
      </c>
      <c r="I242" s="221">
        <v>953.09</v>
      </c>
      <c r="J242" s="221">
        <f t="shared" si="22"/>
        <v>0</v>
      </c>
      <c r="K242" s="221">
        <f t="shared" si="23"/>
        <v>43.639999999999986</v>
      </c>
      <c r="L242" s="221">
        <f t="shared" si="28"/>
        <v>43.730000000000018</v>
      </c>
      <c r="M242" s="221">
        <f t="shared" si="25"/>
        <v>462.27</v>
      </c>
      <c r="N242" s="131">
        <f t="shared" si="26"/>
        <v>0.68315969842357782</v>
      </c>
      <c r="O242" s="389">
        <f>SUM(J242:J248)</f>
        <v>1.0499999999999545</v>
      </c>
    </row>
    <row r="243" spans="2:15" ht="16" thickBot="1" x14ac:dyDescent="0.25">
      <c r="B243" s="409"/>
      <c r="C243" s="71">
        <v>240</v>
      </c>
      <c r="D243" s="367" t="str">
        <f t="shared" si="21"/>
        <v>Tuesday</v>
      </c>
      <c r="E243" s="161">
        <v>45531</v>
      </c>
      <c r="F243" s="218">
        <v>2</v>
      </c>
      <c r="G243" s="219">
        <f t="shared" si="27"/>
        <v>955</v>
      </c>
      <c r="H243" s="228">
        <v>999.38</v>
      </c>
      <c r="I243" s="221">
        <v>957.08</v>
      </c>
      <c r="J243" s="221">
        <f t="shared" si="22"/>
        <v>0.64999999999997726</v>
      </c>
      <c r="K243" s="221">
        <f t="shared" si="23"/>
        <v>42.299999999999955</v>
      </c>
      <c r="L243" s="221">
        <f t="shared" si="28"/>
        <v>44.379999999999995</v>
      </c>
      <c r="M243" s="221">
        <f t="shared" si="25"/>
        <v>459.62</v>
      </c>
      <c r="N243" s="131">
        <f t="shared" si="26"/>
        <v>0.68497601096641536</v>
      </c>
      <c r="O243" s="390"/>
    </row>
    <row r="244" spans="2:15" ht="16" thickBot="1" x14ac:dyDescent="0.25">
      <c r="B244" s="409"/>
      <c r="C244" s="71">
        <v>241</v>
      </c>
      <c r="D244" s="367" t="str">
        <f t="shared" si="21"/>
        <v>Wednesday</v>
      </c>
      <c r="E244" s="161">
        <v>45532</v>
      </c>
      <c r="F244" s="218">
        <v>3</v>
      </c>
      <c r="G244" s="219">
        <f t="shared" si="27"/>
        <v>958</v>
      </c>
      <c r="H244" s="229">
        <v>1002.38</v>
      </c>
      <c r="I244" s="230">
        <v>961.07</v>
      </c>
      <c r="J244" s="221">
        <f t="shared" si="22"/>
        <v>0</v>
      </c>
      <c r="K244" s="221">
        <f t="shared" si="23"/>
        <v>41.309999999999945</v>
      </c>
      <c r="L244" s="221">
        <f t="shared" si="28"/>
        <v>44.379999999999995</v>
      </c>
      <c r="M244" s="221">
        <f t="shared" si="25"/>
        <v>456.62</v>
      </c>
      <c r="N244" s="131">
        <f t="shared" si="26"/>
        <v>0.68703221384509938</v>
      </c>
      <c r="O244" s="390"/>
    </row>
    <row r="245" spans="2:15" x14ac:dyDescent="0.2">
      <c r="B245" s="409"/>
      <c r="C245" s="71">
        <v>242</v>
      </c>
      <c r="D245" s="367" t="str">
        <f t="shared" si="21"/>
        <v>Thursday</v>
      </c>
      <c r="E245" s="161">
        <v>45533</v>
      </c>
      <c r="F245" s="218">
        <v>4</v>
      </c>
      <c r="G245" s="219">
        <f t="shared" si="27"/>
        <v>962</v>
      </c>
      <c r="H245" s="216">
        <v>1006.73</v>
      </c>
      <c r="I245" s="221">
        <v>965.06</v>
      </c>
      <c r="J245" s="221">
        <f t="shared" si="22"/>
        <v>0.35000000000002274</v>
      </c>
      <c r="K245" s="221">
        <f t="shared" si="23"/>
        <v>41.670000000000073</v>
      </c>
      <c r="L245" s="221">
        <f t="shared" si="28"/>
        <v>44.730000000000018</v>
      </c>
      <c r="M245" s="221">
        <f t="shared" si="25"/>
        <v>452.27</v>
      </c>
      <c r="N245" s="131">
        <f t="shared" si="26"/>
        <v>0.69001370801919126</v>
      </c>
      <c r="O245" s="390"/>
    </row>
    <row r="246" spans="2:15" x14ac:dyDescent="0.2">
      <c r="B246" s="409"/>
      <c r="C246" s="71">
        <v>243</v>
      </c>
      <c r="D246" s="367" t="str">
        <f t="shared" si="21"/>
        <v>Friday</v>
      </c>
      <c r="E246" s="161">
        <v>45534</v>
      </c>
      <c r="F246" s="218">
        <v>5</v>
      </c>
      <c r="G246" s="219">
        <f t="shared" si="27"/>
        <v>967</v>
      </c>
      <c r="H246" s="220">
        <v>1011.78</v>
      </c>
      <c r="I246" s="221">
        <v>969.05</v>
      </c>
      <c r="J246" s="221">
        <f t="shared" si="22"/>
        <v>4.9999999999954525E-2</v>
      </c>
      <c r="K246" s="221">
        <f t="shared" si="23"/>
        <v>42.730000000000018</v>
      </c>
      <c r="L246" s="221">
        <f t="shared" si="28"/>
        <v>44.779999999999973</v>
      </c>
      <c r="M246" s="221">
        <f t="shared" si="25"/>
        <v>447.22</v>
      </c>
      <c r="N246" s="131">
        <f t="shared" si="26"/>
        <v>0.693474982864976</v>
      </c>
      <c r="O246" s="390"/>
    </row>
    <row r="247" spans="2:15" x14ac:dyDescent="0.2">
      <c r="B247" s="409"/>
      <c r="C247" s="71">
        <v>244</v>
      </c>
      <c r="D247" s="367" t="str">
        <f t="shared" si="21"/>
        <v>Saturday</v>
      </c>
      <c r="E247" s="161">
        <v>45535</v>
      </c>
      <c r="F247" s="218">
        <v>6</v>
      </c>
      <c r="G247" s="219">
        <f t="shared" si="27"/>
        <v>973</v>
      </c>
      <c r="H247" s="220">
        <v>1017.78</v>
      </c>
      <c r="I247" s="221">
        <v>973.04</v>
      </c>
      <c r="J247" s="221">
        <f t="shared" si="22"/>
        <v>0</v>
      </c>
      <c r="K247" s="221">
        <f t="shared" si="23"/>
        <v>44.740000000000009</v>
      </c>
      <c r="L247" s="221">
        <f t="shared" si="28"/>
        <v>44.779999999999973</v>
      </c>
      <c r="M247" s="221">
        <f t="shared" si="25"/>
        <v>441.22</v>
      </c>
      <c r="N247" s="131">
        <f t="shared" si="26"/>
        <v>0.69758738862234404</v>
      </c>
      <c r="O247" s="390"/>
    </row>
    <row r="248" spans="2:15" ht="16" thickBot="1" x14ac:dyDescent="0.25">
      <c r="B248" s="410"/>
      <c r="C248" s="71">
        <v>245</v>
      </c>
      <c r="D248" s="367" t="str">
        <f t="shared" si="21"/>
        <v>Sunday</v>
      </c>
      <c r="E248" s="161">
        <v>45536</v>
      </c>
      <c r="F248" s="218">
        <v>7</v>
      </c>
      <c r="G248" s="219">
        <f t="shared" si="27"/>
        <v>980</v>
      </c>
      <c r="H248" s="220">
        <v>1024.78</v>
      </c>
      <c r="I248" s="231">
        <v>977.03</v>
      </c>
      <c r="J248" s="221">
        <f t="shared" si="22"/>
        <v>0</v>
      </c>
      <c r="K248" s="221">
        <f t="shared" si="23"/>
        <v>47.75</v>
      </c>
      <c r="L248" s="221">
        <f t="shared" si="28"/>
        <v>44.779999999999973</v>
      </c>
      <c r="M248" s="221">
        <f t="shared" si="25"/>
        <v>434.22</v>
      </c>
      <c r="N248" s="131">
        <f t="shared" si="26"/>
        <v>0.70238519533927346</v>
      </c>
      <c r="O248" s="391"/>
    </row>
    <row r="249" spans="2:15" x14ac:dyDescent="0.2">
      <c r="B249" s="408">
        <v>36</v>
      </c>
      <c r="C249" s="71">
        <v>246</v>
      </c>
      <c r="D249" s="367" t="str">
        <f t="shared" si="21"/>
        <v>Monday</v>
      </c>
      <c r="E249" s="161">
        <v>45537</v>
      </c>
      <c r="F249" s="218">
        <v>1</v>
      </c>
      <c r="G249" s="219">
        <f t="shared" si="27"/>
        <v>981</v>
      </c>
      <c r="H249" s="232">
        <v>1025.78</v>
      </c>
      <c r="I249" s="233">
        <v>980.97</v>
      </c>
      <c r="J249" s="230">
        <f t="shared" si="22"/>
        <v>0</v>
      </c>
      <c r="K249" s="221">
        <f t="shared" si="23"/>
        <v>44.809999999999945</v>
      </c>
      <c r="L249" s="221">
        <f t="shared" si="28"/>
        <v>44.779999999999973</v>
      </c>
      <c r="M249" s="221">
        <f t="shared" si="25"/>
        <v>433.22</v>
      </c>
      <c r="N249" s="131">
        <f t="shared" si="26"/>
        <v>0.70307059629883484</v>
      </c>
      <c r="O249" s="389">
        <f>SUM(J249:J255)</f>
        <v>1.5499999999999545</v>
      </c>
    </row>
    <row r="250" spans="2:15" x14ac:dyDescent="0.2">
      <c r="B250" s="409"/>
      <c r="C250" s="71">
        <v>247</v>
      </c>
      <c r="D250" s="367" t="str">
        <f t="shared" si="21"/>
        <v>Tuesday</v>
      </c>
      <c r="E250" s="161">
        <v>45538</v>
      </c>
      <c r="F250" s="218">
        <v>2</v>
      </c>
      <c r="G250" s="219">
        <f t="shared" si="27"/>
        <v>983</v>
      </c>
      <c r="H250" s="220">
        <v>1027.78</v>
      </c>
      <c r="I250" s="234">
        <v>984.96</v>
      </c>
      <c r="J250" s="221">
        <f t="shared" si="22"/>
        <v>0</v>
      </c>
      <c r="K250" s="221">
        <f t="shared" si="23"/>
        <v>42.819999999999936</v>
      </c>
      <c r="L250" s="221">
        <f t="shared" si="28"/>
        <v>44.779999999999973</v>
      </c>
      <c r="M250" s="221">
        <f t="shared" si="25"/>
        <v>431.22</v>
      </c>
      <c r="N250" s="131">
        <f t="shared" si="26"/>
        <v>0.70444139821795748</v>
      </c>
      <c r="O250" s="390"/>
    </row>
    <row r="251" spans="2:15" x14ac:dyDescent="0.2">
      <c r="B251" s="409"/>
      <c r="C251" s="71">
        <v>248</v>
      </c>
      <c r="D251" s="367" t="str">
        <f t="shared" si="21"/>
        <v>Wednesday</v>
      </c>
      <c r="E251" s="161">
        <v>45539</v>
      </c>
      <c r="F251" s="218">
        <v>3</v>
      </c>
      <c r="G251" s="219">
        <f t="shared" si="27"/>
        <v>986</v>
      </c>
      <c r="H251" s="232">
        <v>1031.1300000000001</v>
      </c>
      <c r="I251" s="233">
        <v>988.95</v>
      </c>
      <c r="J251" s="230">
        <f t="shared" si="22"/>
        <v>0.35000000000013642</v>
      </c>
      <c r="K251" s="221">
        <f t="shared" si="23"/>
        <v>42.180000000000064</v>
      </c>
      <c r="L251" s="221">
        <f t="shared" si="28"/>
        <v>45.130000000000109</v>
      </c>
      <c r="M251" s="221">
        <f t="shared" si="25"/>
        <v>427.86999999999989</v>
      </c>
      <c r="N251" s="131">
        <f t="shared" si="26"/>
        <v>0.7067374914324881</v>
      </c>
      <c r="O251" s="390"/>
    </row>
    <row r="252" spans="2:15" x14ac:dyDescent="0.2">
      <c r="B252" s="409"/>
      <c r="C252" s="71">
        <v>249</v>
      </c>
      <c r="D252" s="367" t="str">
        <f t="shared" si="21"/>
        <v>Thursday</v>
      </c>
      <c r="E252" s="161">
        <v>45540</v>
      </c>
      <c r="F252" s="218">
        <v>4</v>
      </c>
      <c r="G252" s="219">
        <f t="shared" si="27"/>
        <v>990</v>
      </c>
      <c r="H252" s="220">
        <v>1035.18</v>
      </c>
      <c r="I252" s="234">
        <v>992.94</v>
      </c>
      <c r="J252" s="221">
        <f t="shared" si="22"/>
        <v>4.9999999999954525E-2</v>
      </c>
      <c r="K252" s="221">
        <f t="shared" si="23"/>
        <v>42.240000000000009</v>
      </c>
      <c r="L252" s="221">
        <f t="shared" si="28"/>
        <v>45.180000000000064</v>
      </c>
      <c r="M252" s="221">
        <f t="shared" si="25"/>
        <v>423.81999999999994</v>
      </c>
      <c r="N252" s="131">
        <f t="shared" si="26"/>
        <v>0.70951336531871145</v>
      </c>
      <c r="O252" s="390"/>
    </row>
    <row r="253" spans="2:15" x14ac:dyDescent="0.2">
      <c r="B253" s="409"/>
      <c r="C253" s="71">
        <v>250</v>
      </c>
      <c r="D253" s="367" t="str">
        <f t="shared" si="21"/>
        <v>Friday</v>
      </c>
      <c r="E253" s="161">
        <v>45541</v>
      </c>
      <c r="F253" s="218">
        <v>5</v>
      </c>
      <c r="G253" s="219">
        <f t="shared" si="27"/>
        <v>995</v>
      </c>
      <c r="H253" s="232">
        <v>1040.43</v>
      </c>
      <c r="I253" s="233">
        <v>996.93</v>
      </c>
      <c r="J253" s="230">
        <f t="shared" si="22"/>
        <v>0.25</v>
      </c>
      <c r="K253" s="221">
        <f t="shared" si="23"/>
        <v>43.500000000000114</v>
      </c>
      <c r="L253" s="221">
        <f t="shared" si="28"/>
        <v>45.430000000000064</v>
      </c>
      <c r="M253" s="221">
        <f t="shared" si="25"/>
        <v>418.56999999999994</v>
      </c>
      <c r="N253" s="131">
        <f t="shared" si="26"/>
        <v>0.71311172035640857</v>
      </c>
      <c r="O253" s="390"/>
    </row>
    <row r="254" spans="2:15" x14ac:dyDescent="0.2">
      <c r="B254" s="409"/>
      <c r="C254" s="71">
        <v>251</v>
      </c>
      <c r="D254" s="367" t="str">
        <f t="shared" si="21"/>
        <v>Saturday</v>
      </c>
      <c r="E254" s="161">
        <v>45542</v>
      </c>
      <c r="F254" s="218">
        <v>6</v>
      </c>
      <c r="G254" s="219">
        <f t="shared" si="27"/>
        <v>1001</v>
      </c>
      <c r="H254" s="220">
        <v>1047.33</v>
      </c>
      <c r="I254" s="234">
        <v>1000.92</v>
      </c>
      <c r="J254" s="221">
        <f t="shared" si="22"/>
        <v>0.89999999999986358</v>
      </c>
      <c r="K254" s="221">
        <f t="shared" si="23"/>
        <v>46.409999999999968</v>
      </c>
      <c r="L254" s="221">
        <f t="shared" si="28"/>
        <v>46.329999999999927</v>
      </c>
      <c r="M254" s="221">
        <f t="shared" si="25"/>
        <v>411.67000000000007</v>
      </c>
      <c r="N254" s="131">
        <f t="shared" si="26"/>
        <v>0.71784098697738175</v>
      </c>
      <c r="O254" s="390"/>
    </row>
    <row r="255" spans="2:15" ht="16" thickBot="1" x14ac:dyDescent="0.25">
      <c r="B255" s="410"/>
      <c r="C255" s="71">
        <v>252</v>
      </c>
      <c r="D255" s="367" t="str">
        <f t="shared" si="21"/>
        <v>Sunday</v>
      </c>
      <c r="E255" s="161">
        <v>45543</v>
      </c>
      <c r="F255" s="218">
        <v>7</v>
      </c>
      <c r="G255" s="219">
        <f t="shared" si="27"/>
        <v>1008</v>
      </c>
      <c r="H255" s="232">
        <v>1054.33</v>
      </c>
      <c r="I255" s="233">
        <v>1004.91</v>
      </c>
      <c r="J255" s="230">
        <f t="shared" si="22"/>
        <v>0</v>
      </c>
      <c r="K255" s="221">
        <f t="shared" si="23"/>
        <v>49.419999999999959</v>
      </c>
      <c r="L255" s="221">
        <f t="shared" si="28"/>
        <v>46.329999999999927</v>
      </c>
      <c r="M255" s="221">
        <f t="shared" si="25"/>
        <v>404.67000000000007</v>
      </c>
      <c r="N255" s="131">
        <f t="shared" si="26"/>
        <v>0.72263879369431117</v>
      </c>
      <c r="O255" s="391"/>
    </row>
    <row r="256" spans="2:15" x14ac:dyDescent="0.2">
      <c r="B256" s="408">
        <v>37</v>
      </c>
      <c r="C256" s="71">
        <v>253</v>
      </c>
      <c r="D256" s="367" t="str">
        <f t="shared" si="21"/>
        <v>Monday</v>
      </c>
      <c r="E256" s="161">
        <v>45544</v>
      </c>
      <c r="F256" s="218">
        <v>1</v>
      </c>
      <c r="G256" s="219">
        <f t="shared" si="27"/>
        <v>1009</v>
      </c>
      <c r="H256" s="232">
        <v>1055.8399999999999</v>
      </c>
      <c r="I256" s="234">
        <v>1008.85</v>
      </c>
      <c r="J256" s="230">
        <f t="shared" si="22"/>
        <v>0.50999999999999091</v>
      </c>
      <c r="K256" s="221">
        <f t="shared" si="23"/>
        <v>46.989999999999895</v>
      </c>
      <c r="L256" s="221">
        <f t="shared" si="28"/>
        <v>46.839999999999918</v>
      </c>
      <c r="M256" s="221">
        <f t="shared" si="25"/>
        <v>403.16000000000008</v>
      </c>
      <c r="N256" s="131">
        <f t="shared" si="26"/>
        <v>0.72367374914324878</v>
      </c>
      <c r="O256" s="389">
        <f>SUM(J256:J262)</f>
        <v>0.50999999999999091</v>
      </c>
    </row>
    <row r="257" spans="2:15" x14ac:dyDescent="0.2">
      <c r="B257" s="409"/>
      <c r="C257" s="71">
        <v>254</v>
      </c>
      <c r="D257" s="367" t="str">
        <f t="shared" si="21"/>
        <v>Tuesday</v>
      </c>
      <c r="E257" s="161">
        <v>45545</v>
      </c>
      <c r="F257" s="218">
        <v>2</v>
      </c>
      <c r="G257" s="219">
        <f t="shared" si="27"/>
        <v>1011</v>
      </c>
      <c r="H257" s="232">
        <v>1057.8399999999999</v>
      </c>
      <c r="I257" s="233">
        <v>1012.84</v>
      </c>
      <c r="J257" s="230">
        <f t="shared" si="22"/>
        <v>0</v>
      </c>
      <c r="K257" s="221">
        <f t="shared" si="23"/>
        <v>44.999999999999886</v>
      </c>
      <c r="L257" s="221">
        <f t="shared" si="28"/>
        <v>46.839999999999918</v>
      </c>
      <c r="M257" s="221">
        <f t="shared" si="25"/>
        <v>401.16000000000008</v>
      </c>
      <c r="N257" s="131">
        <f t="shared" si="26"/>
        <v>0.72504455106237142</v>
      </c>
      <c r="O257" s="390"/>
    </row>
    <row r="258" spans="2:15" x14ac:dyDescent="0.2">
      <c r="B258" s="409"/>
      <c r="C258" s="71">
        <v>255</v>
      </c>
      <c r="D258" s="367" t="str">
        <f t="shared" si="21"/>
        <v>Wednesday</v>
      </c>
      <c r="E258" s="161">
        <v>45546</v>
      </c>
      <c r="F258" s="218">
        <v>3</v>
      </c>
      <c r="G258" s="219">
        <f t="shared" si="27"/>
        <v>1014</v>
      </c>
      <c r="H258" s="220">
        <v>1060.8399999999999</v>
      </c>
      <c r="I258" s="234">
        <v>1016.83</v>
      </c>
      <c r="J258" s="230">
        <f t="shared" si="22"/>
        <v>0</v>
      </c>
      <c r="K258" s="221">
        <f t="shared" si="23"/>
        <v>44.009999999999877</v>
      </c>
      <c r="L258" s="221">
        <f t="shared" si="28"/>
        <v>46.839999999999918</v>
      </c>
      <c r="M258" s="221">
        <f t="shared" si="25"/>
        <v>398.16000000000008</v>
      </c>
      <c r="N258" s="131">
        <f t="shared" si="26"/>
        <v>0.72710075394105544</v>
      </c>
      <c r="O258" s="390"/>
    </row>
    <row r="259" spans="2:15" x14ac:dyDescent="0.2">
      <c r="B259" s="409"/>
      <c r="C259" s="71">
        <v>256</v>
      </c>
      <c r="D259" s="367" t="str">
        <f t="shared" si="21"/>
        <v>Thursday</v>
      </c>
      <c r="E259" s="161">
        <v>45547</v>
      </c>
      <c r="F259" s="218">
        <v>4</v>
      </c>
      <c r="G259" s="219">
        <f t="shared" si="27"/>
        <v>1018</v>
      </c>
      <c r="H259" s="232">
        <v>1064.8399999999999</v>
      </c>
      <c r="I259" s="233">
        <v>1020.82</v>
      </c>
      <c r="J259" s="230">
        <f t="shared" si="22"/>
        <v>0</v>
      </c>
      <c r="K259" s="221">
        <f t="shared" si="23"/>
        <v>44.019999999999868</v>
      </c>
      <c r="L259" s="221">
        <f t="shared" si="28"/>
        <v>46.839999999999918</v>
      </c>
      <c r="M259" s="221">
        <f t="shared" si="25"/>
        <v>394.16000000000008</v>
      </c>
      <c r="N259" s="131">
        <f t="shared" si="26"/>
        <v>0.72984235777930084</v>
      </c>
      <c r="O259" s="390"/>
    </row>
    <row r="260" spans="2:15" x14ac:dyDescent="0.2">
      <c r="B260" s="409"/>
      <c r="C260" s="71">
        <v>257</v>
      </c>
      <c r="D260" s="367" t="str">
        <f t="shared" si="21"/>
        <v>Friday</v>
      </c>
      <c r="E260" s="161">
        <v>45548</v>
      </c>
      <c r="F260" s="218">
        <v>5</v>
      </c>
      <c r="G260" s="219">
        <f t="shared" si="27"/>
        <v>1023</v>
      </c>
      <c r="H260" s="220">
        <v>1069.8399999999999</v>
      </c>
      <c r="I260" s="234">
        <v>1024.81</v>
      </c>
      <c r="J260" s="221">
        <f t="shared" si="22"/>
        <v>0</v>
      </c>
      <c r="K260" s="221">
        <f t="shared" si="23"/>
        <v>45.029999999999973</v>
      </c>
      <c r="L260" s="221">
        <f t="shared" si="28"/>
        <v>46.839999999999918</v>
      </c>
      <c r="M260" s="221">
        <f t="shared" si="25"/>
        <v>389.16000000000008</v>
      </c>
      <c r="N260" s="131">
        <f t="shared" si="26"/>
        <v>0.73326936257710751</v>
      </c>
      <c r="O260" s="390"/>
    </row>
    <row r="261" spans="2:15" x14ac:dyDescent="0.2">
      <c r="B261" s="409"/>
      <c r="C261" s="71">
        <v>258</v>
      </c>
      <c r="D261" s="367" t="str">
        <f t="shared" ref="D261:D324" si="29">TEXT(WEEKDAY(E261), "dddd")</f>
        <v>Saturday</v>
      </c>
      <c r="E261" s="161">
        <v>45549</v>
      </c>
      <c r="F261" s="218">
        <v>6</v>
      </c>
      <c r="G261" s="219">
        <f t="shared" si="27"/>
        <v>1029</v>
      </c>
      <c r="H261" s="232">
        <v>1075.8399999999999</v>
      </c>
      <c r="I261" s="233">
        <v>1028.8</v>
      </c>
      <c r="J261" s="230">
        <f t="shared" ref="J261:J324" si="30">SUM(H261-H260-F261)</f>
        <v>0</v>
      </c>
      <c r="K261" s="221">
        <f t="shared" ref="K261:K324" si="31">SUM(H261-I261)</f>
        <v>47.039999999999964</v>
      </c>
      <c r="L261" s="221">
        <f t="shared" si="28"/>
        <v>46.839999999999918</v>
      </c>
      <c r="M261" s="221">
        <f t="shared" ref="M261:M324" si="32">SUM($G$369-H261)</f>
        <v>383.16000000000008</v>
      </c>
      <c r="N261" s="131">
        <f t="shared" ref="N261:N324" si="33">SUM(H261/$G$369)</f>
        <v>0.73738176833447566</v>
      </c>
      <c r="O261" s="390"/>
    </row>
    <row r="262" spans="2:15" ht="16" thickBot="1" x14ac:dyDescent="0.25">
      <c r="B262" s="410"/>
      <c r="C262" s="71">
        <v>259</v>
      </c>
      <c r="D262" s="367" t="str">
        <f t="shared" si="29"/>
        <v>Sunday</v>
      </c>
      <c r="E262" s="161">
        <v>45550</v>
      </c>
      <c r="F262" s="218">
        <v>7</v>
      </c>
      <c r="G262" s="219">
        <f t="shared" si="27"/>
        <v>1036</v>
      </c>
      <c r="H262" s="220">
        <v>1082.8399999999999</v>
      </c>
      <c r="I262" s="234">
        <v>1032.79</v>
      </c>
      <c r="J262" s="221">
        <f t="shared" si="30"/>
        <v>0</v>
      </c>
      <c r="K262" s="221">
        <f t="shared" si="31"/>
        <v>50.049999999999955</v>
      </c>
      <c r="L262" s="221">
        <f t="shared" si="28"/>
        <v>46.839999999999918</v>
      </c>
      <c r="M262" s="221">
        <f t="shared" si="32"/>
        <v>376.16000000000008</v>
      </c>
      <c r="N262" s="131">
        <f t="shared" si="33"/>
        <v>0.74217957505140497</v>
      </c>
      <c r="O262" s="391"/>
    </row>
    <row r="263" spans="2:15" x14ac:dyDescent="0.2">
      <c r="B263" s="408">
        <v>38</v>
      </c>
      <c r="C263" s="71">
        <v>260</v>
      </c>
      <c r="D263" s="367" t="str">
        <f t="shared" si="29"/>
        <v>Monday</v>
      </c>
      <c r="E263" s="161">
        <v>45551</v>
      </c>
      <c r="F263" s="218">
        <v>1</v>
      </c>
      <c r="G263" s="219">
        <f t="shared" si="27"/>
        <v>1037</v>
      </c>
      <c r="H263" s="232">
        <v>1083.8399999999999</v>
      </c>
      <c r="I263" s="233">
        <v>1036.74</v>
      </c>
      <c r="J263" s="230">
        <f t="shared" si="30"/>
        <v>0</v>
      </c>
      <c r="K263" s="221">
        <f t="shared" si="31"/>
        <v>47.099999999999909</v>
      </c>
      <c r="L263" s="221">
        <f t="shared" si="28"/>
        <v>46.839999999999918</v>
      </c>
      <c r="M263" s="221">
        <f t="shared" si="32"/>
        <v>375.16000000000008</v>
      </c>
      <c r="N263" s="131">
        <f t="shared" si="33"/>
        <v>0.74286497601096635</v>
      </c>
      <c r="O263" s="389">
        <f>SUM(J263:J269)</f>
        <v>0.70000000000004547</v>
      </c>
    </row>
    <row r="264" spans="2:15" x14ac:dyDescent="0.2">
      <c r="B264" s="409"/>
      <c r="C264" s="71">
        <v>261</v>
      </c>
      <c r="D264" s="367" t="str">
        <f t="shared" si="29"/>
        <v>Tuesday</v>
      </c>
      <c r="E264" s="161">
        <v>45552</v>
      </c>
      <c r="F264" s="218">
        <v>2</v>
      </c>
      <c r="G264" s="219">
        <f t="shared" ref="G264:G327" si="34">SUM(G263+F264)</f>
        <v>1039</v>
      </c>
      <c r="H264" s="220">
        <v>1086.19</v>
      </c>
      <c r="I264" s="234">
        <v>1040.73</v>
      </c>
      <c r="J264" s="221">
        <f t="shared" si="30"/>
        <v>0.35000000000013642</v>
      </c>
      <c r="K264" s="221">
        <f t="shared" si="31"/>
        <v>45.460000000000036</v>
      </c>
      <c r="L264" s="221">
        <f t="shared" si="28"/>
        <v>47.190000000000055</v>
      </c>
      <c r="M264" s="221">
        <f t="shared" si="32"/>
        <v>372.80999999999995</v>
      </c>
      <c r="N264" s="131">
        <f t="shared" si="33"/>
        <v>0.74447566826593559</v>
      </c>
      <c r="O264" s="390"/>
    </row>
    <row r="265" spans="2:15" x14ac:dyDescent="0.2">
      <c r="B265" s="409"/>
      <c r="C265" s="71">
        <v>262</v>
      </c>
      <c r="D265" s="367" t="str">
        <f t="shared" si="29"/>
        <v>Wednesday</v>
      </c>
      <c r="E265" s="161">
        <v>45553</v>
      </c>
      <c r="F265" s="218">
        <v>3</v>
      </c>
      <c r="G265" s="219">
        <f t="shared" si="34"/>
        <v>1042</v>
      </c>
      <c r="H265" s="232">
        <v>1089.19</v>
      </c>
      <c r="I265" s="233">
        <v>1044.72</v>
      </c>
      <c r="J265" s="230">
        <f t="shared" si="30"/>
        <v>0</v>
      </c>
      <c r="K265" s="221">
        <f t="shared" si="31"/>
        <v>44.470000000000027</v>
      </c>
      <c r="L265" s="221">
        <f t="shared" si="28"/>
        <v>47.190000000000055</v>
      </c>
      <c r="M265" s="221">
        <f t="shared" si="32"/>
        <v>369.80999999999995</v>
      </c>
      <c r="N265" s="131">
        <f t="shared" si="33"/>
        <v>0.74653187114461961</v>
      </c>
      <c r="O265" s="390"/>
    </row>
    <row r="266" spans="2:15" x14ac:dyDescent="0.2">
      <c r="B266" s="409"/>
      <c r="C266" s="71">
        <v>263</v>
      </c>
      <c r="D266" s="367" t="str">
        <f t="shared" si="29"/>
        <v>Thursday</v>
      </c>
      <c r="E266" s="161">
        <v>45554</v>
      </c>
      <c r="F266" s="218">
        <v>4</v>
      </c>
      <c r="G266" s="219">
        <f t="shared" si="34"/>
        <v>1046</v>
      </c>
      <c r="H266" s="220">
        <v>1093.54</v>
      </c>
      <c r="I266" s="234">
        <v>1048.71</v>
      </c>
      <c r="J266" s="221">
        <f t="shared" si="30"/>
        <v>0.34999999999990905</v>
      </c>
      <c r="K266" s="221">
        <f t="shared" si="31"/>
        <v>44.829999999999927</v>
      </c>
      <c r="L266" s="221">
        <f t="shared" si="28"/>
        <v>47.539999999999964</v>
      </c>
      <c r="M266" s="221">
        <f t="shared" si="32"/>
        <v>365.46000000000004</v>
      </c>
      <c r="N266" s="131">
        <f t="shared" si="33"/>
        <v>0.74951336531871138</v>
      </c>
      <c r="O266" s="390"/>
    </row>
    <row r="267" spans="2:15" x14ac:dyDescent="0.2">
      <c r="B267" s="409"/>
      <c r="C267" s="71">
        <v>264</v>
      </c>
      <c r="D267" s="367" t="str">
        <f t="shared" si="29"/>
        <v>Friday</v>
      </c>
      <c r="E267" s="161">
        <v>45555</v>
      </c>
      <c r="F267" s="218">
        <v>5</v>
      </c>
      <c r="G267" s="219">
        <f t="shared" si="34"/>
        <v>1051</v>
      </c>
      <c r="H267" s="232">
        <v>1098.54</v>
      </c>
      <c r="I267" s="233">
        <v>1052.7</v>
      </c>
      <c r="J267" s="230">
        <f t="shared" si="30"/>
        <v>0</v>
      </c>
      <c r="K267" s="221">
        <f t="shared" si="31"/>
        <v>45.839999999999918</v>
      </c>
      <c r="L267" s="221">
        <f t="shared" si="28"/>
        <v>47.539999999999964</v>
      </c>
      <c r="M267" s="221">
        <f t="shared" si="32"/>
        <v>360.46000000000004</v>
      </c>
      <c r="N267" s="131">
        <f t="shared" si="33"/>
        <v>0.75294037011651815</v>
      </c>
      <c r="O267" s="390"/>
    </row>
    <row r="268" spans="2:15" x14ac:dyDescent="0.2">
      <c r="B268" s="409"/>
      <c r="C268" s="71">
        <v>265</v>
      </c>
      <c r="D268" s="367" t="str">
        <f t="shared" si="29"/>
        <v>Saturday</v>
      </c>
      <c r="E268" s="161">
        <v>45556</v>
      </c>
      <c r="F268" s="218">
        <v>6</v>
      </c>
      <c r="G268" s="219">
        <f t="shared" si="34"/>
        <v>1057</v>
      </c>
      <c r="H268" s="220">
        <v>1104.54</v>
      </c>
      <c r="I268" s="234">
        <v>1056.69</v>
      </c>
      <c r="J268" s="221">
        <f t="shared" si="30"/>
        <v>0</v>
      </c>
      <c r="K268" s="221">
        <f t="shared" si="31"/>
        <v>47.849999999999909</v>
      </c>
      <c r="L268" s="221">
        <f t="shared" si="28"/>
        <v>47.539999999999964</v>
      </c>
      <c r="M268" s="221">
        <f t="shared" si="32"/>
        <v>354.46000000000004</v>
      </c>
      <c r="N268" s="131">
        <f t="shared" si="33"/>
        <v>0.7570527758738862</v>
      </c>
      <c r="O268" s="390"/>
    </row>
    <row r="269" spans="2:15" ht="16" thickBot="1" x14ac:dyDescent="0.25">
      <c r="B269" s="410"/>
      <c r="C269" s="71">
        <v>266</v>
      </c>
      <c r="D269" s="367" t="str">
        <f t="shared" si="29"/>
        <v>Sunday</v>
      </c>
      <c r="E269" s="161">
        <v>45557</v>
      </c>
      <c r="F269" s="218">
        <v>7</v>
      </c>
      <c r="G269" s="219">
        <f t="shared" si="34"/>
        <v>1064</v>
      </c>
      <c r="H269" s="232">
        <v>1111.54</v>
      </c>
      <c r="I269" s="233">
        <v>1060.68</v>
      </c>
      <c r="J269" s="230">
        <f t="shared" si="30"/>
        <v>0</v>
      </c>
      <c r="K269" s="221">
        <f t="shared" si="31"/>
        <v>50.8599999999999</v>
      </c>
      <c r="L269" s="221">
        <f t="shared" si="28"/>
        <v>47.539999999999964</v>
      </c>
      <c r="M269" s="221">
        <f t="shared" si="32"/>
        <v>347.46000000000004</v>
      </c>
      <c r="N269" s="131">
        <f t="shared" si="33"/>
        <v>0.76185058259081562</v>
      </c>
      <c r="O269" s="391"/>
    </row>
    <row r="270" spans="2:15" x14ac:dyDescent="0.2">
      <c r="B270" s="408">
        <v>39</v>
      </c>
      <c r="C270" s="71">
        <v>267</v>
      </c>
      <c r="D270" s="367" t="str">
        <f t="shared" si="29"/>
        <v>Monday</v>
      </c>
      <c r="E270" s="161">
        <v>45558</v>
      </c>
      <c r="F270" s="218">
        <v>1</v>
      </c>
      <c r="G270" s="219">
        <f t="shared" si="34"/>
        <v>1065</v>
      </c>
      <c r="H270" s="232">
        <v>1112.54</v>
      </c>
      <c r="I270" s="234">
        <v>1064.6199999999999</v>
      </c>
      <c r="J270" s="230">
        <f t="shared" si="30"/>
        <v>0</v>
      </c>
      <c r="K270" s="221">
        <f t="shared" si="31"/>
        <v>47.920000000000073</v>
      </c>
      <c r="L270" s="221">
        <f t="shared" si="28"/>
        <v>47.539999999999964</v>
      </c>
      <c r="M270" s="221">
        <f t="shared" si="32"/>
        <v>346.46000000000004</v>
      </c>
      <c r="N270" s="131">
        <f t="shared" si="33"/>
        <v>0.76253598355037699</v>
      </c>
      <c r="O270" s="389">
        <f>SUM(J270:J276)</f>
        <v>1.6100000000001273</v>
      </c>
    </row>
    <row r="271" spans="2:15" x14ac:dyDescent="0.2">
      <c r="B271" s="409"/>
      <c r="C271" s="71">
        <v>268</v>
      </c>
      <c r="D271" s="367" t="str">
        <f t="shared" si="29"/>
        <v>Tuesday</v>
      </c>
      <c r="E271" s="161">
        <v>45559</v>
      </c>
      <c r="F271" s="218">
        <v>2</v>
      </c>
      <c r="G271" s="219">
        <f t="shared" si="34"/>
        <v>1067</v>
      </c>
      <c r="H271" s="232">
        <v>1114.94</v>
      </c>
      <c r="I271" s="233">
        <v>1068.6099999999999</v>
      </c>
      <c r="J271" s="230">
        <f t="shared" si="30"/>
        <v>0.40000000000009095</v>
      </c>
      <c r="K271" s="221">
        <f t="shared" si="31"/>
        <v>46.330000000000155</v>
      </c>
      <c r="L271" s="221">
        <f t="shared" si="28"/>
        <v>47.940000000000055</v>
      </c>
      <c r="M271" s="221">
        <f t="shared" si="32"/>
        <v>344.05999999999995</v>
      </c>
      <c r="N271" s="131">
        <f t="shared" si="33"/>
        <v>0.76418094585332419</v>
      </c>
      <c r="O271" s="390"/>
    </row>
    <row r="272" spans="2:15" x14ac:dyDescent="0.2">
      <c r="B272" s="409"/>
      <c r="C272" s="71">
        <v>269</v>
      </c>
      <c r="D272" s="367" t="str">
        <f t="shared" si="29"/>
        <v>Wednesday</v>
      </c>
      <c r="E272" s="161">
        <v>45560</v>
      </c>
      <c r="F272" s="218">
        <v>3</v>
      </c>
      <c r="G272" s="219">
        <f t="shared" si="34"/>
        <v>1070</v>
      </c>
      <c r="H272" s="220">
        <v>1117.94</v>
      </c>
      <c r="I272" s="234">
        <v>1072.5999999999999</v>
      </c>
      <c r="J272" s="221">
        <f t="shared" si="30"/>
        <v>0</v>
      </c>
      <c r="K272" s="221">
        <f t="shared" si="31"/>
        <v>45.340000000000146</v>
      </c>
      <c r="L272" s="221">
        <f t="shared" si="28"/>
        <v>47.940000000000055</v>
      </c>
      <c r="M272" s="221">
        <f t="shared" si="32"/>
        <v>341.05999999999995</v>
      </c>
      <c r="N272" s="131">
        <f t="shared" si="33"/>
        <v>0.76623714873200821</v>
      </c>
      <c r="O272" s="390"/>
    </row>
    <row r="273" spans="2:15" x14ac:dyDescent="0.2">
      <c r="B273" s="409"/>
      <c r="C273" s="71">
        <v>270</v>
      </c>
      <c r="D273" s="367" t="str">
        <f t="shared" si="29"/>
        <v>Thursday</v>
      </c>
      <c r="E273" s="161">
        <v>45561</v>
      </c>
      <c r="F273" s="218">
        <v>4</v>
      </c>
      <c r="G273" s="219">
        <f t="shared" si="34"/>
        <v>1074</v>
      </c>
      <c r="H273" s="232">
        <v>1122.75</v>
      </c>
      <c r="I273" s="233">
        <v>1076.5899999999999</v>
      </c>
      <c r="J273" s="230">
        <f t="shared" si="30"/>
        <v>0.80999999999994543</v>
      </c>
      <c r="K273" s="221">
        <f t="shared" si="31"/>
        <v>46.160000000000082</v>
      </c>
      <c r="L273" s="221">
        <f t="shared" si="28"/>
        <v>48.75</v>
      </c>
      <c r="M273" s="221">
        <f t="shared" si="32"/>
        <v>336.25</v>
      </c>
      <c r="N273" s="131">
        <f t="shared" si="33"/>
        <v>0.76953392734749826</v>
      </c>
      <c r="O273" s="390"/>
    </row>
    <row r="274" spans="2:15" x14ac:dyDescent="0.2">
      <c r="B274" s="409"/>
      <c r="C274" s="71">
        <v>271</v>
      </c>
      <c r="D274" s="367" t="str">
        <f t="shared" si="29"/>
        <v>Friday</v>
      </c>
      <c r="E274" s="161">
        <v>45562</v>
      </c>
      <c r="F274" s="218">
        <v>5</v>
      </c>
      <c r="G274" s="219">
        <f t="shared" si="34"/>
        <v>1079</v>
      </c>
      <c r="H274" s="220">
        <v>1127.75</v>
      </c>
      <c r="I274" s="234">
        <v>1080.58</v>
      </c>
      <c r="J274" s="221">
        <f t="shared" si="30"/>
        <v>0</v>
      </c>
      <c r="K274" s="221">
        <f t="shared" si="31"/>
        <v>47.170000000000073</v>
      </c>
      <c r="L274" s="221">
        <f t="shared" si="28"/>
        <v>48.75</v>
      </c>
      <c r="M274" s="221">
        <f t="shared" si="32"/>
        <v>331.25</v>
      </c>
      <c r="N274" s="131">
        <f t="shared" si="33"/>
        <v>0.77296093214530504</v>
      </c>
      <c r="O274" s="390"/>
    </row>
    <row r="275" spans="2:15" x14ac:dyDescent="0.2">
      <c r="B275" s="409"/>
      <c r="C275" s="71">
        <v>272</v>
      </c>
      <c r="D275" s="367" t="str">
        <f t="shared" si="29"/>
        <v>Saturday</v>
      </c>
      <c r="E275" s="161">
        <v>45563</v>
      </c>
      <c r="F275" s="218">
        <v>6</v>
      </c>
      <c r="G275" s="219">
        <f t="shared" si="34"/>
        <v>1085</v>
      </c>
      <c r="H275" s="232">
        <v>1134.1500000000001</v>
      </c>
      <c r="I275" s="233">
        <v>1084.57</v>
      </c>
      <c r="J275" s="230">
        <f t="shared" si="30"/>
        <v>0.40000000000009095</v>
      </c>
      <c r="K275" s="221">
        <f t="shared" si="31"/>
        <v>49.580000000000155</v>
      </c>
      <c r="L275" s="221">
        <f t="shared" si="28"/>
        <v>49.150000000000091</v>
      </c>
      <c r="M275" s="221">
        <f t="shared" si="32"/>
        <v>324.84999999999991</v>
      </c>
      <c r="N275" s="131">
        <f t="shared" si="33"/>
        <v>0.77734749828649763</v>
      </c>
      <c r="O275" s="390"/>
    </row>
    <row r="276" spans="2:15" ht="16" thickBot="1" x14ac:dyDescent="0.25">
      <c r="B276" s="410"/>
      <c r="C276" s="71">
        <v>273</v>
      </c>
      <c r="D276" s="367" t="str">
        <f t="shared" si="29"/>
        <v>Sunday</v>
      </c>
      <c r="E276" s="161">
        <v>45564</v>
      </c>
      <c r="F276" s="218">
        <v>7</v>
      </c>
      <c r="G276" s="219">
        <f t="shared" si="34"/>
        <v>1092</v>
      </c>
      <c r="H276" s="220">
        <v>1141.1500000000001</v>
      </c>
      <c r="I276" s="234">
        <v>1088.56</v>
      </c>
      <c r="J276" s="221">
        <f t="shared" si="30"/>
        <v>0</v>
      </c>
      <c r="K276" s="221">
        <f t="shared" si="31"/>
        <v>52.590000000000146</v>
      </c>
      <c r="L276" s="221">
        <f t="shared" si="28"/>
        <v>49.150000000000091</v>
      </c>
      <c r="M276" s="221">
        <f t="shared" si="32"/>
        <v>317.84999999999991</v>
      </c>
      <c r="N276" s="131">
        <f t="shared" si="33"/>
        <v>0.78214530500342705</v>
      </c>
      <c r="O276" s="391"/>
    </row>
    <row r="277" spans="2:15" x14ac:dyDescent="0.2">
      <c r="B277" s="408">
        <v>40</v>
      </c>
      <c r="C277" s="71">
        <v>274</v>
      </c>
      <c r="D277" s="367" t="str">
        <f t="shared" si="29"/>
        <v>Monday</v>
      </c>
      <c r="E277" s="161">
        <v>45565</v>
      </c>
      <c r="F277" s="218">
        <v>1</v>
      </c>
      <c r="G277" s="219">
        <f t="shared" si="34"/>
        <v>1093</v>
      </c>
      <c r="H277" s="232">
        <v>1142.6500000000001</v>
      </c>
      <c r="I277" s="233">
        <v>1092.51</v>
      </c>
      <c r="J277" s="230">
        <f t="shared" si="30"/>
        <v>0.5</v>
      </c>
      <c r="K277" s="221">
        <f t="shared" si="31"/>
        <v>50.1400000000001</v>
      </c>
      <c r="L277" s="221">
        <f t="shared" si="28"/>
        <v>49.650000000000091</v>
      </c>
      <c r="M277" s="221">
        <f t="shared" si="32"/>
        <v>316.34999999999991</v>
      </c>
      <c r="N277" s="131">
        <f t="shared" si="33"/>
        <v>0.78317340644276912</v>
      </c>
      <c r="O277" s="389">
        <f>SUM(J277:J283)</f>
        <v>1.3899999999998727</v>
      </c>
    </row>
    <row r="278" spans="2:15" x14ac:dyDescent="0.2">
      <c r="B278" s="409"/>
      <c r="C278" s="71">
        <v>275</v>
      </c>
      <c r="D278" s="367" t="str">
        <f t="shared" si="29"/>
        <v>Tuesday</v>
      </c>
      <c r="E278" s="161">
        <v>45566</v>
      </c>
      <c r="F278" s="218">
        <v>2</v>
      </c>
      <c r="G278" s="219">
        <f t="shared" si="34"/>
        <v>1095</v>
      </c>
      <c r="H278" s="220">
        <v>1144.6500000000001</v>
      </c>
      <c r="I278" s="234">
        <v>1096.5</v>
      </c>
      <c r="J278" s="221">
        <f t="shared" si="30"/>
        <v>0</v>
      </c>
      <c r="K278" s="221">
        <f t="shared" si="31"/>
        <v>48.150000000000091</v>
      </c>
      <c r="L278" s="221">
        <f t="shared" si="28"/>
        <v>49.650000000000091</v>
      </c>
      <c r="M278" s="221">
        <f t="shared" si="32"/>
        <v>314.34999999999991</v>
      </c>
      <c r="N278" s="131">
        <f t="shared" si="33"/>
        <v>0.78454420836189176</v>
      </c>
      <c r="O278" s="390"/>
    </row>
    <row r="279" spans="2:15" x14ac:dyDescent="0.2">
      <c r="B279" s="409"/>
      <c r="C279" s="71">
        <v>276</v>
      </c>
      <c r="D279" s="367" t="str">
        <f t="shared" si="29"/>
        <v>Wednesday</v>
      </c>
      <c r="E279" s="161">
        <v>45567</v>
      </c>
      <c r="F279" s="218">
        <v>3</v>
      </c>
      <c r="G279" s="219">
        <f t="shared" si="34"/>
        <v>1098</v>
      </c>
      <c r="H279" s="232">
        <v>1148.19</v>
      </c>
      <c r="I279" s="233">
        <v>1100.49</v>
      </c>
      <c r="J279" s="230">
        <f t="shared" si="30"/>
        <v>0.53999999999996362</v>
      </c>
      <c r="K279" s="221">
        <f t="shared" si="31"/>
        <v>47.700000000000045</v>
      </c>
      <c r="L279" s="221">
        <f t="shared" si="28"/>
        <v>50.190000000000055</v>
      </c>
      <c r="M279" s="221">
        <f t="shared" si="32"/>
        <v>310.80999999999995</v>
      </c>
      <c r="N279" s="131">
        <f t="shared" si="33"/>
        <v>0.78697052775873888</v>
      </c>
      <c r="O279" s="390"/>
    </row>
    <row r="280" spans="2:15" x14ac:dyDescent="0.2">
      <c r="B280" s="409"/>
      <c r="C280" s="71">
        <v>277</v>
      </c>
      <c r="D280" s="367" t="str">
        <f t="shared" si="29"/>
        <v>Thursday</v>
      </c>
      <c r="E280" s="161">
        <v>45568</v>
      </c>
      <c r="F280" s="218">
        <v>4</v>
      </c>
      <c r="G280" s="219">
        <f t="shared" si="34"/>
        <v>1102</v>
      </c>
      <c r="H280" s="220">
        <v>1152.54</v>
      </c>
      <c r="I280" s="234">
        <v>1104.48</v>
      </c>
      <c r="J280" s="221">
        <f t="shared" si="30"/>
        <v>0.34999999999990905</v>
      </c>
      <c r="K280" s="221">
        <f t="shared" si="31"/>
        <v>48.059999999999945</v>
      </c>
      <c r="L280" s="221">
        <f t="shared" si="28"/>
        <v>50.539999999999964</v>
      </c>
      <c r="M280" s="221">
        <f t="shared" si="32"/>
        <v>306.46000000000004</v>
      </c>
      <c r="N280" s="131">
        <f t="shared" si="33"/>
        <v>0.78995202193283065</v>
      </c>
      <c r="O280" s="390"/>
    </row>
    <row r="281" spans="2:15" x14ac:dyDescent="0.2">
      <c r="B281" s="409"/>
      <c r="C281" s="71">
        <v>278</v>
      </c>
      <c r="D281" s="367" t="str">
        <f t="shared" si="29"/>
        <v>Friday</v>
      </c>
      <c r="E281" s="161">
        <v>45569</v>
      </c>
      <c r="F281" s="218">
        <v>5</v>
      </c>
      <c r="G281" s="219">
        <f t="shared" si="34"/>
        <v>1107</v>
      </c>
      <c r="H281" s="232">
        <v>1157.54</v>
      </c>
      <c r="I281" s="233">
        <v>1108.47</v>
      </c>
      <c r="J281" s="230">
        <f t="shared" si="30"/>
        <v>0</v>
      </c>
      <c r="K281" s="221">
        <f t="shared" si="31"/>
        <v>49.069999999999936</v>
      </c>
      <c r="L281" s="221">
        <f t="shared" si="28"/>
        <v>50.539999999999964</v>
      </c>
      <c r="M281" s="221">
        <f t="shared" si="32"/>
        <v>301.46000000000004</v>
      </c>
      <c r="N281" s="131">
        <f t="shared" si="33"/>
        <v>0.79337902673063743</v>
      </c>
      <c r="O281" s="390"/>
    </row>
    <row r="282" spans="2:15" x14ac:dyDescent="0.2">
      <c r="B282" s="409"/>
      <c r="C282" s="71">
        <v>279</v>
      </c>
      <c r="D282" s="367" t="str">
        <f t="shared" si="29"/>
        <v>Saturday</v>
      </c>
      <c r="E282" s="161">
        <v>45570</v>
      </c>
      <c r="F282" s="218">
        <v>6</v>
      </c>
      <c r="G282" s="219">
        <f t="shared" si="34"/>
        <v>1113</v>
      </c>
      <c r="H282" s="220">
        <v>1163.54</v>
      </c>
      <c r="I282" s="234">
        <v>1112.46</v>
      </c>
      <c r="J282" s="221">
        <f t="shared" si="30"/>
        <v>0</v>
      </c>
      <c r="K282" s="221">
        <f t="shared" si="31"/>
        <v>51.079999999999927</v>
      </c>
      <c r="L282" s="221">
        <f t="shared" si="28"/>
        <v>50.539999999999964</v>
      </c>
      <c r="M282" s="221">
        <f t="shared" si="32"/>
        <v>295.46000000000004</v>
      </c>
      <c r="N282" s="131">
        <f t="shared" si="33"/>
        <v>0.79749143248800547</v>
      </c>
      <c r="O282" s="390"/>
    </row>
    <row r="283" spans="2:15" ht="16" thickBot="1" x14ac:dyDescent="0.25">
      <c r="B283" s="410"/>
      <c r="C283" s="71">
        <v>280</v>
      </c>
      <c r="D283" s="367" t="str">
        <f t="shared" si="29"/>
        <v>Sunday</v>
      </c>
      <c r="E283" s="161">
        <v>45571</v>
      </c>
      <c r="F283" s="218">
        <v>7</v>
      </c>
      <c r="G283" s="219">
        <f t="shared" si="34"/>
        <v>1120</v>
      </c>
      <c r="H283" s="232">
        <v>1170.54</v>
      </c>
      <c r="I283" s="233">
        <v>1116.45</v>
      </c>
      <c r="J283" s="230">
        <f t="shared" si="30"/>
        <v>0</v>
      </c>
      <c r="K283" s="221">
        <f t="shared" si="31"/>
        <v>54.089999999999918</v>
      </c>
      <c r="L283" s="221">
        <f t="shared" si="28"/>
        <v>50.539999999999964</v>
      </c>
      <c r="M283" s="221">
        <f t="shared" si="32"/>
        <v>288.46000000000004</v>
      </c>
      <c r="N283" s="131">
        <f t="shared" si="33"/>
        <v>0.80228923920493489</v>
      </c>
      <c r="O283" s="391"/>
    </row>
    <row r="284" spans="2:15" x14ac:dyDescent="0.2">
      <c r="B284" s="408">
        <v>41</v>
      </c>
      <c r="C284" s="71">
        <v>281</v>
      </c>
      <c r="D284" s="367" t="str">
        <f t="shared" si="29"/>
        <v>Monday</v>
      </c>
      <c r="E284" s="161">
        <v>45572</v>
      </c>
      <c r="F284" s="218">
        <v>1</v>
      </c>
      <c r="G284" s="219">
        <f t="shared" si="34"/>
        <v>1121</v>
      </c>
      <c r="H284" s="232">
        <v>1171.54</v>
      </c>
      <c r="I284" s="234">
        <v>1120.3900000000001</v>
      </c>
      <c r="J284" s="230">
        <f t="shared" si="30"/>
        <v>0</v>
      </c>
      <c r="K284" s="221">
        <f t="shared" si="31"/>
        <v>51.149999999999864</v>
      </c>
      <c r="L284" s="221">
        <f t="shared" si="28"/>
        <v>50.539999999999964</v>
      </c>
      <c r="M284" s="221">
        <f t="shared" si="32"/>
        <v>287.46000000000004</v>
      </c>
      <c r="N284" s="131">
        <f t="shared" si="33"/>
        <v>0.80297464016449616</v>
      </c>
      <c r="O284" s="389">
        <f>SUM(J284:J290)</f>
        <v>0.86000000000012733</v>
      </c>
    </row>
    <row r="285" spans="2:15" x14ac:dyDescent="0.2">
      <c r="B285" s="409"/>
      <c r="C285" s="71">
        <v>282</v>
      </c>
      <c r="D285" s="367" t="str">
        <f t="shared" si="29"/>
        <v>Tuesday</v>
      </c>
      <c r="E285" s="161">
        <v>45573</v>
      </c>
      <c r="F285" s="218">
        <v>2</v>
      </c>
      <c r="G285" s="219">
        <f t="shared" si="34"/>
        <v>1123</v>
      </c>
      <c r="H285" s="235">
        <v>1173.54</v>
      </c>
      <c r="I285" s="233">
        <v>1124.3800000000001</v>
      </c>
      <c r="J285" s="230">
        <f t="shared" si="30"/>
        <v>0</v>
      </c>
      <c r="K285" s="221">
        <f t="shared" si="31"/>
        <v>49.159999999999854</v>
      </c>
      <c r="L285" s="221">
        <f t="shared" si="28"/>
        <v>50.539999999999964</v>
      </c>
      <c r="M285" s="221">
        <f t="shared" si="32"/>
        <v>285.46000000000004</v>
      </c>
      <c r="N285" s="131">
        <f t="shared" si="33"/>
        <v>0.80434544208361891</v>
      </c>
      <c r="O285" s="390"/>
    </row>
    <row r="286" spans="2:15" x14ac:dyDescent="0.2">
      <c r="B286" s="409"/>
      <c r="C286" s="71">
        <v>283</v>
      </c>
      <c r="D286" s="367" t="str">
        <f t="shared" si="29"/>
        <v>Wednesday</v>
      </c>
      <c r="E286" s="161">
        <v>45574</v>
      </c>
      <c r="F286" s="218">
        <v>3</v>
      </c>
      <c r="G286" s="219">
        <f t="shared" si="34"/>
        <v>1126</v>
      </c>
      <c r="H286" s="236">
        <v>1176.54</v>
      </c>
      <c r="I286" s="237">
        <v>1128.3699999999999</v>
      </c>
      <c r="J286" s="221">
        <f t="shared" si="30"/>
        <v>0</v>
      </c>
      <c r="K286" s="221">
        <f t="shared" si="31"/>
        <v>48.170000000000073</v>
      </c>
      <c r="L286" s="221">
        <f t="shared" ref="L286:L349" si="35">SUM(H286-G286)</f>
        <v>50.539999999999964</v>
      </c>
      <c r="M286" s="221">
        <f t="shared" si="32"/>
        <v>282.46000000000004</v>
      </c>
      <c r="N286" s="131">
        <f t="shared" si="33"/>
        <v>0.80640164496230293</v>
      </c>
      <c r="O286" s="390"/>
    </row>
    <row r="287" spans="2:15" x14ac:dyDescent="0.2">
      <c r="B287" s="409"/>
      <c r="C287" s="71">
        <v>284</v>
      </c>
      <c r="D287" s="367" t="str">
        <f t="shared" si="29"/>
        <v>Thursday</v>
      </c>
      <c r="E287" s="161">
        <v>45575</v>
      </c>
      <c r="F287" s="218">
        <v>4</v>
      </c>
      <c r="G287" s="219">
        <f t="shared" si="34"/>
        <v>1130</v>
      </c>
      <c r="H287" s="238">
        <v>1181.4000000000001</v>
      </c>
      <c r="I287" s="233">
        <v>1132.3599999999999</v>
      </c>
      <c r="J287" s="230">
        <f t="shared" si="30"/>
        <v>0.86000000000012733</v>
      </c>
      <c r="K287" s="221">
        <f t="shared" si="31"/>
        <v>49.040000000000191</v>
      </c>
      <c r="L287" s="221">
        <f t="shared" si="35"/>
        <v>51.400000000000091</v>
      </c>
      <c r="M287" s="221">
        <f t="shared" si="32"/>
        <v>277.59999999999991</v>
      </c>
      <c r="N287" s="131">
        <f t="shared" si="33"/>
        <v>0.80973269362577116</v>
      </c>
      <c r="O287" s="390"/>
    </row>
    <row r="288" spans="2:15" x14ac:dyDescent="0.2">
      <c r="B288" s="409"/>
      <c r="C288" s="71">
        <v>285</v>
      </c>
      <c r="D288" s="367" t="str">
        <f t="shared" si="29"/>
        <v>Friday</v>
      </c>
      <c r="E288" s="161">
        <v>45576</v>
      </c>
      <c r="F288" s="218">
        <v>5</v>
      </c>
      <c r="G288" s="219">
        <f t="shared" si="34"/>
        <v>1135</v>
      </c>
      <c r="H288" s="220">
        <v>1186.4000000000001</v>
      </c>
      <c r="I288" s="234">
        <v>1136.3499999999999</v>
      </c>
      <c r="J288" s="221">
        <f t="shared" si="30"/>
        <v>0</v>
      </c>
      <c r="K288" s="221">
        <f t="shared" si="31"/>
        <v>50.050000000000182</v>
      </c>
      <c r="L288" s="221">
        <f t="shared" si="35"/>
        <v>51.400000000000091</v>
      </c>
      <c r="M288" s="221">
        <f t="shared" si="32"/>
        <v>272.59999999999991</v>
      </c>
      <c r="N288" s="131">
        <f t="shared" si="33"/>
        <v>0.81315969842357783</v>
      </c>
      <c r="O288" s="390"/>
    </row>
    <row r="289" spans="2:15" x14ac:dyDescent="0.2">
      <c r="B289" s="409"/>
      <c r="C289" s="71">
        <v>286</v>
      </c>
      <c r="D289" s="367" t="str">
        <f t="shared" si="29"/>
        <v>Saturday</v>
      </c>
      <c r="E289" s="161">
        <v>45577</v>
      </c>
      <c r="F289" s="218">
        <v>6</v>
      </c>
      <c r="G289" s="219">
        <f t="shared" si="34"/>
        <v>1141</v>
      </c>
      <c r="H289" s="232">
        <v>1192.4000000000001</v>
      </c>
      <c r="I289" s="233">
        <v>1140.3399999999999</v>
      </c>
      <c r="J289" s="230">
        <f t="shared" si="30"/>
        <v>0</v>
      </c>
      <c r="K289" s="221">
        <f t="shared" si="31"/>
        <v>52.060000000000173</v>
      </c>
      <c r="L289" s="221">
        <f t="shared" si="35"/>
        <v>51.400000000000091</v>
      </c>
      <c r="M289" s="221">
        <f t="shared" si="32"/>
        <v>266.59999999999991</v>
      </c>
      <c r="N289" s="131">
        <f t="shared" si="33"/>
        <v>0.81727210418094587</v>
      </c>
      <c r="O289" s="390"/>
    </row>
    <row r="290" spans="2:15" ht="16" thickBot="1" x14ac:dyDescent="0.25">
      <c r="B290" s="410"/>
      <c r="C290" s="71">
        <v>287</v>
      </c>
      <c r="D290" s="367" t="str">
        <f t="shared" si="29"/>
        <v>Sunday</v>
      </c>
      <c r="E290" s="161">
        <v>45578</v>
      </c>
      <c r="F290" s="218">
        <v>7</v>
      </c>
      <c r="G290" s="219">
        <f t="shared" si="34"/>
        <v>1148</v>
      </c>
      <c r="H290" s="220">
        <v>1199.4000000000001</v>
      </c>
      <c r="I290" s="234">
        <v>1144.33</v>
      </c>
      <c r="J290" s="221">
        <f t="shared" si="30"/>
        <v>0</v>
      </c>
      <c r="K290" s="221">
        <f t="shared" si="31"/>
        <v>55.070000000000164</v>
      </c>
      <c r="L290" s="221">
        <f t="shared" si="35"/>
        <v>51.400000000000091</v>
      </c>
      <c r="M290" s="221">
        <f t="shared" si="32"/>
        <v>259.59999999999991</v>
      </c>
      <c r="N290" s="131">
        <f t="shared" si="33"/>
        <v>0.82206991089787529</v>
      </c>
      <c r="O290" s="391"/>
    </row>
    <row r="291" spans="2:15" x14ac:dyDescent="0.2">
      <c r="B291" s="408">
        <v>42</v>
      </c>
      <c r="C291" s="71">
        <v>288</v>
      </c>
      <c r="D291" s="367" t="str">
        <f t="shared" si="29"/>
        <v>Monday</v>
      </c>
      <c r="E291" s="161">
        <v>45579</v>
      </c>
      <c r="F291" s="218">
        <v>1</v>
      </c>
      <c r="G291" s="219">
        <f t="shared" si="34"/>
        <v>1149</v>
      </c>
      <c r="H291" s="232">
        <v>1200.4000000000001</v>
      </c>
      <c r="I291" s="233">
        <v>1148.28</v>
      </c>
      <c r="J291" s="230">
        <f t="shared" si="30"/>
        <v>0</v>
      </c>
      <c r="K291" s="221">
        <f t="shared" si="31"/>
        <v>52.120000000000118</v>
      </c>
      <c r="L291" s="221">
        <f t="shared" si="35"/>
        <v>51.400000000000091</v>
      </c>
      <c r="M291" s="221">
        <f t="shared" si="32"/>
        <v>258.59999999999991</v>
      </c>
      <c r="N291" s="131">
        <f t="shared" si="33"/>
        <v>0.82275531185743667</v>
      </c>
      <c r="O291" s="389">
        <f>SUM(J291:J297)</f>
        <v>0.80999999999994543</v>
      </c>
    </row>
    <row r="292" spans="2:15" x14ac:dyDescent="0.2">
      <c r="B292" s="409"/>
      <c r="C292" s="71">
        <v>289</v>
      </c>
      <c r="D292" s="367" t="str">
        <f t="shared" si="29"/>
        <v>Tuesday</v>
      </c>
      <c r="E292" s="161">
        <v>45580</v>
      </c>
      <c r="F292" s="218">
        <v>2</v>
      </c>
      <c r="G292" s="219">
        <f t="shared" si="34"/>
        <v>1151</v>
      </c>
      <c r="H292" s="220">
        <v>1202.4000000000001</v>
      </c>
      <c r="I292" s="234">
        <v>1152.27</v>
      </c>
      <c r="J292" s="221">
        <f t="shared" si="30"/>
        <v>0</v>
      </c>
      <c r="K292" s="221">
        <f t="shared" si="31"/>
        <v>50.130000000000109</v>
      </c>
      <c r="L292" s="221">
        <f t="shared" si="35"/>
        <v>51.400000000000091</v>
      </c>
      <c r="M292" s="221">
        <f t="shared" si="32"/>
        <v>256.59999999999991</v>
      </c>
      <c r="N292" s="131">
        <f t="shared" si="33"/>
        <v>0.82412611377655931</v>
      </c>
      <c r="O292" s="390"/>
    </row>
    <row r="293" spans="2:15" x14ac:dyDescent="0.2">
      <c r="B293" s="409"/>
      <c r="C293" s="71">
        <v>290</v>
      </c>
      <c r="D293" s="367" t="str">
        <f t="shared" si="29"/>
        <v>Wednesday</v>
      </c>
      <c r="E293" s="161">
        <v>45581</v>
      </c>
      <c r="F293" s="218">
        <v>3</v>
      </c>
      <c r="G293" s="219">
        <f t="shared" si="34"/>
        <v>1154</v>
      </c>
      <c r="H293" s="232">
        <v>1205.4000000000001</v>
      </c>
      <c r="I293" s="233">
        <v>1156.26</v>
      </c>
      <c r="J293" s="230">
        <f t="shared" si="30"/>
        <v>0</v>
      </c>
      <c r="K293" s="221">
        <f t="shared" si="31"/>
        <v>49.1400000000001</v>
      </c>
      <c r="L293" s="221">
        <f t="shared" si="35"/>
        <v>51.400000000000091</v>
      </c>
      <c r="M293" s="221">
        <f t="shared" si="32"/>
        <v>253.59999999999991</v>
      </c>
      <c r="N293" s="131">
        <f t="shared" si="33"/>
        <v>0.82618231665524333</v>
      </c>
      <c r="O293" s="390"/>
    </row>
    <row r="294" spans="2:15" x14ac:dyDescent="0.2">
      <c r="B294" s="409"/>
      <c r="C294" s="71">
        <v>291</v>
      </c>
      <c r="D294" s="367" t="str">
        <f t="shared" si="29"/>
        <v>Thursday</v>
      </c>
      <c r="E294" s="161">
        <v>45582</v>
      </c>
      <c r="F294" s="218">
        <v>4</v>
      </c>
      <c r="G294" s="219">
        <f t="shared" si="34"/>
        <v>1158</v>
      </c>
      <c r="H294" s="220">
        <v>1209.75</v>
      </c>
      <c r="I294" s="234">
        <v>1160.25</v>
      </c>
      <c r="J294" s="221">
        <f t="shared" si="30"/>
        <v>0.34999999999990905</v>
      </c>
      <c r="K294" s="221">
        <f t="shared" si="31"/>
        <v>49.5</v>
      </c>
      <c r="L294" s="221">
        <f t="shared" si="35"/>
        <v>51.75</v>
      </c>
      <c r="M294" s="221">
        <f t="shared" si="32"/>
        <v>249.25</v>
      </c>
      <c r="N294" s="131">
        <f t="shared" si="33"/>
        <v>0.82916381082933521</v>
      </c>
      <c r="O294" s="390"/>
    </row>
    <row r="295" spans="2:15" x14ac:dyDescent="0.2">
      <c r="B295" s="409"/>
      <c r="C295" s="71">
        <v>292</v>
      </c>
      <c r="D295" s="367" t="str">
        <f t="shared" si="29"/>
        <v>Friday</v>
      </c>
      <c r="E295" s="161">
        <v>45583</v>
      </c>
      <c r="F295" s="218">
        <v>5</v>
      </c>
      <c r="G295" s="219">
        <f t="shared" si="34"/>
        <v>1163</v>
      </c>
      <c r="H295" s="232">
        <v>1215.21</v>
      </c>
      <c r="I295" s="233">
        <v>1164.24</v>
      </c>
      <c r="J295" s="230">
        <f t="shared" si="30"/>
        <v>0.46000000000003638</v>
      </c>
      <c r="K295" s="221">
        <f t="shared" si="31"/>
        <v>50.970000000000027</v>
      </c>
      <c r="L295" s="221">
        <f t="shared" si="35"/>
        <v>52.210000000000036</v>
      </c>
      <c r="M295" s="221">
        <f t="shared" si="32"/>
        <v>243.78999999999996</v>
      </c>
      <c r="N295" s="131">
        <f t="shared" si="33"/>
        <v>0.83290610006854016</v>
      </c>
      <c r="O295" s="390"/>
    </row>
    <row r="296" spans="2:15" x14ac:dyDescent="0.2">
      <c r="B296" s="409"/>
      <c r="C296" s="71">
        <v>293</v>
      </c>
      <c r="D296" s="367" t="str">
        <f t="shared" si="29"/>
        <v>Saturday</v>
      </c>
      <c r="E296" s="161">
        <v>45584</v>
      </c>
      <c r="F296" s="218">
        <v>6</v>
      </c>
      <c r="G296" s="219">
        <f t="shared" si="34"/>
        <v>1169</v>
      </c>
      <c r="H296" s="220">
        <v>1221.21</v>
      </c>
      <c r="I296" s="234">
        <v>1168.23</v>
      </c>
      <c r="J296" s="221">
        <f t="shared" si="30"/>
        <v>0</v>
      </c>
      <c r="K296" s="221">
        <f t="shared" si="31"/>
        <v>52.980000000000018</v>
      </c>
      <c r="L296" s="221">
        <f t="shared" si="35"/>
        <v>52.210000000000036</v>
      </c>
      <c r="M296" s="221">
        <f t="shared" si="32"/>
        <v>237.78999999999996</v>
      </c>
      <c r="N296" s="131">
        <f t="shared" si="33"/>
        <v>0.8370185058259082</v>
      </c>
      <c r="O296" s="390"/>
    </row>
    <row r="297" spans="2:15" ht="16" thickBot="1" x14ac:dyDescent="0.25">
      <c r="B297" s="410"/>
      <c r="C297" s="71">
        <v>294</v>
      </c>
      <c r="D297" s="367" t="str">
        <f t="shared" si="29"/>
        <v>Sunday</v>
      </c>
      <c r="E297" s="161">
        <v>45585</v>
      </c>
      <c r="F297" s="218">
        <v>7</v>
      </c>
      <c r="G297" s="219">
        <f t="shared" si="34"/>
        <v>1176</v>
      </c>
      <c r="H297" s="232">
        <v>1228.21</v>
      </c>
      <c r="I297" s="233">
        <v>1172.22</v>
      </c>
      <c r="J297" s="230">
        <f t="shared" si="30"/>
        <v>0</v>
      </c>
      <c r="K297" s="221">
        <f t="shared" si="31"/>
        <v>55.990000000000009</v>
      </c>
      <c r="L297" s="221">
        <f t="shared" si="35"/>
        <v>52.210000000000036</v>
      </c>
      <c r="M297" s="221">
        <f t="shared" si="32"/>
        <v>230.78999999999996</v>
      </c>
      <c r="N297" s="131">
        <f t="shared" si="33"/>
        <v>0.84181631254283762</v>
      </c>
      <c r="O297" s="391"/>
    </row>
    <row r="298" spans="2:15" x14ac:dyDescent="0.2">
      <c r="B298" s="408">
        <v>43</v>
      </c>
      <c r="C298" s="71">
        <v>295</v>
      </c>
      <c r="D298" s="367" t="str">
        <f t="shared" si="29"/>
        <v>Monday</v>
      </c>
      <c r="E298" s="161">
        <v>45586</v>
      </c>
      <c r="F298" s="218">
        <v>1</v>
      </c>
      <c r="G298" s="219">
        <f t="shared" si="34"/>
        <v>1177</v>
      </c>
      <c r="H298" s="220">
        <v>1229.21</v>
      </c>
      <c r="I298" s="234">
        <v>1176.1600000000001</v>
      </c>
      <c r="J298" s="221">
        <f t="shared" si="30"/>
        <v>0</v>
      </c>
      <c r="K298" s="221">
        <f t="shared" si="31"/>
        <v>53.049999999999955</v>
      </c>
      <c r="L298" s="221">
        <f t="shared" si="35"/>
        <v>52.210000000000036</v>
      </c>
      <c r="M298" s="221">
        <f t="shared" si="32"/>
        <v>229.78999999999996</v>
      </c>
      <c r="N298" s="131">
        <f t="shared" si="33"/>
        <v>0.84250171350239889</v>
      </c>
      <c r="O298" s="389">
        <f>SUM(J298:J304)</f>
        <v>1.999999999998181E-2</v>
      </c>
    </row>
    <row r="299" spans="2:15" x14ac:dyDescent="0.2">
      <c r="B299" s="409"/>
      <c r="C299" s="71">
        <v>296</v>
      </c>
      <c r="D299" s="367" t="str">
        <f t="shared" si="29"/>
        <v>Tuesday</v>
      </c>
      <c r="E299" s="161">
        <v>45587</v>
      </c>
      <c r="F299" s="218">
        <v>2</v>
      </c>
      <c r="G299" s="219">
        <f t="shared" si="34"/>
        <v>1179</v>
      </c>
      <c r="H299" s="232">
        <v>1231.21</v>
      </c>
      <c r="I299" s="233">
        <v>1180.1500000000001</v>
      </c>
      <c r="J299" s="230">
        <f t="shared" si="30"/>
        <v>0</v>
      </c>
      <c r="K299" s="221">
        <f t="shared" si="31"/>
        <v>51.059999999999945</v>
      </c>
      <c r="L299" s="221">
        <f t="shared" si="35"/>
        <v>52.210000000000036</v>
      </c>
      <c r="M299" s="221">
        <f t="shared" si="32"/>
        <v>227.78999999999996</v>
      </c>
      <c r="N299" s="131">
        <f t="shared" si="33"/>
        <v>0.84387251542152164</v>
      </c>
      <c r="O299" s="390"/>
    </row>
    <row r="300" spans="2:15" x14ac:dyDescent="0.2">
      <c r="B300" s="409"/>
      <c r="C300" s="71">
        <v>297</v>
      </c>
      <c r="D300" s="367" t="str">
        <f t="shared" si="29"/>
        <v>Wednesday</v>
      </c>
      <c r="E300" s="161">
        <v>45588</v>
      </c>
      <c r="F300" s="218">
        <v>3</v>
      </c>
      <c r="G300" s="219">
        <f t="shared" si="34"/>
        <v>1182</v>
      </c>
      <c r="H300" s="220">
        <v>1234.23</v>
      </c>
      <c r="I300" s="234">
        <v>1184.1400000000001</v>
      </c>
      <c r="J300" s="221">
        <f t="shared" si="30"/>
        <v>1.999999999998181E-2</v>
      </c>
      <c r="K300" s="221">
        <f t="shared" si="31"/>
        <v>50.089999999999918</v>
      </c>
      <c r="L300" s="221">
        <f t="shared" si="35"/>
        <v>52.230000000000018</v>
      </c>
      <c r="M300" s="221">
        <f t="shared" si="32"/>
        <v>224.76999999999998</v>
      </c>
      <c r="N300" s="131">
        <f t="shared" si="33"/>
        <v>0.84594242631939687</v>
      </c>
      <c r="O300" s="390"/>
    </row>
    <row r="301" spans="2:15" x14ac:dyDescent="0.2">
      <c r="B301" s="409"/>
      <c r="C301" s="71">
        <v>298</v>
      </c>
      <c r="D301" s="367" t="str">
        <f t="shared" si="29"/>
        <v>Thursday</v>
      </c>
      <c r="E301" s="161">
        <v>45589</v>
      </c>
      <c r="F301" s="218">
        <v>4</v>
      </c>
      <c r="G301" s="219">
        <f t="shared" si="34"/>
        <v>1186</v>
      </c>
      <c r="H301" s="232">
        <v>1238.23</v>
      </c>
      <c r="I301" s="233">
        <v>1188.1300000000001</v>
      </c>
      <c r="J301" s="230">
        <f t="shared" si="30"/>
        <v>0</v>
      </c>
      <c r="K301" s="221">
        <f t="shared" si="31"/>
        <v>50.099999999999909</v>
      </c>
      <c r="L301" s="221">
        <f t="shared" si="35"/>
        <v>52.230000000000018</v>
      </c>
      <c r="M301" s="221">
        <f t="shared" si="32"/>
        <v>220.76999999999998</v>
      </c>
      <c r="N301" s="131">
        <f t="shared" si="33"/>
        <v>0.84868403015764227</v>
      </c>
      <c r="O301" s="390"/>
    </row>
    <row r="302" spans="2:15" x14ac:dyDescent="0.2">
      <c r="B302" s="409"/>
      <c r="C302" s="71">
        <v>299</v>
      </c>
      <c r="D302" s="367" t="str">
        <f t="shared" si="29"/>
        <v>Friday</v>
      </c>
      <c r="E302" s="161">
        <v>45590</v>
      </c>
      <c r="F302" s="218">
        <v>5</v>
      </c>
      <c r="G302" s="219">
        <f t="shared" si="34"/>
        <v>1191</v>
      </c>
      <c r="H302" s="220">
        <v>1243.23</v>
      </c>
      <c r="I302" s="234">
        <v>1192.1199999999999</v>
      </c>
      <c r="J302" s="221">
        <f t="shared" si="30"/>
        <v>0</v>
      </c>
      <c r="K302" s="221">
        <f t="shared" si="31"/>
        <v>51.110000000000127</v>
      </c>
      <c r="L302" s="221">
        <f t="shared" si="35"/>
        <v>52.230000000000018</v>
      </c>
      <c r="M302" s="221">
        <f t="shared" si="32"/>
        <v>215.76999999999998</v>
      </c>
      <c r="N302" s="131">
        <f t="shared" si="33"/>
        <v>0.85211103495544893</v>
      </c>
      <c r="O302" s="390"/>
    </row>
    <row r="303" spans="2:15" x14ac:dyDescent="0.2">
      <c r="B303" s="409"/>
      <c r="C303" s="71">
        <v>300</v>
      </c>
      <c r="D303" s="367" t="str">
        <f t="shared" si="29"/>
        <v>Saturday</v>
      </c>
      <c r="E303" s="161">
        <v>45591</v>
      </c>
      <c r="F303" s="218">
        <v>6</v>
      </c>
      <c r="G303" s="219">
        <f t="shared" si="34"/>
        <v>1197</v>
      </c>
      <c r="H303" s="232">
        <v>1249.23</v>
      </c>
      <c r="I303" s="233">
        <v>1196.1099999999999</v>
      </c>
      <c r="J303" s="230">
        <f t="shared" si="30"/>
        <v>0</v>
      </c>
      <c r="K303" s="221">
        <f t="shared" si="31"/>
        <v>53.120000000000118</v>
      </c>
      <c r="L303" s="221">
        <f t="shared" si="35"/>
        <v>52.230000000000018</v>
      </c>
      <c r="M303" s="221">
        <f t="shared" si="32"/>
        <v>209.76999999999998</v>
      </c>
      <c r="N303" s="131">
        <f t="shared" si="33"/>
        <v>0.85622344071281697</v>
      </c>
      <c r="O303" s="390"/>
    </row>
    <row r="304" spans="2:15" ht="16" thickBot="1" x14ac:dyDescent="0.25">
      <c r="B304" s="410"/>
      <c r="C304" s="71">
        <v>301</v>
      </c>
      <c r="D304" s="367" t="str">
        <f t="shared" si="29"/>
        <v>Sunday</v>
      </c>
      <c r="E304" s="161">
        <v>45592</v>
      </c>
      <c r="F304" s="218">
        <v>7</v>
      </c>
      <c r="G304" s="219">
        <f t="shared" si="34"/>
        <v>1204</v>
      </c>
      <c r="H304" s="220">
        <v>1256.23</v>
      </c>
      <c r="I304" s="234">
        <v>1200.0999999999999</v>
      </c>
      <c r="J304" s="221">
        <f t="shared" si="30"/>
        <v>0</v>
      </c>
      <c r="K304" s="221">
        <f t="shared" si="31"/>
        <v>56.130000000000109</v>
      </c>
      <c r="L304" s="221">
        <f t="shared" si="35"/>
        <v>52.230000000000018</v>
      </c>
      <c r="M304" s="221">
        <f t="shared" si="32"/>
        <v>202.76999999999998</v>
      </c>
      <c r="N304" s="131">
        <f t="shared" si="33"/>
        <v>0.86102124742974639</v>
      </c>
      <c r="O304" s="391"/>
    </row>
    <row r="305" spans="2:15" x14ac:dyDescent="0.2">
      <c r="B305" s="408">
        <v>44</v>
      </c>
      <c r="C305" s="71">
        <v>302</v>
      </c>
      <c r="D305" s="367" t="str">
        <f t="shared" si="29"/>
        <v>Monday</v>
      </c>
      <c r="E305" s="161">
        <v>45593</v>
      </c>
      <c r="F305" s="218">
        <v>1</v>
      </c>
      <c r="G305" s="219">
        <f t="shared" si="34"/>
        <v>1205</v>
      </c>
      <c r="H305" s="232">
        <v>1257.23</v>
      </c>
      <c r="I305" s="233">
        <v>1204.05</v>
      </c>
      <c r="J305" s="230">
        <f t="shared" si="30"/>
        <v>0</v>
      </c>
      <c r="K305" s="221">
        <f t="shared" si="31"/>
        <v>53.180000000000064</v>
      </c>
      <c r="L305" s="221">
        <f t="shared" si="35"/>
        <v>52.230000000000018</v>
      </c>
      <c r="M305" s="221">
        <f t="shared" si="32"/>
        <v>201.76999999999998</v>
      </c>
      <c r="N305" s="131">
        <f t="shared" si="33"/>
        <v>0.86170664838930777</v>
      </c>
      <c r="O305" s="389">
        <f>SUM(J305:J311)</f>
        <v>0</v>
      </c>
    </row>
    <row r="306" spans="2:15" x14ac:dyDescent="0.2">
      <c r="B306" s="409"/>
      <c r="C306" s="71">
        <v>303</v>
      </c>
      <c r="D306" s="367" t="str">
        <f t="shared" si="29"/>
        <v>Tuesday</v>
      </c>
      <c r="E306" s="161">
        <v>45594</v>
      </c>
      <c r="F306" s="218">
        <v>2</v>
      </c>
      <c r="G306" s="219">
        <f t="shared" si="34"/>
        <v>1207</v>
      </c>
      <c r="H306" s="220">
        <v>1259.23</v>
      </c>
      <c r="I306" s="234">
        <v>1208.04</v>
      </c>
      <c r="J306" s="221">
        <f t="shared" si="30"/>
        <v>0</v>
      </c>
      <c r="K306" s="221">
        <f t="shared" si="31"/>
        <v>51.190000000000055</v>
      </c>
      <c r="L306" s="221">
        <f t="shared" si="35"/>
        <v>52.230000000000018</v>
      </c>
      <c r="M306" s="221">
        <f t="shared" si="32"/>
        <v>199.76999999999998</v>
      </c>
      <c r="N306" s="131">
        <f t="shared" si="33"/>
        <v>0.86307745030843042</v>
      </c>
      <c r="O306" s="390"/>
    </row>
    <row r="307" spans="2:15" x14ac:dyDescent="0.2">
      <c r="B307" s="409"/>
      <c r="C307" s="71">
        <v>304</v>
      </c>
      <c r="D307" s="367" t="str">
        <f t="shared" si="29"/>
        <v>Wednesday</v>
      </c>
      <c r="E307" s="161">
        <v>45595</v>
      </c>
      <c r="F307" s="218">
        <v>3</v>
      </c>
      <c r="G307" s="219">
        <f t="shared" si="34"/>
        <v>1210</v>
      </c>
      <c r="H307" s="232">
        <v>1262.23</v>
      </c>
      <c r="I307" s="233">
        <v>1212.03</v>
      </c>
      <c r="J307" s="230">
        <f t="shared" si="30"/>
        <v>0</v>
      </c>
      <c r="K307" s="221">
        <f t="shared" si="31"/>
        <v>50.200000000000045</v>
      </c>
      <c r="L307" s="221">
        <f t="shared" si="35"/>
        <v>52.230000000000018</v>
      </c>
      <c r="M307" s="221">
        <f t="shared" si="32"/>
        <v>196.76999999999998</v>
      </c>
      <c r="N307" s="131">
        <f t="shared" si="33"/>
        <v>0.86513365318711444</v>
      </c>
      <c r="O307" s="390"/>
    </row>
    <row r="308" spans="2:15" x14ac:dyDescent="0.2">
      <c r="B308" s="409"/>
      <c r="C308" s="71">
        <v>305</v>
      </c>
      <c r="D308" s="367" t="str">
        <f t="shared" si="29"/>
        <v>Thursday</v>
      </c>
      <c r="E308" s="161">
        <v>45596</v>
      </c>
      <c r="F308" s="218">
        <v>4</v>
      </c>
      <c r="G308" s="219">
        <f t="shared" si="34"/>
        <v>1214</v>
      </c>
      <c r="H308" s="220">
        <v>1266.23</v>
      </c>
      <c r="I308" s="234">
        <v>1216.02</v>
      </c>
      <c r="J308" s="221">
        <f t="shared" si="30"/>
        <v>0</v>
      </c>
      <c r="K308" s="221">
        <f t="shared" si="31"/>
        <v>50.210000000000036</v>
      </c>
      <c r="L308" s="221">
        <f t="shared" si="35"/>
        <v>52.230000000000018</v>
      </c>
      <c r="M308" s="221">
        <f t="shared" si="32"/>
        <v>192.76999999999998</v>
      </c>
      <c r="N308" s="131">
        <f t="shared" si="33"/>
        <v>0.86787525702535984</v>
      </c>
      <c r="O308" s="390"/>
    </row>
    <row r="309" spans="2:15" x14ac:dyDescent="0.2">
      <c r="B309" s="409"/>
      <c r="C309" s="71">
        <v>306</v>
      </c>
      <c r="D309" s="367" t="str">
        <f t="shared" si="29"/>
        <v>Friday</v>
      </c>
      <c r="E309" s="161">
        <v>45597</v>
      </c>
      <c r="F309" s="218">
        <v>5</v>
      </c>
      <c r="G309" s="219">
        <f t="shared" si="34"/>
        <v>1219</v>
      </c>
      <c r="H309" s="232">
        <v>1271.23</v>
      </c>
      <c r="I309" s="233">
        <v>1220.01</v>
      </c>
      <c r="J309" s="230">
        <f t="shared" si="30"/>
        <v>0</v>
      </c>
      <c r="K309" s="221">
        <f t="shared" si="31"/>
        <v>51.220000000000027</v>
      </c>
      <c r="L309" s="221">
        <f t="shared" si="35"/>
        <v>52.230000000000018</v>
      </c>
      <c r="M309" s="221">
        <f t="shared" si="32"/>
        <v>187.76999999999998</v>
      </c>
      <c r="N309" s="131">
        <f t="shared" si="33"/>
        <v>0.87130226182316661</v>
      </c>
      <c r="O309" s="390"/>
    </row>
    <row r="310" spans="2:15" x14ac:dyDescent="0.2">
      <c r="B310" s="409"/>
      <c r="C310" s="71">
        <v>307</v>
      </c>
      <c r="D310" s="367" t="str">
        <f t="shared" si="29"/>
        <v>Saturday</v>
      </c>
      <c r="E310" s="161">
        <v>45598</v>
      </c>
      <c r="F310" s="218">
        <v>6</v>
      </c>
      <c r="G310" s="219">
        <f t="shared" si="34"/>
        <v>1225</v>
      </c>
      <c r="H310" s="220">
        <v>1277.23</v>
      </c>
      <c r="I310" s="234">
        <v>1224</v>
      </c>
      <c r="J310" s="221">
        <f t="shared" si="30"/>
        <v>0</v>
      </c>
      <c r="K310" s="221">
        <f t="shared" si="31"/>
        <v>53.230000000000018</v>
      </c>
      <c r="L310" s="221">
        <f t="shared" si="35"/>
        <v>52.230000000000018</v>
      </c>
      <c r="M310" s="221">
        <f t="shared" si="32"/>
        <v>181.76999999999998</v>
      </c>
      <c r="N310" s="131">
        <f t="shared" si="33"/>
        <v>0.87541466758053466</v>
      </c>
      <c r="O310" s="390"/>
    </row>
    <row r="311" spans="2:15" ht="16" thickBot="1" x14ac:dyDescent="0.25">
      <c r="B311" s="410"/>
      <c r="C311" s="71">
        <v>308</v>
      </c>
      <c r="D311" s="367" t="str">
        <f t="shared" si="29"/>
        <v>Sunday</v>
      </c>
      <c r="E311" s="161">
        <v>45599</v>
      </c>
      <c r="F311" s="218">
        <v>7</v>
      </c>
      <c r="G311" s="219">
        <f t="shared" si="34"/>
        <v>1232</v>
      </c>
      <c r="H311" s="232">
        <v>1284.23</v>
      </c>
      <c r="I311" s="233">
        <v>1227.99</v>
      </c>
      <c r="J311" s="230">
        <f t="shared" si="30"/>
        <v>0</v>
      </c>
      <c r="K311" s="221">
        <f t="shared" si="31"/>
        <v>56.240000000000009</v>
      </c>
      <c r="L311" s="221">
        <f t="shared" si="35"/>
        <v>52.230000000000018</v>
      </c>
      <c r="M311" s="221">
        <f t="shared" si="32"/>
        <v>174.76999999999998</v>
      </c>
      <c r="N311" s="131">
        <f t="shared" si="33"/>
        <v>0.88021247429746408</v>
      </c>
      <c r="O311" s="391"/>
    </row>
    <row r="312" spans="2:15" x14ac:dyDescent="0.2">
      <c r="B312" s="408">
        <v>45</v>
      </c>
      <c r="C312" s="71">
        <v>309</v>
      </c>
      <c r="D312" s="367" t="str">
        <f t="shared" si="29"/>
        <v>Monday</v>
      </c>
      <c r="E312" s="161">
        <v>45600</v>
      </c>
      <c r="F312" s="218">
        <v>1</v>
      </c>
      <c r="G312" s="219">
        <f t="shared" si="34"/>
        <v>1233</v>
      </c>
      <c r="H312" s="220">
        <v>1285.23</v>
      </c>
      <c r="I312" s="234">
        <v>1231.93</v>
      </c>
      <c r="J312" s="221">
        <f t="shared" si="30"/>
        <v>0</v>
      </c>
      <c r="K312" s="221">
        <f t="shared" si="31"/>
        <v>53.299999999999955</v>
      </c>
      <c r="L312" s="221">
        <f t="shared" si="35"/>
        <v>52.230000000000018</v>
      </c>
      <c r="M312" s="221">
        <f t="shared" si="32"/>
        <v>173.76999999999998</v>
      </c>
      <c r="N312" s="131">
        <f t="shared" si="33"/>
        <v>0.88089787525702534</v>
      </c>
      <c r="O312" s="389">
        <f>SUM(J312:J318)</f>
        <v>0.91000000000008185</v>
      </c>
    </row>
    <row r="313" spans="2:15" x14ac:dyDescent="0.2">
      <c r="B313" s="409"/>
      <c r="C313" s="71">
        <v>310</v>
      </c>
      <c r="D313" s="367" t="str">
        <f t="shared" si="29"/>
        <v>Tuesday</v>
      </c>
      <c r="E313" s="161">
        <v>45601</v>
      </c>
      <c r="F313" s="218">
        <v>2</v>
      </c>
      <c r="G313" s="219">
        <f t="shared" si="34"/>
        <v>1235</v>
      </c>
      <c r="H313" s="232">
        <v>1287.23</v>
      </c>
      <c r="I313" s="233">
        <v>1235.92</v>
      </c>
      <c r="J313" s="230">
        <f t="shared" si="30"/>
        <v>0</v>
      </c>
      <c r="K313" s="221">
        <f t="shared" si="31"/>
        <v>51.309999999999945</v>
      </c>
      <c r="L313" s="221">
        <f t="shared" si="35"/>
        <v>52.230000000000018</v>
      </c>
      <c r="M313" s="221">
        <f t="shared" si="32"/>
        <v>171.76999999999998</v>
      </c>
      <c r="N313" s="131">
        <f t="shared" si="33"/>
        <v>0.8822686771761481</v>
      </c>
      <c r="O313" s="390"/>
    </row>
    <row r="314" spans="2:15" x14ac:dyDescent="0.2">
      <c r="B314" s="409"/>
      <c r="C314" s="71">
        <v>311</v>
      </c>
      <c r="D314" s="367" t="str">
        <f t="shared" si="29"/>
        <v>Wednesday</v>
      </c>
      <c r="E314" s="161">
        <v>45602</v>
      </c>
      <c r="F314" s="218">
        <v>3</v>
      </c>
      <c r="G314" s="219">
        <f t="shared" si="34"/>
        <v>1238</v>
      </c>
      <c r="H314" s="220">
        <v>1290.23</v>
      </c>
      <c r="I314" s="234">
        <v>1239.9100000000001</v>
      </c>
      <c r="J314" s="221">
        <f t="shared" si="30"/>
        <v>0</v>
      </c>
      <c r="K314" s="221">
        <f t="shared" si="31"/>
        <v>50.319999999999936</v>
      </c>
      <c r="L314" s="221">
        <f t="shared" si="35"/>
        <v>52.230000000000018</v>
      </c>
      <c r="M314" s="221">
        <f t="shared" si="32"/>
        <v>168.76999999999998</v>
      </c>
      <c r="N314" s="131">
        <f t="shared" si="33"/>
        <v>0.88432488005483212</v>
      </c>
      <c r="O314" s="390"/>
    </row>
    <row r="315" spans="2:15" x14ac:dyDescent="0.2">
      <c r="B315" s="409"/>
      <c r="C315" s="71">
        <v>312</v>
      </c>
      <c r="D315" s="367" t="str">
        <f t="shared" si="29"/>
        <v>Thursday</v>
      </c>
      <c r="E315" s="161">
        <v>45603</v>
      </c>
      <c r="F315" s="218">
        <v>4</v>
      </c>
      <c r="G315" s="219">
        <f t="shared" si="34"/>
        <v>1242</v>
      </c>
      <c r="H315" s="232">
        <v>1294.23</v>
      </c>
      <c r="I315" s="233">
        <v>1243.9000000000001</v>
      </c>
      <c r="J315" s="230">
        <f t="shared" si="30"/>
        <v>0</v>
      </c>
      <c r="K315" s="221">
        <f t="shared" si="31"/>
        <v>50.329999999999927</v>
      </c>
      <c r="L315" s="221">
        <f t="shared" si="35"/>
        <v>52.230000000000018</v>
      </c>
      <c r="M315" s="221">
        <f t="shared" si="32"/>
        <v>164.76999999999998</v>
      </c>
      <c r="N315" s="131">
        <f t="shared" si="33"/>
        <v>0.88706648389307752</v>
      </c>
      <c r="O315" s="390"/>
    </row>
    <row r="316" spans="2:15" x14ac:dyDescent="0.2">
      <c r="B316" s="409"/>
      <c r="C316" s="71">
        <v>313</v>
      </c>
      <c r="D316" s="367" t="str">
        <f t="shared" si="29"/>
        <v>Friday</v>
      </c>
      <c r="E316" s="161">
        <v>45604</v>
      </c>
      <c r="F316" s="218">
        <v>5</v>
      </c>
      <c r="G316" s="219">
        <f t="shared" si="34"/>
        <v>1247</v>
      </c>
      <c r="H316" s="220">
        <v>1300.1400000000001</v>
      </c>
      <c r="I316" s="234">
        <v>1247.8900000000001</v>
      </c>
      <c r="J316" s="221">
        <f t="shared" si="30"/>
        <v>0.91000000000008185</v>
      </c>
      <c r="K316" s="221">
        <f t="shared" si="31"/>
        <v>52.25</v>
      </c>
      <c r="L316" s="221">
        <f t="shared" si="35"/>
        <v>53.1400000000001</v>
      </c>
      <c r="M316" s="221">
        <f t="shared" si="32"/>
        <v>158.8599999999999</v>
      </c>
      <c r="N316" s="131">
        <f t="shared" si="33"/>
        <v>0.89111720356408508</v>
      </c>
      <c r="O316" s="390"/>
    </row>
    <row r="317" spans="2:15" x14ac:dyDescent="0.2">
      <c r="B317" s="409"/>
      <c r="C317" s="71">
        <v>314</v>
      </c>
      <c r="D317" s="367" t="str">
        <f t="shared" si="29"/>
        <v>Saturday</v>
      </c>
      <c r="E317" s="161">
        <v>45605</v>
      </c>
      <c r="F317" s="218">
        <v>6</v>
      </c>
      <c r="G317" s="219">
        <f t="shared" si="34"/>
        <v>1253</v>
      </c>
      <c r="H317" s="232">
        <v>1306.1400000000001</v>
      </c>
      <c r="I317" s="233">
        <v>1251.8800000000001</v>
      </c>
      <c r="J317" s="230">
        <f t="shared" si="30"/>
        <v>0</v>
      </c>
      <c r="K317" s="221">
        <f t="shared" si="31"/>
        <v>54.259999999999991</v>
      </c>
      <c r="L317" s="221">
        <f t="shared" si="35"/>
        <v>53.1400000000001</v>
      </c>
      <c r="M317" s="221">
        <f t="shared" si="32"/>
        <v>152.8599999999999</v>
      </c>
      <c r="N317" s="131">
        <f t="shared" si="33"/>
        <v>0.89522960932145312</v>
      </c>
      <c r="O317" s="390"/>
    </row>
    <row r="318" spans="2:15" ht="16" thickBot="1" x14ac:dyDescent="0.25">
      <c r="B318" s="410"/>
      <c r="C318" s="71">
        <v>315</v>
      </c>
      <c r="D318" s="367" t="str">
        <f t="shared" si="29"/>
        <v>Sunday</v>
      </c>
      <c r="E318" s="161">
        <v>45606</v>
      </c>
      <c r="F318" s="218">
        <v>7</v>
      </c>
      <c r="G318" s="219">
        <f t="shared" si="34"/>
        <v>1260</v>
      </c>
      <c r="H318" s="220">
        <v>1313.14</v>
      </c>
      <c r="I318" s="234">
        <v>1255.8699999999999</v>
      </c>
      <c r="J318" s="221">
        <f t="shared" si="30"/>
        <v>0</v>
      </c>
      <c r="K318" s="221">
        <f t="shared" si="31"/>
        <v>57.270000000000209</v>
      </c>
      <c r="L318" s="221">
        <f t="shared" si="35"/>
        <v>53.1400000000001</v>
      </c>
      <c r="M318" s="221">
        <f t="shared" si="32"/>
        <v>145.8599999999999</v>
      </c>
      <c r="N318" s="131">
        <f t="shared" si="33"/>
        <v>0.90002741603838254</v>
      </c>
      <c r="O318" s="391"/>
    </row>
    <row r="319" spans="2:15" x14ac:dyDescent="0.2">
      <c r="B319" s="408">
        <v>46</v>
      </c>
      <c r="C319" s="71">
        <v>316</v>
      </c>
      <c r="D319" s="367" t="str">
        <f t="shared" si="29"/>
        <v>Monday</v>
      </c>
      <c r="E319" s="161">
        <v>45607</v>
      </c>
      <c r="F319" s="218">
        <v>1</v>
      </c>
      <c r="G319" s="219">
        <f t="shared" si="34"/>
        <v>1261</v>
      </c>
      <c r="H319" s="232">
        <v>1314.14</v>
      </c>
      <c r="I319" s="233">
        <v>1259.82</v>
      </c>
      <c r="J319" s="230">
        <f t="shared" si="30"/>
        <v>0</v>
      </c>
      <c r="K319" s="221">
        <f t="shared" si="31"/>
        <v>54.320000000000164</v>
      </c>
      <c r="L319" s="221">
        <f t="shared" si="35"/>
        <v>53.1400000000001</v>
      </c>
      <c r="M319" s="221">
        <f t="shared" si="32"/>
        <v>144.8599999999999</v>
      </c>
      <c r="N319" s="131">
        <f t="shared" si="33"/>
        <v>0.90071281699794381</v>
      </c>
      <c r="O319" s="389">
        <f>SUM(J319:J325)</f>
        <v>0.62999999999988177</v>
      </c>
    </row>
    <row r="320" spans="2:15" x14ac:dyDescent="0.2">
      <c r="B320" s="409"/>
      <c r="C320" s="71">
        <v>317</v>
      </c>
      <c r="D320" s="367" t="str">
        <f t="shared" si="29"/>
        <v>Tuesday</v>
      </c>
      <c r="E320" s="161">
        <v>45608</v>
      </c>
      <c r="F320" s="218">
        <v>2</v>
      </c>
      <c r="G320" s="219">
        <f t="shared" si="34"/>
        <v>1263</v>
      </c>
      <c r="H320" s="220">
        <v>1316.76</v>
      </c>
      <c r="I320" s="234">
        <v>1263.81</v>
      </c>
      <c r="J320" s="221">
        <f t="shared" si="30"/>
        <v>0.61999999999989086</v>
      </c>
      <c r="K320" s="221">
        <f t="shared" si="31"/>
        <v>52.950000000000045</v>
      </c>
      <c r="L320" s="221">
        <f t="shared" si="35"/>
        <v>53.759999999999991</v>
      </c>
      <c r="M320" s="221">
        <f t="shared" si="32"/>
        <v>142.24</v>
      </c>
      <c r="N320" s="131">
        <f t="shared" si="33"/>
        <v>0.90250856751199449</v>
      </c>
      <c r="O320" s="390"/>
    </row>
    <row r="321" spans="2:15" x14ac:dyDescent="0.2">
      <c r="B321" s="409"/>
      <c r="C321" s="71">
        <v>318</v>
      </c>
      <c r="D321" s="367" t="str">
        <f t="shared" si="29"/>
        <v>Wednesday</v>
      </c>
      <c r="E321" s="161">
        <v>45609</v>
      </c>
      <c r="F321" s="218">
        <v>3</v>
      </c>
      <c r="G321" s="219">
        <f t="shared" si="34"/>
        <v>1266</v>
      </c>
      <c r="H321" s="232">
        <v>1319.76</v>
      </c>
      <c r="I321" s="233">
        <v>1267.8</v>
      </c>
      <c r="J321" s="230">
        <f t="shared" si="30"/>
        <v>0</v>
      </c>
      <c r="K321" s="221">
        <f t="shared" si="31"/>
        <v>51.960000000000036</v>
      </c>
      <c r="L321" s="221">
        <f t="shared" si="35"/>
        <v>53.759999999999991</v>
      </c>
      <c r="M321" s="221">
        <f t="shared" si="32"/>
        <v>139.24</v>
      </c>
      <c r="N321" s="131">
        <f t="shared" si="33"/>
        <v>0.90456477039067851</v>
      </c>
      <c r="O321" s="390"/>
    </row>
    <row r="322" spans="2:15" x14ac:dyDescent="0.2">
      <c r="B322" s="409"/>
      <c r="C322" s="71">
        <v>319</v>
      </c>
      <c r="D322" s="367" t="str">
        <f t="shared" si="29"/>
        <v>Thursday</v>
      </c>
      <c r="E322" s="161">
        <v>45610</v>
      </c>
      <c r="F322" s="218">
        <v>4</v>
      </c>
      <c r="G322" s="219">
        <f t="shared" si="34"/>
        <v>1270</v>
      </c>
      <c r="H322" s="220">
        <v>1323.76</v>
      </c>
      <c r="I322" s="234">
        <v>1271.79</v>
      </c>
      <c r="J322" s="221">
        <f t="shared" si="30"/>
        <v>0</v>
      </c>
      <c r="K322" s="221">
        <f t="shared" si="31"/>
        <v>51.970000000000027</v>
      </c>
      <c r="L322" s="221">
        <f t="shared" si="35"/>
        <v>53.759999999999991</v>
      </c>
      <c r="M322" s="221">
        <f t="shared" si="32"/>
        <v>135.24</v>
      </c>
      <c r="N322" s="131">
        <f t="shared" si="33"/>
        <v>0.90730637422892391</v>
      </c>
      <c r="O322" s="390"/>
    </row>
    <row r="323" spans="2:15" x14ac:dyDescent="0.2">
      <c r="B323" s="409"/>
      <c r="C323" s="71">
        <v>320</v>
      </c>
      <c r="D323" s="367" t="str">
        <f t="shared" si="29"/>
        <v>Friday</v>
      </c>
      <c r="E323" s="161">
        <v>45611</v>
      </c>
      <c r="F323" s="218">
        <v>5</v>
      </c>
      <c r="G323" s="219">
        <f t="shared" si="34"/>
        <v>1275</v>
      </c>
      <c r="H323" s="232">
        <v>1328.76</v>
      </c>
      <c r="I323" s="233">
        <v>1275.78</v>
      </c>
      <c r="J323" s="230">
        <f t="shared" si="30"/>
        <v>0</v>
      </c>
      <c r="K323" s="221">
        <f t="shared" si="31"/>
        <v>52.980000000000018</v>
      </c>
      <c r="L323" s="221">
        <f t="shared" si="35"/>
        <v>53.759999999999991</v>
      </c>
      <c r="M323" s="221">
        <f t="shared" si="32"/>
        <v>130.24</v>
      </c>
      <c r="N323" s="131">
        <f t="shared" si="33"/>
        <v>0.91073337902673068</v>
      </c>
      <c r="O323" s="390"/>
    </row>
    <row r="324" spans="2:15" x14ac:dyDescent="0.2">
      <c r="B324" s="409"/>
      <c r="C324" s="71">
        <v>321</v>
      </c>
      <c r="D324" s="367" t="str">
        <f t="shared" si="29"/>
        <v>Saturday</v>
      </c>
      <c r="E324" s="161">
        <v>45612</v>
      </c>
      <c r="F324" s="218">
        <v>6</v>
      </c>
      <c r="G324" s="219">
        <f t="shared" si="34"/>
        <v>1281</v>
      </c>
      <c r="H324" s="220">
        <v>1334.76</v>
      </c>
      <c r="I324" s="234">
        <v>1279.77</v>
      </c>
      <c r="J324" s="221">
        <f t="shared" si="30"/>
        <v>0</v>
      </c>
      <c r="K324" s="221">
        <f t="shared" si="31"/>
        <v>54.990000000000009</v>
      </c>
      <c r="L324" s="221">
        <f t="shared" si="35"/>
        <v>53.759999999999991</v>
      </c>
      <c r="M324" s="221">
        <f t="shared" si="32"/>
        <v>124.24000000000001</v>
      </c>
      <c r="N324" s="131">
        <f t="shared" si="33"/>
        <v>0.91484578478409873</v>
      </c>
      <c r="O324" s="390"/>
    </row>
    <row r="325" spans="2:15" ht="16" thickBot="1" x14ac:dyDescent="0.25">
      <c r="B325" s="410"/>
      <c r="C325" s="71">
        <v>322</v>
      </c>
      <c r="D325" s="367" t="str">
        <f t="shared" ref="D325:D369" si="36">TEXT(WEEKDAY(E325), "dddd")</f>
        <v>Sunday</v>
      </c>
      <c r="E325" s="161">
        <v>45613</v>
      </c>
      <c r="F325" s="218">
        <v>7</v>
      </c>
      <c r="G325" s="219">
        <f t="shared" si="34"/>
        <v>1288</v>
      </c>
      <c r="H325" s="232">
        <v>1341.77</v>
      </c>
      <c r="I325" s="233">
        <v>1283.76</v>
      </c>
      <c r="J325" s="230">
        <f t="shared" ref="J325:J369" si="37">SUM(H325-H324-F325)</f>
        <v>9.9999999999909051E-3</v>
      </c>
      <c r="K325" s="221">
        <f t="shared" ref="K325:K335" si="38">SUM(H325-I325)</f>
        <v>58.009999999999991</v>
      </c>
      <c r="L325" s="221">
        <f t="shared" si="35"/>
        <v>53.769999999999982</v>
      </c>
      <c r="M325" s="221">
        <f t="shared" ref="M325:M369" si="39">SUM($G$369-H325)</f>
        <v>117.23000000000002</v>
      </c>
      <c r="N325" s="131">
        <f t="shared" ref="N325:N369" si="40">SUM(H325/$G$369)</f>
        <v>0.91965044551062369</v>
      </c>
      <c r="O325" s="391"/>
    </row>
    <row r="326" spans="2:15" x14ac:dyDescent="0.2">
      <c r="B326" s="408">
        <v>47</v>
      </c>
      <c r="C326" s="71">
        <v>323</v>
      </c>
      <c r="D326" s="367" t="str">
        <f t="shared" si="36"/>
        <v>Monday</v>
      </c>
      <c r="E326" s="161">
        <v>45614</v>
      </c>
      <c r="F326" s="218">
        <v>1</v>
      </c>
      <c r="G326" s="219">
        <f t="shared" si="34"/>
        <v>1289</v>
      </c>
      <c r="H326" s="220">
        <v>1342.77</v>
      </c>
      <c r="I326" s="234">
        <v>1287.7</v>
      </c>
      <c r="J326" s="221">
        <f t="shared" si="37"/>
        <v>0</v>
      </c>
      <c r="K326" s="221">
        <f t="shared" si="38"/>
        <v>55.069999999999936</v>
      </c>
      <c r="L326" s="221">
        <f t="shared" si="35"/>
        <v>53.769999999999982</v>
      </c>
      <c r="M326" s="221">
        <f t="shared" si="39"/>
        <v>116.23000000000002</v>
      </c>
      <c r="N326" s="131">
        <f t="shared" si="40"/>
        <v>0.92033584647018507</v>
      </c>
      <c r="O326" s="389">
        <f>SUM(J326:J332)</f>
        <v>0.91000000000008185</v>
      </c>
    </row>
    <row r="327" spans="2:15" x14ac:dyDescent="0.2">
      <c r="B327" s="409"/>
      <c r="C327" s="71">
        <v>324</v>
      </c>
      <c r="D327" s="367" t="str">
        <f t="shared" si="36"/>
        <v>Tuesday</v>
      </c>
      <c r="E327" s="161">
        <v>45615</v>
      </c>
      <c r="F327" s="218">
        <v>2</v>
      </c>
      <c r="G327" s="219">
        <f t="shared" si="34"/>
        <v>1291</v>
      </c>
      <c r="H327" s="232">
        <v>1344.92</v>
      </c>
      <c r="I327" s="233">
        <v>1291.69</v>
      </c>
      <c r="J327" s="230">
        <f t="shared" si="37"/>
        <v>0.15000000000009095</v>
      </c>
      <c r="K327" s="221">
        <f t="shared" si="38"/>
        <v>53.230000000000018</v>
      </c>
      <c r="L327" s="221">
        <f t="shared" si="35"/>
        <v>53.920000000000073</v>
      </c>
      <c r="M327" s="221">
        <f t="shared" si="39"/>
        <v>114.07999999999993</v>
      </c>
      <c r="N327" s="131">
        <f t="shared" si="40"/>
        <v>0.92180945853324203</v>
      </c>
      <c r="O327" s="390"/>
    </row>
    <row r="328" spans="2:15" x14ac:dyDescent="0.2">
      <c r="B328" s="409"/>
      <c r="C328" s="71">
        <v>325</v>
      </c>
      <c r="D328" s="367" t="str">
        <f t="shared" si="36"/>
        <v>Wednesday</v>
      </c>
      <c r="E328" s="161">
        <v>45616</v>
      </c>
      <c r="F328" s="218">
        <v>3</v>
      </c>
      <c r="G328" s="219">
        <f t="shared" ref="G328:G369" si="41">SUM(G327+F328)</f>
        <v>1294</v>
      </c>
      <c r="H328" s="220">
        <v>1348.17</v>
      </c>
      <c r="I328" s="234">
        <v>1295.68</v>
      </c>
      <c r="J328" s="221">
        <f t="shared" si="37"/>
        <v>0.25</v>
      </c>
      <c r="K328" s="221">
        <f t="shared" si="38"/>
        <v>52.490000000000009</v>
      </c>
      <c r="L328" s="221">
        <f t="shared" si="35"/>
        <v>54.170000000000073</v>
      </c>
      <c r="M328" s="221">
        <f t="shared" si="39"/>
        <v>110.82999999999993</v>
      </c>
      <c r="N328" s="131">
        <f t="shared" si="40"/>
        <v>0.9240370116518164</v>
      </c>
      <c r="O328" s="390"/>
    </row>
    <row r="329" spans="2:15" x14ac:dyDescent="0.2">
      <c r="B329" s="409"/>
      <c r="C329" s="71">
        <v>326</v>
      </c>
      <c r="D329" s="367" t="str">
        <f t="shared" si="36"/>
        <v>Thursday</v>
      </c>
      <c r="E329" s="161">
        <v>45617</v>
      </c>
      <c r="F329" s="218">
        <v>4</v>
      </c>
      <c r="G329" s="219">
        <f t="shared" si="41"/>
        <v>1298</v>
      </c>
      <c r="H329" s="232">
        <v>1352.68</v>
      </c>
      <c r="I329" s="233">
        <v>1299.67</v>
      </c>
      <c r="J329" s="230">
        <f t="shared" si="37"/>
        <v>0.50999999999999091</v>
      </c>
      <c r="K329" s="221">
        <f>SUM(H329-I329)</f>
        <v>53.009999999999991</v>
      </c>
      <c r="L329" s="221">
        <f t="shared" si="35"/>
        <v>54.680000000000064</v>
      </c>
      <c r="M329" s="221">
        <f t="shared" si="39"/>
        <v>106.31999999999994</v>
      </c>
      <c r="N329" s="131">
        <f t="shared" si="40"/>
        <v>0.92712816997943803</v>
      </c>
      <c r="O329" s="390"/>
    </row>
    <row r="330" spans="2:15" x14ac:dyDescent="0.2">
      <c r="B330" s="409"/>
      <c r="C330" s="71">
        <v>327</v>
      </c>
      <c r="D330" s="367" t="str">
        <f t="shared" si="36"/>
        <v>Friday</v>
      </c>
      <c r="E330" s="161">
        <v>45618</v>
      </c>
      <c r="F330" s="218">
        <v>5</v>
      </c>
      <c r="G330" s="219">
        <f t="shared" si="41"/>
        <v>1303</v>
      </c>
      <c r="H330" s="220">
        <v>1357.68</v>
      </c>
      <c r="I330" s="234">
        <v>1303.6600000000001</v>
      </c>
      <c r="J330" s="221">
        <f t="shared" si="37"/>
        <v>0</v>
      </c>
      <c r="K330" s="221">
        <f t="shared" si="38"/>
        <v>54.019999999999982</v>
      </c>
      <c r="L330" s="221">
        <f t="shared" si="35"/>
        <v>54.680000000000064</v>
      </c>
      <c r="M330" s="221">
        <f t="shared" si="39"/>
        <v>101.31999999999994</v>
      </c>
      <c r="N330" s="131">
        <f t="shared" si="40"/>
        <v>0.9305551747772447</v>
      </c>
      <c r="O330" s="390"/>
    </row>
    <row r="331" spans="2:15" x14ac:dyDescent="0.2">
      <c r="B331" s="409"/>
      <c r="C331" s="71">
        <v>328</v>
      </c>
      <c r="D331" s="367" t="str">
        <f t="shared" si="36"/>
        <v>Saturday</v>
      </c>
      <c r="E331" s="161">
        <v>45619</v>
      </c>
      <c r="F331" s="218">
        <v>6</v>
      </c>
      <c r="G331" s="219">
        <f t="shared" si="41"/>
        <v>1309</v>
      </c>
      <c r="H331" s="232">
        <v>1363.68</v>
      </c>
      <c r="I331" s="233">
        <v>1307.6500000000001</v>
      </c>
      <c r="J331" s="230">
        <f t="shared" si="37"/>
        <v>0</v>
      </c>
      <c r="K331" s="221">
        <f t="shared" si="38"/>
        <v>56.029999999999973</v>
      </c>
      <c r="L331" s="221">
        <f t="shared" si="35"/>
        <v>54.680000000000064</v>
      </c>
      <c r="M331" s="221">
        <f t="shared" si="39"/>
        <v>95.319999999999936</v>
      </c>
      <c r="N331" s="131">
        <f t="shared" si="40"/>
        <v>0.93466758053461274</v>
      </c>
      <c r="O331" s="390"/>
    </row>
    <row r="332" spans="2:15" ht="16" thickBot="1" x14ac:dyDescent="0.25">
      <c r="B332" s="410"/>
      <c r="C332" s="71">
        <v>329</v>
      </c>
      <c r="D332" s="367" t="str">
        <f t="shared" si="36"/>
        <v>Sunday</v>
      </c>
      <c r="E332" s="161">
        <v>45620</v>
      </c>
      <c r="F332" s="218">
        <v>7</v>
      </c>
      <c r="G332" s="219">
        <f t="shared" si="41"/>
        <v>1316</v>
      </c>
      <c r="H332" s="220">
        <v>1370.68</v>
      </c>
      <c r="I332" s="234">
        <v>1311.64</v>
      </c>
      <c r="J332" s="221">
        <f t="shared" si="37"/>
        <v>0</v>
      </c>
      <c r="K332" s="221">
        <f t="shared" si="38"/>
        <v>59.039999999999964</v>
      </c>
      <c r="L332" s="221">
        <f t="shared" si="35"/>
        <v>54.680000000000064</v>
      </c>
      <c r="M332" s="221">
        <f t="shared" si="39"/>
        <v>88.319999999999936</v>
      </c>
      <c r="N332" s="131">
        <f t="shared" si="40"/>
        <v>0.93946538725154216</v>
      </c>
      <c r="O332" s="391"/>
    </row>
    <row r="333" spans="2:15" x14ac:dyDescent="0.2">
      <c r="B333" s="408">
        <v>48</v>
      </c>
      <c r="C333" s="71">
        <v>330</v>
      </c>
      <c r="D333" s="367" t="str">
        <f t="shared" si="36"/>
        <v>Monday</v>
      </c>
      <c r="E333" s="161">
        <v>45621</v>
      </c>
      <c r="F333" s="218">
        <v>1</v>
      </c>
      <c r="G333" s="219">
        <f t="shared" si="41"/>
        <v>1317</v>
      </c>
      <c r="H333" s="232">
        <v>1371.68</v>
      </c>
      <c r="I333" s="233">
        <v>1315.59</v>
      </c>
      <c r="J333" s="230">
        <f t="shared" si="37"/>
        <v>0</v>
      </c>
      <c r="K333" s="221">
        <f t="shared" si="38"/>
        <v>56.090000000000146</v>
      </c>
      <c r="L333" s="221">
        <f t="shared" si="35"/>
        <v>54.680000000000064</v>
      </c>
      <c r="M333" s="221">
        <f t="shared" si="39"/>
        <v>87.319999999999936</v>
      </c>
      <c r="N333" s="131">
        <f t="shared" si="40"/>
        <v>0.94015078821110354</v>
      </c>
      <c r="O333" s="389">
        <f>SUM(J333:J339)</f>
        <v>0.34999999999990905</v>
      </c>
    </row>
    <row r="334" spans="2:15" x14ac:dyDescent="0.2">
      <c r="B334" s="409"/>
      <c r="C334" s="71">
        <v>331</v>
      </c>
      <c r="D334" s="367" t="str">
        <f t="shared" si="36"/>
        <v>Tuesday</v>
      </c>
      <c r="E334" s="161">
        <v>45622</v>
      </c>
      <c r="F334" s="218">
        <v>2</v>
      </c>
      <c r="G334" s="219">
        <f t="shared" si="41"/>
        <v>1319</v>
      </c>
      <c r="H334" s="220">
        <v>1373.68</v>
      </c>
      <c r="I334" s="234">
        <v>1319.58</v>
      </c>
      <c r="J334" s="221">
        <f t="shared" si="37"/>
        <v>0</v>
      </c>
      <c r="K334" s="221">
        <f t="shared" si="38"/>
        <v>54.100000000000136</v>
      </c>
      <c r="L334" s="221">
        <f t="shared" si="35"/>
        <v>54.680000000000064</v>
      </c>
      <c r="M334" s="221">
        <f t="shared" si="39"/>
        <v>85.319999999999936</v>
      </c>
      <c r="N334" s="131">
        <f t="shared" si="40"/>
        <v>0.94152159013022618</v>
      </c>
      <c r="O334" s="390"/>
    </row>
    <row r="335" spans="2:15" x14ac:dyDescent="0.2">
      <c r="B335" s="409"/>
      <c r="C335" s="71">
        <v>332</v>
      </c>
      <c r="D335" s="367" t="str">
        <f t="shared" si="36"/>
        <v>Wednesday</v>
      </c>
      <c r="E335" s="161">
        <v>45623</v>
      </c>
      <c r="F335" s="218">
        <v>3</v>
      </c>
      <c r="G335" s="219">
        <f t="shared" si="41"/>
        <v>1322</v>
      </c>
      <c r="H335" s="232">
        <v>1377.03</v>
      </c>
      <c r="I335" s="233">
        <v>1323.57</v>
      </c>
      <c r="J335" s="230">
        <f t="shared" si="37"/>
        <v>0.34999999999990905</v>
      </c>
      <c r="K335" s="221">
        <f t="shared" si="38"/>
        <v>53.460000000000036</v>
      </c>
      <c r="L335" s="221">
        <f t="shared" si="35"/>
        <v>55.029999999999973</v>
      </c>
      <c r="M335" s="221">
        <f t="shared" si="39"/>
        <v>81.970000000000027</v>
      </c>
      <c r="N335" s="131">
        <f t="shared" si="40"/>
        <v>0.94381768334475669</v>
      </c>
      <c r="O335" s="390"/>
    </row>
    <row r="336" spans="2:15" x14ac:dyDescent="0.2">
      <c r="B336" s="409"/>
      <c r="C336" s="71">
        <v>333</v>
      </c>
      <c r="D336" s="367" t="str">
        <f t="shared" si="36"/>
        <v>Thursday</v>
      </c>
      <c r="E336" s="161">
        <v>45624</v>
      </c>
      <c r="F336" s="218">
        <v>4</v>
      </c>
      <c r="G336" s="219">
        <f t="shared" si="41"/>
        <v>1326</v>
      </c>
      <c r="H336" s="220">
        <v>1381.03</v>
      </c>
      <c r="I336" s="234">
        <v>1327.56</v>
      </c>
      <c r="J336" s="221">
        <f t="shared" si="37"/>
        <v>0</v>
      </c>
      <c r="K336" s="221">
        <f t="shared" ref="K336:K369" si="42">SUM(H336-I336)</f>
        <v>53.470000000000027</v>
      </c>
      <c r="L336" s="221">
        <f t="shared" si="35"/>
        <v>55.029999999999973</v>
      </c>
      <c r="M336" s="221">
        <f t="shared" si="39"/>
        <v>77.970000000000027</v>
      </c>
      <c r="N336" s="131">
        <f t="shared" si="40"/>
        <v>0.94655928718300208</v>
      </c>
      <c r="O336" s="390"/>
    </row>
    <row r="337" spans="2:15" x14ac:dyDescent="0.2">
      <c r="B337" s="409"/>
      <c r="C337" s="71">
        <v>334</v>
      </c>
      <c r="D337" s="367" t="str">
        <f t="shared" si="36"/>
        <v>Friday</v>
      </c>
      <c r="E337" s="161">
        <v>45625</v>
      </c>
      <c r="F337" s="218">
        <v>5</v>
      </c>
      <c r="G337" s="219">
        <f t="shared" si="41"/>
        <v>1331</v>
      </c>
      <c r="H337" s="232">
        <v>1386.03</v>
      </c>
      <c r="I337" s="233">
        <v>1331.55</v>
      </c>
      <c r="J337" s="230">
        <f t="shared" si="37"/>
        <v>0</v>
      </c>
      <c r="K337" s="221">
        <f t="shared" si="42"/>
        <v>54.480000000000018</v>
      </c>
      <c r="L337" s="221">
        <f t="shared" si="35"/>
        <v>55.029999999999973</v>
      </c>
      <c r="M337" s="221">
        <f t="shared" si="39"/>
        <v>72.970000000000027</v>
      </c>
      <c r="N337" s="131">
        <f t="shared" si="40"/>
        <v>0.94998629198080875</v>
      </c>
      <c r="O337" s="390"/>
    </row>
    <row r="338" spans="2:15" x14ac:dyDescent="0.2">
      <c r="B338" s="409"/>
      <c r="C338" s="71">
        <v>335</v>
      </c>
      <c r="D338" s="367" t="str">
        <f t="shared" si="36"/>
        <v>Saturday</v>
      </c>
      <c r="E338" s="161">
        <v>45626</v>
      </c>
      <c r="F338" s="218">
        <v>6</v>
      </c>
      <c r="G338" s="219">
        <f t="shared" si="41"/>
        <v>1337</v>
      </c>
      <c r="H338" s="220">
        <v>1392.03</v>
      </c>
      <c r="I338" s="234">
        <v>1335.54</v>
      </c>
      <c r="J338" s="221">
        <f t="shared" si="37"/>
        <v>0</v>
      </c>
      <c r="K338" s="221">
        <f t="shared" si="42"/>
        <v>56.490000000000009</v>
      </c>
      <c r="L338" s="221">
        <f t="shared" si="35"/>
        <v>55.029999999999973</v>
      </c>
      <c r="M338" s="221">
        <f t="shared" si="39"/>
        <v>66.970000000000027</v>
      </c>
      <c r="N338" s="131">
        <f t="shared" si="40"/>
        <v>0.95409869773817679</v>
      </c>
      <c r="O338" s="390"/>
    </row>
    <row r="339" spans="2:15" ht="16" thickBot="1" x14ac:dyDescent="0.25">
      <c r="B339" s="410"/>
      <c r="C339" s="71">
        <v>336</v>
      </c>
      <c r="D339" s="367" t="str">
        <f t="shared" si="36"/>
        <v>Sunday</v>
      </c>
      <c r="E339" s="161">
        <v>45627</v>
      </c>
      <c r="F339" s="218">
        <v>7</v>
      </c>
      <c r="G339" s="219">
        <f t="shared" si="41"/>
        <v>1344</v>
      </c>
      <c r="H339" s="232">
        <v>1399.03</v>
      </c>
      <c r="I339" s="233">
        <v>1339.53</v>
      </c>
      <c r="J339" s="230">
        <f t="shared" si="37"/>
        <v>0</v>
      </c>
      <c r="K339" s="221">
        <f t="shared" si="42"/>
        <v>59.5</v>
      </c>
      <c r="L339" s="221">
        <f t="shared" si="35"/>
        <v>55.029999999999973</v>
      </c>
      <c r="M339" s="221">
        <f t="shared" si="39"/>
        <v>59.970000000000027</v>
      </c>
      <c r="N339" s="131">
        <f t="shared" si="40"/>
        <v>0.95889650445510621</v>
      </c>
      <c r="O339" s="391"/>
    </row>
    <row r="340" spans="2:15" x14ac:dyDescent="0.2">
      <c r="B340" s="408">
        <v>49</v>
      </c>
      <c r="C340" s="71">
        <v>337</v>
      </c>
      <c r="D340" s="367" t="str">
        <f t="shared" si="36"/>
        <v>Monday</v>
      </c>
      <c r="E340" s="161">
        <v>45628</v>
      </c>
      <c r="F340" s="218">
        <v>1</v>
      </c>
      <c r="G340" s="219">
        <f t="shared" si="41"/>
        <v>1345</v>
      </c>
      <c r="H340" s="220">
        <v>1400.63</v>
      </c>
      <c r="I340" s="234">
        <v>1343.48</v>
      </c>
      <c r="J340" s="221">
        <f t="shared" si="37"/>
        <v>0.60000000000013642</v>
      </c>
      <c r="K340" s="221">
        <f t="shared" si="42"/>
        <v>57.150000000000091</v>
      </c>
      <c r="L340" s="221">
        <f t="shared" si="35"/>
        <v>55.630000000000109</v>
      </c>
      <c r="M340" s="221">
        <f t="shared" si="39"/>
        <v>58.369999999999891</v>
      </c>
      <c r="N340" s="131">
        <f t="shared" si="40"/>
        <v>0.95999314599040442</v>
      </c>
      <c r="O340" s="389">
        <f>SUM(J340:J346)</f>
        <v>0.91000000000008185</v>
      </c>
    </row>
    <row r="341" spans="2:15" x14ac:dyDescent="0.2">
      <c r="B341" s="409"/>
      <c r="C341" s="71">
        <v>338</v>
      </c>
      <c r="D341" s="367" t="str">
        <f t="shared" si="36"/>
        <v>Tuesday</v>
      </c>
      <c r="E341" s="161">
        <v>45629</v>
      </c>
      <c r="F341" s="218">
        <v>2</v>
      </c>
      <c r="G341" s="219">
        <f t="shared" si="41"/>
        <v>1347</v>
      </c>
      <c r="H341" s="232">
        <v>1402.63</v>
      </c>
      <c r="I341" s="233">
        <v>1347.47</v>
      </c>
      <c r="J341" s="230">
        <f t="shared" si="37"/>
        <v>0</v>
      </c>
      <c r="K341" s="221">
        <f t="shared" si="42"/>
        <v>55.160000000000082</v>
      </c>
      <c r="L341" s="221">
        <f t="shared" si="35"/>
        <v>55.630000000000109</v>
      </c>
      <c r="M341" s="221">
        <f t="shared" si="39"/>
        <v>56.369999999999891</v>
      </c>
      <c r="N341" s="131">
        <f t="shared" si="40"/>
        <v>0.96136394790952717</v>
      </c>
      <c r="O341" s="390"/>
    </row>
    <row r="342" spans="2:15" x14ac:dyDescent="0.2">
      <c r="B342" s="409"/>
      <c r="C342" s="71">
        <v>339</v>
      </c>
      <c r="D342" s="367" t="str">
        <f t="shared" si="36"/>
        <v>Wednesday</v>
      </c>
      <c r="E342" s="161">
        <v>45630</v>
      </c>
      <c r="F342" s="218">
        <v>3</v>
      </c>
      <c r="G342" s="219">
        <f t="shared" si="41"/>
        <v>1350</v>
      </c>
      <c r="H342" s="220">
        <v>1405.63</v>
      </c>
      <c r="I342" s="234">
        <v>1351.46</v>
      </c>
      <c r="J342" s="221">
        <f t="shared" si="37"/>
        <v>0</v>
      </c>
      <c r="K342" s="221">
        <f t="shared" si="42"/>
        <v>54.170000000000073</v>
      </c>
      <c r="L342" s="221">
        <f t="shared" si="35"/>
        <v>55.630000000000109</v>
      </c>
      <c r="M342" s="221">
        <f t="shared" si="39"/>
        <v>53.369999999999891</v>
      </c>
      <c r="N342" s="131">
        <f t="shared" si="40"/>
        <v>0.96342015078821119</v>
      </c>
      <c r="O342" s="390"/>
    </row>
    <row r="343" spans="2:15" x14ac:dyDescent="0.2">
      <c r="B343" s="409"/>
      <c r="C343" s="71">
        <v>340</v>
      </c>
      <c r="D343" s="367" t="str">
        <f t="shared" si="36"/>
        <v>Thursday</v>
      </c>
      <c r="E343" s="161">
        <v>45631</v>
      </c>
      <c r="F343" s="218">
        <v>4</v>
      </c>
      <c r="G343" s="219">
        <f t="shared" si="41"/>
        <v>1354</v>
      </c>
      <c r="H343" s="232">
        <v>1409.63</v>
      </c>
      <c r="I343" s="233">
        <v>1355.45</v>
      </c>
      <c r="J343" s="230">
        <f t="shared" si="37"/>
        <v>0</v>
      </c>
      <c r="K343" s="221">
        <f t="shared" si="42"/>
        <v>54.180000000000064</v>
      </c>
      <c r="L343" s="221">
        <f t="shared" si="35"/>
        <v>55.630000000000109</v>
      </c>
      <c r="M343" s="221">
        <f t="shared" si="39"/>
        <v>49.369999999999891</v>
      </c>
      <c r="N343" s="131">
        <f t="shared" si="40"/>
        <v>0.96616175462645659</v>
      </c>
      <c r="O343" s="390"/>
    </row>
    <row r="344" spans="2:15" x14ac:dyDescent="0.2">
      <c r="B344" s="409"/>
      <c r="C344" s="71">
        <v>341</v>
      </c>
      <c r="D344" s="367" t="str">
        <f t="shared" si="36"/>
        <v>Friday</v>
      </c>
      <c r="E344" s="161">
        <v>45632</v>
      </c>
      <c r="F344" s="218">
        <v>5</v>
      </c>
      <c r="G344" s="219">
        <f t="shared" si="41"/>
        <v>1359</v>
      </c>
      <c r="H344" s="220">
        <v>1414.94</v>
      </c>
      <c r="I344" s="234">
        <v>1359.44</v>
      </c>
      <c r="J344" s="221">
        <f t="shared" si="37"/>
        <v>0.30999999999994543</v>
      </c>
      <c r="K344" s="221">
        <f t="shared" si="42"/>
        <v>55.5</v>
      </c>
      <c r="L344" s="221">
        <f t="shared" si="35"/>
        <v>55.940000000000055</v>
      </c>
      <c r="M344" s="221">
        <f t="shared" si="39"/>
        <v>44.059999999999945</v>
      </c>
      <c r="N344" s="131">
        <f t="shared" si="40"/>
        <v>0.96980123372172722</v>
      </c>
      <c r="O344" s="390"/>
    </row>
    <row r="345" spans="2:15" x14ac:dyDescent="0.2">
      <c r="B345" s="409"/>
      <c r="C345" s="71">
        <v>342</v>
      </c>
      <c r="D345" s="367" t="str">
        <f t="shared" si="36"/>
        <v>Saturday</v>
      </c>
      <c r="E345" s="161">
        <v>45633</v>
      </c>
      <c r="F345" s="218">
        <v>6</v>
      </c>
      <c r="G345" s="219">
        <f t="shared" si="41"/>
        <v>1365</v>
      </c>
      <c r="H345" s="232">
        <v>1420.94</v>
      </c>
      <c r="I345" s="233">
        <v>1363.43</v>
      </c>
      <c r="J345" s="230">
        <f t="shared" si="37"/>
        <v>0</v>
      </c>
      <c r="K345" s="221">
        <f t="shared" si="42"/>
        <v>57.509999999999991</v>
      </c>
      <c r="L345" s="221">
        <f t="shared" si="35"/>
        <v>55.940000000000055</v>
      </c>
      <c r="M345" s="221">
        <f t="shared" si="39"/>
        <v>38.059999999999945</v>
      </c>
      <c r="N345" s="131">
        <f t="shared" si="40"/>
        <v>0.97391363947909526</v>
      </c>
      <c r="O345" s="390"/>
    </row>
    <row r="346" spans="2:15" ht="16" thickBot="1" x14ac:dyDescent="0.25">
      <c r="B346" s="410"/>
      <c r="C346" s="71">
        <v>343</v>
      </c>
      <c r="D346" s="367" t="str">
        <f t="shared" si="36"/>
        <v>Sunday</v>
      </c>
      <c r="E346" s="161">
        <v>45634</v>
      </c>
      <c r="F346" s="218">
        <v>7</v>
      </c>
      <c r="G346" s="219">
        <f t="shared" si="41"/>
        <v>1372</v>
      </c>
      <c r="H346" s="220">
        <v>1427.94</v>
      </c>
      <c r="I346" s="234">
        <v>1367.42</v>
      </c>
      <c r="J346" s="221">
        <f t="shared" si="37"/>
        <v>0</v>
      </c>
      <c r="K346" s="221">
        <f t="shared" si="42"/>
        <v>60.519999999999982</v>
      </c>
      <c r="L346" s="221">
        <f t="shared" si="35"/>
        <v>55.940000000000055</v>
      </c>
      <c r="M346" s="221">
        <f t="shared" si="39"/>
        <v>31.059999999999945</v>
      </c>
      <c r="N346" s="131">
        <f t="shared" si="40"/>
        <v>0.97871144619602468</v>
      </c>
      <c r="O346" s="391"/>
    </row>
    <row r="347" spans="2:15" x14ac:dyDescent="0.2">
      <c r="B347" s="408">
        <v>50</v>
      </c>
      <c r="C347" s="71">
        <v>344</v>
      </c>
      <c r="D347" s="367" t="str">
        <f t="shared" si="36"/>
        <v>Monday</v>
      </c>
      <c r="E347" s="161">
        <v>45635</v>
      </c>
      <c r="F347" s="218">
        <v>1</v>
      </c>
      <c r="G347" s="219">
        <f t="shared" si="41"/>
        <v>1373</v>
      </c>
      <c r="H347" s="232">
        <v>1428.94</v>
      </c>
      <c r="I347" s="233">
        <v>1371.36</v>
      </c>
      <c r="J347" s="230">
        <f t="shared" si="37"/>
        <v>0</v>
      </c>
      <c r="K347" s="221">
        <f t="shared" si="42"/>
        <v>57.580000000000155</v>
      </c>
      <c r="L347" s="221">
        <f t="shared" si="35"/>
        <v>55.940000000000055</v>
      </c>
      <c r="M347" s="221">
        <f t="shared" si="39"/>
        <v>30.059999999999945</v>
      </c>
      <c r="N347" s="131">
        <f t="shared" si="40"/>
        <v>0.97939684715558606</v>
      </c>
      <c r="O347" s="389">
        <f>SUM(J347:J353)</f>
        <v>1.999999999998181E-2</v>
      </c>
    </row>
    <row r="348" spans="2:15" x14ac:dyDescent="0.2">
      <c r="B348" s="409"/>
      <c r="C348" s="71">
        <v>345</v>
      </c>
      <c r="D348" s="367" t="str">
        <f t="shared" si="36"/>
        <v>Tuesday</v>
      </c>
      <c r="E348" s="161">
        <v>45636</v>
      </c>
      <c r="F348" s="218">
        <v>2</v>
      </c>
      <c r="G348" s="219">
        <f t="shared" si="41"/>
        <v>1375</v>
      </c>
      <c r="H348" s="220">
        <v>1430.94</v>
      </c>
      <c r="I348" s="234">
        <v>1375.35</v>
      </c>
      <c r="J348" s="221">
        <f t="shared" si="37"/>
        <v>0</v>
      </c>
      <c r="K348" s="221">
        <f t="shared" si="42"/>
        <v>55.590000000000146</v>
      </c>
      <c r="L348" s="221">
        <f t="shared" si="35"/>
        <v>55.940000000000055</v>
      </c>
      <c r="M348" s="221">
        <f t="shared" si="39"/>
        <v>28.059999999999945</v>
      </c>
      <c r="N348" s="131">
        <f t="shared" si="40"/>
        <v>0.9807676490747087</v>
      </c>
      <c r="O348" s="390"/>
    </row>
    <row r="349" spans="2:15" x14ac:dyDescent="0.2">
      <c r="B349" s="409"/>
      <c r="C349" s="71">
        <v>346</v>
      </c>
      <c r="D349" s="367" t="str">
        <f t="shared" si="36"/>
        <v>Wednesday</v>
      </c>
      <c r="E349" s="161">
        <v>45637</v>
      </c>
      <c r="F349" s="218">
        <v>3</v>
      </c>
      <c r="G349" s="219">
        <f t="shared" si="41"/>
        <v>1378</v>
      </c>
      <c r="H349" s="232">
        <v>1433.94</v>
      </c>
      <c r="I349" s="233">
        <v>1379.34</v>
      </c>
      <c r="J349" s="230">
        <f t="shared" si="37"/>
        <v>0</v>
      </c>
      <c r="K349" s="221">
        <f t="shared" si="42"/>
        <v>54.600000000000136</v>
      </c>
      <c r="L349" s="221">
        <f t="shared" si="35"/>
        <v>55.940000000000055</v>
      </c>
      <c r="M349" s="221">
        <f t="shared" si="39"/>
        <v>25.059999999999945</v>
      </c>
      <c r="N349" s="131">
        <f t="shared" si="40"/>
        <v>0.98282385195339272</v>
      </c>
      <c r="O349" s="390"/>
    </row>
    <row r="350" spans="2:15" x14ac:dyDescent="0.2">
      <c r="B350" s="409"/>
      <c r="C350" s="71">
        <v>347</v>
      </c>
      <c r="D350" s="367" t="str">
        <f t="shared" si="36"/>
        <v>Thursday</v>
      </c>
      <c r="E350" s="161">
        <v>45638</v>
      </c>
      <c r="F350" s="218">
        <v>4</v>
      </c>
      <c r="G350" s="219">
        <f t="shared" si="41"/>
        <v>1382</v>
      </c>
      <c r="H350" s="220">
        <v>1437.94</v>
      </c>
      <c r="I350" s="234">
        <v>1383.33</v>
      </c>
      <c r="J350" s="221">
        <f t="shared" si="37"/>
        <v>0</v>
      </c>
      <c r="K350" s="221">
        <f t="shared" si="42"/>
        <v>54.610000000000127</v>
      </c>
      <c r="L350" s="221">
        <f t="shared" ref="L350:L369" si="43">SUM(H350-G350)</f>
        <v>55.940000000000055</v>
      </c>
      <c r="M350" s="221">
        <f t="shared" si="39"/>
        <v>21.059999999999945</v>
      </c>
      <c r="N350" s="131">
        <f t="shared" si="40"/>
        <v>0.98556545579163812</v>
      </c>
      <c r="O350" s="390"/>
    </row>
    <row r="351" spans="2:15" x14ac:dyDescent="0.2">
      <c r="B351" s="409"/>
      <c r="C351" s="71">
        <v>348</v>
      </c>
      <c r="D351" s="367" t="str">
        <f t="shared" si="36"/>
        <v>Friday</v>
      </c>
      <c r="E351" s="161">
        <v>45639</v>
      </c>
      <c r="F351" s="218">
        <v>5</v>
      </c>
      <c r="G351" s="219">
        <f t="shared" si="41"/>
        <v>1387</v>
      </c>
      <c r="H351" s="232">
        <v>1442.95</v>
      </c>
      <c r="I351" s="233">
        <v>1387.32</v>
      </c>
      <c r="J351" s="230">
        <f t="shared" si="37"/>
        <v>9.9999999999909051E-3</v>
      </c>
      <c r="K351" s="221">
        <f t="shared" si="42"/>
        <v>55.630000000000109</v>
      </c>
      <c r="L351" s="221">
        <f t="shared" si="43"/>
        <v>55.950000000000045</v>
      </c>
      <c r="M351" s="221">
        <f t="shared" si="39"/>
        <v>16.049999999999955</v>
      </c>
      <c r="N351" s="131">
        <f t="shared" si="40"/>
        <v>0.98899931459904045</v>
      </c>
      <c r="O351" s="390"/>
    </row>
    <row r="352" spans="2:15" x14ac:dyDescent="0.2">
      <c r="B352" s="409"/>
      <c r="C352" s="71">
        <v>349</v>
      </c>
      <c r="D352" s="367" t="str">
        <f t="shared" si="36"/>
        <v>Saturday</v>
      </c>
      <c r="E352" s="161">
        <v>45640</v>
      </c>
      <c r="F352" s="218">
        <v>6</v>
      </c>
      <c r="G352" s="219">
        <f t="shared" si="41"/>
        <v>1393</v>
      </c>
      <c r="H352" s="220">
        <v>1448.96</v>
      </c>
      <c r="I352" s="234">
        <v>1391.31</v>
      </c>
      <c r="J352" s="221">
        <f t="shared" si="37"/>
        <v>9.9999999999909051E-3</v>
      </c>
      <c r="K352" s="221">
        <f t="shared" si="42"/>
        <v>57.650000000000091</v>
      </c>
      <c r="L352" s="221">
        <f t="shared" si="43"/>
        <v>55.960000000000036</v>
      </c>
      <c r="M352" s="221">
        <f t="shared" si="39"/>
        <v>10.039999999999964</v>
      </c>
      <c r="N352" s="131">
        <f t="shared" si="40"/>
        <v>0.99311857436600415</v>
      </c>
      <c r="O352" s="390"/>
    </row>
    <row r="353" spans="2:15" ht="16" thickBot="1" x14ac:dyDescent="0.25">
      <c r="B353" s="410"/>
      <c r="C353" s="71">
        <v>350</v>
      </c>
      <c r="D353" s="367" t="str">
        <f t="shared" si="36"/>
        <v>Sunday</v>
      </c>
      <c r="E353" s="161">
        <v>45641</v>
      </c>
      <c r="F353" s="218">
        <v>7</v>
      </c>
      <c r="G353" s="219">
        <f t="shared" si="41"/>
        <v>1400</v>
      </c>
      <c r="H353" s="232">
        <v>1455.96</v>
      </c>
      <c r="I353" s="233">
        <v>1395.3</v>
      </c>
      <c r="J353" s="230">
        <f t="shared" si="37"/>
        <v>0</v>
      </c>
      <c r="K353" s="221">
        <f t="shared" si="42"/>
        <v>60.660000000000082</v>
      </c>
      <c r="L353" s="221">
        <f t="shared" si="43"/>
        <v>55.960000000000036</v>
      </c>
      <c r="M353" s="221">
        <f t="shared" si="39"/>
        <v>3.0399999999999636</v>
      </c>
      <c r="N353" s="131">
        <f t="shared" si="40"/>
        <v>0.99791638108293357</v>
      </c>
      <c r="O353" s="391"/>
    </row>
    <row r="354" spans="2:15" x14ac:dyDescent="0.2">
      <c r="B354" s="408">
        <v>51</v>
      </c>
      <c r="C354" s="71">
        <v>351</v>
      </c>
      <c r="D354" s="367" t="str">
        <f t="shared" si="36"/>
        <v>Monday</v>
      </c>
      <c r="E354" s="161">
        <v>45642</v>
      </c>
      <c r="F354" s="218">
        <v>1</v>
      </c>
      <c r="G354" s="219">
        <f t="shared" si="41"/>
        <v>1401</v>
      </c>
      <c r="H354" s="220">
        <v>1456.96</v>
      </c>
      <c r="I354" s="234">
        <v>1399.25</v>
      </c>
      <c r="J354" s="221">
        <f t="shared" si="37"/>
        <v>0</v>
      </c>
      <c r="K354" s="221">
        <f t="shared" si="42"/>
        <v>57.710000000000036</v>
      </c>
      <c r="L354" s="221">
        <f t="shared" si="43"/>
        <v>55.960000000000036</v>
      </c>
      <c r="M354" s="221">
        <f t="shared" si="39"/>
        <v>2.0399999999999636</v>
      </c>
      <c r="N354" s="131">
        <f t="shared" si="40"/>
        <v>0.99860178204249483</v>
      </c>
      <c r="O354" s="389">
        <f>SUM(J354:J360)</f>
        <v>9.9999999999909051E-3</v>
      </c>
    </row>
    <row r="355" spans="2:15" x14ac:dyDescent="0.2">
      <c r="B355" s="409"/>
      <c r="C355" s="71">
        <v>352</v>
      </c>
      <c r="D355" s="367" t="str">
        <f t="shared" si="36"/>
        <v>Tuesday</v>
      </c>
      <c r="E355" s="161">
        <v>45643</v>
      </c>
      <c r="F355" s="218">
        <v>2</v>
      </c>
      <c r="G355" s="219">
        <f t="shared" si="41"/>
        <v>1403</v>
      </c>
      <c r="H355" s="232">
        <v>1458.96</v>
      </c>
      <c r="I355" s="233">
        <v>1403.24</v>
      </c>
      <c r="J355" s="230">
        <f t="shared" si="37"/>
        <v>0</v>
      </c>
      <c r="K355" s="221">
        <f t="shared" si="42"/>
        <v>55.720000000000027</v>
      </c>
      <c r="L355" s="221">
        <f t="shared" si="43"/>
        <v>55.960000000000036</v>
      </c>
      <c r="M355" s="221">
        <f t="shared" si="39"/>
        <v>3.999999999996362E-2</v>
      </c>
      <c r="N355" s="131">
        <f t="shared" si="40"/>
        <v>0.99997258396161759</v>
      </c>
      <c r="O355" s="390"/>
    </row>
    <row r="356" spans="2:15" x14ac:dyDescent="0.2">
      <c r="B356" s="409"/>
      <c r="C356" s="71">
        <v>353</v>
      </c>
      <c r="D356" s="367" t="str">
        <f t="shared" si="36"/>
        <v>Wednesday</v>
      </c>
      <c r="E356" s="161">
        <v>45644</v>
      </c>
      <c r="F356" s="218">
        <v>3</v>
      </c>
      <c r="G356" s="219">
        <f t="shared" si="41"/>
        <v>1406</v>
      </c>
      <c r="H356" s="220">
        <v>1461.96</v>
      </c>
      <c r="I356" s="234">
        <v>1407.23</v>
      </c>
      <c r="J356" s="221">
        <f t="shared" si="37"/>
        <v>0</v>
      </c>
      <c r="K356" s="221">
        <f t="shared" si="42"/>
        <v>54.730000000000018</v>
      </c>
      <c r="L356" s="221">
        <f t="shared" si="43"/>
        <v>55.960000000000036</v>
      </c>
      <c r="M356" s="221">
        <f>SUM($G$369-H356)</f>
        <v>-2.9600000000000364</v>
      </c>
      <c r="N356" s="131">
        <f t="shared" si="40"/>
        <v>1.0020287868403015</v>
      </c>
      <c r="O356" s="390"/>
    </row>
    <row r="357" spans="2:15" x14ac:dyDescent="0.2">
      <c r="B357" s="409"/>
      <c r="C357" s="71">
        <v>354</v>
      </c>
      <c r="D357" s="367" t="str">
        <f t="shared" si="36"/>
        <v>Thursday</v>
      </c>
      <c r="E357" s="161">
        <v>45645</v>
      </c>
      <c r="F357" s="218">
        <v>4</v>
      </c>
      <c r="G357" s="219">
        <f t="shared" si="41"/>
        <v>1410</v>
      </c>
      <c r="H357" s="232">
        <v>1465.96</v>
      </c>
      <c r="I357" s="233">
        <v>1411.22</v>
      </c>
      <c r="J357" s="230">
        <f t="shared" si="37"/>
        <v>0</v>
      </c>
      <c r="K357" s="221">
        <f t="shared" si="42"/>
        <v>54.740000000000009</v>
      </c>
      <c r="L357" s="221">
        <f t="shared" si="43"/>
        <v>55.960000000000036</v>
      </c>
      <c r="M357" s="221">
        <f t="shared" si="39"/>
        <v>-6.9600000000000364</v>
      </c>
      <c r="N357" s="131">
        <f t="shared" si="40"/>
        <v>1.004770390678547</v>
      </c>
      <c r="O357" s="390"/>
    </row>
    <row r="358" spans="2:15" x14ac:dyDescent="0.2">
      <c r="B358" s="409"/>
      <c r="C358" s="71">
        <v>355</v>
      </c>
      <c r="D358" s="367" t="str">
        <f t="shared" si="36"/>
        <v>Friday</v>
      </c>
      <c r="E358" s="161">
        <v>45646</v>
      </c>
      <c r="F358" s="218">
        <v>5</v>
      </c>
      <c r="G358" s="219">
        <f t="shared" si="41"/>
        <v>1415</v>
      </c>
      <c r="H358" s="220">
        <v>1470.96</v>
      </c>
      <c r="I358" s="234">
        <v>1415.21</v>
      </c>
      <c r="J358" s="221">
        <f t="shared" si="37"/>
        <v>0</v>
      </c>
      <c r="K358" s="221">
        <f t="shared" si="42"/>
        <v>55.75</v>
      </c>
      <c r="L358" s="221">
        <f t="shared" si="43"/>
        <v>55.960000000000036</v>
      </c>
      <c r="M358" s="221">
        <f t="shared" si="39"/>
        <v>-11.960000000000036</v>
      </c>
      <c r="N358" s="131">
        <f t="shared" si="40"/>
        <v>1.0081973954763537</v>
      </c>
      <c r="O358" s="390"/>
    </row>
    <row r="359" spans="2:15" x14ac:dyDescent="0.2">
      <c r="B359" s="409"/>
      <c r="C359" s="71">
        <v>356</v>
      </c>
      <c r="D359" s="367" t="str">
        <f t="shared" si="36"/>
        <v>Saturday</v>
      </c>
      <c r="E359" s="161">
        <v>45647</v>
      </c>
      <c r="F359" s="218">
        <v>6</v>
      </c>
      <c r="G359" s="219">
        <f t="shared" si="41"/>
        <v>1421</v>
      </c>
      <c r="H359" s="232">
        <v>1476.97</v>
      </c>
      <c r="I359" s="233">
        <v>1419.2</v>
      </c>
      <c r="J359" s="230">
        <f t="shared" si="37"/>
        <v>9.9999999999909051E-3</v>
      </c>
      <c r="K359" s="221">
        <f t="shared" si="42"/>
        <v>57.769999999999982</v>
      </c>
      <c r="L359" s="221">
        <f t="shared" si="43"/>
        <v>55.970000000000027</v>
      </c>
      <c r="M359" s="221">
        <f t="shared" si="39"/>
        <v>-17.970000000000027</v>
      </c>
      <c r="N359" s="131">
        <f t="shared" si="40"/>
        <v>1.0123166552433174</v>
      </c>
      <c r="O359" s="390"/>
    </row>
    <row r="360" spans="2:15" ht="16" thickBot="1" x14ac:dyDescent="0.25">
      <c r="B360" s="410"/>
      <c r="C360" s="71">
        <v>357</v>
      </c>
      <c r="D360" s="367" t="str">
        <f t="shared" si="36"/>
        <v>Sunday</v>
      </c>
      <c r="E360" s="161">
        <v>45648</v>
      </c>
      <c r="F360" s="218">
        <v>7</v>
      </c>
      <c r="G360" s="219">
        <f t="shared" si="41"/>
        <v>1428</v>
      </c>
      <c r="H360" s="220">
        <v>1483.97</v>
      </c>
      <c r="I360" s="234">
        <v>1423.19</v>
      </c>
      <c r="J360" s="221">
        <f t="shared" si="37"/>
        <v>0</v>
      </c>
      <c r="K360" s="221">
        <f t="shared" si="42"/>
        <v>60.779999999999973</v>
      </c>
      <c r="L360" s="221">
        <f t="shared" si="43"/>
        <v>55.970000000000027</v>
      </c>
      <c r="M360" s="221">
        <f t="shared" si="39"/>
        <v>-24.970000000000027</v>
      </c>
      <c r="N360" s="131">
        <f t="shared" si="40"/>
        <v>1.0171144619602468</v>
      </c>
      <c r="O360" s="391"/>
    </row>
    <row r="361" spans="2:15" x14ac:dyDescent="0.2">
      <c r="B361" s="408">
        <v>52</v>
      </c>
      <c r="C361" s="71">
        <v>358</v>
      </c>
      <c r="D361" s="367" t="str">
        <f t="shared" si="36"/>
        <v>Monday</v>
      </c>
      <c r="E361" s="161">
        <v>45649</v>
      </c>
      <c r="F361" s="218">
        <v>1</v>
      </c>
      <c r="G361" s="219">
        <f t="shared" si="41"/>
        <v>1429</v>
      </c>
      <c r="H361" s="232">
        <v>1484.97</v>
      </c>
      <c r="I361" s="233">
        <v>1427.14</v>
      </c>
      <c r="J361" s="230">
        <f t="shared" si="37"/>
        <v>0</v>
      </c>
      <c r="K361" s="221">
        <f t="shared" si="42"/>
        <v>57.829999999999927</v>
      </c>
      <c r="L361" s="221">
        <f t="shared" si="43"/>
        <v>55.970000000000027</v>
      </c>
      <c r="M361" s="221">
        <f t="shared" si="39"/>
        <v>-25.970000000000027</v>
      </c>
      <c r="N361" s="131">
        <f t="shared" si="40"/>
        <v>1.0177998629198082</v>
      </c>
      <c r="O361" s="389">
        <f>SUM(,J361:J367)</f>
        <v>0.81999999999993634</v>
      </c>
    </row>
    <row r="362" spans="2:15" x14ac:dyDescent="0.2">
      <c r="B362" s="409"/>
      <c r="C362" s="71">
        <v>359</v>
      </c>
      <c r="D362" s="367" t="str">
        <f t="shared" si="36"/>
        <v>Tuesday</v>
      </c>
      <c r="E362" s="161">
        <v>45650</v>
      </c>
      <c r="F362" s="218">
        <v>2</v>
      </c>
      <c r="G362" s="219">
        <f t="shared" si="41"/>
        <v>1431</v>
      </c>
      <c r="H362" s="220">
        <v>1487.79</v>
      </c>
      <c r="I362" s="234">
        <v>1431.17</v>
      </c>
      <c r="J362" s="221">
        <f t="shared" si="37"/>
        <v>0.81999999999993634</v>
      </c>
      <c r="K362" s="221">
        <f t="shared" si="42"/>
        <v>56.619999999999891</v>
      </c>
      <c r="L362" s="221">
        <f t="shared" si="43"/>
        <v>56.789999999999964</v>
      </c>
      <c r="M362" s="221">
        <f t="shared" si="39"/>
        <v>-28.789999999999964</v>
      </c>
      <c r="N362" s="131">
        <f t="shared" si="40"/>
        <v>1.0197326936257711</v>
      </c>
      <c r="O362" s="390"/>
    </row>
    <row r="363" spans="2:15" x14ac:dyDescent="0.2">
      <c r="B363" s="409"/>
      <c r="C363" s="71">
        <v>360</v>
      </c>
      <c r="D363" s="165" t="str">
        <f t="shared" si="36"/>
        <v>Wednesday</v>
      </c>
      <c r="E363" s="161">
        <v>45651</v>
      </c>
      <c r="F363" s="218">
        <v>3</v>
      </c>
      <c r="G363" s="219">
        <f t="shared" si="41"/>
        <v>1434</v>
      </c>
      <c r="H363" s="232">
        <v>1490.79</v>
      </c>
      <c r="I363" s="233">
        <v>1435.16</v>
      </c>
      <c r="J363" s="230">
        <f t="shared" si="37"/>
        <v>0</v>
      </c>
      <c r="K363" s="221">
        <f t="shared" si="42"/>
        <v>55.629999999999882</v>
      </c>
      <c r="L363" s="221">
        <f t="shared" si="43"/>
        <v>56.789999999999964</v>
      </c>
      <c r="M363" s="221">
        <f t="shared" si="39"/>
        <v>-31.789999999999964</v>
      </c>
      <c r="N363" s="131">
        <f t="shared" si="40"/>
        <v>1.021788896504455</v>
      </c>
      <c r="O363" s="390"/>
    </row>
    <row r="364" spans="2:15" x14ac:dyDescent="0.2">
      <c r="B364" s="409"/>
      <c r="C364" s="71">
        <v>361</v>
      </c>
      <c r="D364" s="165" t="str">
        <f t="shared" si="36"/>
        <v>Thursday</v>
      </c>
      <c r="E364" s="161">
        <v>45652</v>
      </c>
      <c r="F364" s="218">
        <v>4</v>
      </c>
      <c r="G364" s="219">
        <f t="shared" si="41"/>
        <v>1438</v>
      </c>
      <c r="H364" s="220">
        <v>1494.79</v>
      </c>
      <c r="I364" s="234">
        <v>1439.15</v>
      </c>
      <c r="J364" s="221">
        <f t="shared" si="37"/>
        <v>0</v>
      </c>
      <c r="K364" s="221">
        <f t="shared" si="42"/>
        <v>55.639999999999873</v>
      </c>
      <c r="L364" s="221">
        <f t="shared" si="43"/>
        <v>56.789999999999964</v>
      </c>
      <c r="M364" s="221">
        <f t="shared" si="39"/>
        <v>-35.789999999999964</v>
      </c>
      <c r="N364" s="131">
        <f t="shared" si="40"/>
        <v>1.0245305003427005</v>
      </c>
      <c r="O364" s="390"/>
    </row>
    <row r="365" spans="2:15" x14ac:dyDescent="0.2">
      <c r="B365" s="409"/>
      <c r="C365" s="71">
        <v>362</v>
      </c>
      <c r="D365" s="367" t="str">
        <f t="shared" si="36"/>
        <v>Friday</v>
      </c>
      <c r="E365" s="161">
        <v>45653</v>
      </c>
      <c r="F365" s="218">
        <v>5</v>
      </c>
      <c r="G365" s="219">
        <f t="shared" si="41"/>
        <v>1443</v>
      </c>
      <c r="H365" s="232">
        <v>1499.79</v>
      </c>
      <c r="I365" s="233">
        <v>1443.14</v>
      </c>
      <c r="J365" s="230">
        <f t="shared" si="37"/>
        <v>0</v>
      </c>
      <c r="K365" s="221">
        <f t="shared" si="42"/>
        <v>56.649999999999864</v>
      </c>
      <c r="L365" s="221">
        <f t="shared" si="43"/>
        <v>56.789999999999964</v>
      </c>
      <c r="M365" s="221">
        <f t="shared" si="39"/>
        <v>-40.789999999999964</v>
      </c>
      <c r="N365" s="131">
        <f t="shared" si="40"/>
        <v>1.0279575051405072</v>
      </c>
      <c r="O365" s="390"/>
    </row>
    <row r="366" spans="2:15" x14ac:dyDescent="0.2">
      <c r="B366" s="409"/>
      <c r="C366" s="71">
        <v>363</v>
      </c>
      <c r="D366" s="367" t="str">
        <f t="shared" si="36"/>
        <v>Saturday</v>
      </c>
      <c r="E366" s="161">
        <v>45654</v>
      </c>
      <c r="F366" s="218">
        <v>6</v>
      </c>
      <c r="G366" s="219">
        <f t="shared" si="41"/>
        <v>1449</v>
      </c>
      <c r="H366" s="220">
        <v>1505.79</v>
      </c>
      <c r="I366" s="234">
        <v>1447.13</v>
      </c>
      <c r="J366" s="221">
        <f t="shared" si="37"/>
        <v>0</v>
      </c>
      <c r="K366" s="221">
        <f t="shared" si="42"/>
        <v>58.659999999999854</v>
      </c>
      <c r="L366" s="221">
        <f t="shared" si="43"/>
        <v>56.789999999999964</v>
      </c>
      <c r="M366" s="221">
        <f t="shared" si="39"/>
        <v>-46.789999999999964</v>
      </c>
      <c r="N366" s="131">
        <f t="shared" si="40"/>
        <v>1.0320699108978753</v>
      </c>
      <c r="O366" s="390"/>
    </row>
    <row r="367" spans="2:15" ht="16" thickBot="1" x14ac:dyDescent="0.25">
      <c r="B367" s="410"/>
      <c r="C367" s="71">
        <v>364</v>
      </c>
      <c r="D367" s="367" t="str">
        <f t="shared" si="36"/>
        <v>Sunday</v>
      </c>
      <c r="E367" s="161">
        <v>45655</v>
      </c>
      <c r="F367" s="218">
        <v>7</v>
      </c>
      <c r="G367" s="219">
        <f t="shared" si="41"/>
        <v>1456</v>
      </c>
      <c r="H367" s="232">
        <v>1512.79</v>
      </c>
      <c r="I367" s="233">
        <v>1451.12</v>
      </c>
      <c r="J367" s="230">
        <f t="shared" si="37"/>
        <v>0</v>
      </c>
      <c r="K367" s="221">
        <f t="shared" si="42"/>
        <v>61.670000000000073</v>
      </c>
      <c r="L367" s="221">
        <f t="shared" si="43"/>
        <v>56.789999999999964</v>
      </c>
      <c r="M367" s="221">
        <f t="shared" si="39"/>
        <v>-53.789999999999964</v>
      </c>
      <c r="N367" s="131">
        <f t="shared" si="40"/>
        <v>1.0368677176148047</v>
      </c>
      <c r="O367" s="391"/>
    </row>
    <row r="368" spans="2:15" x14ac:dyDescent="0.2">
      <c r="B368" s="408">
        <v>53</v>
      </c>
      <c r="C368" s="71">
        <v>365</v>
      </c>
      <c r="D368" s="367" t="str">
        <f t="shared" si="36"/>
        <v>Monday</v>
      </c>
      <c r="E368" s="161">
        <v>45656</v>
      </c>
      <c r="F368" s="218">
        <v>1</v>
      </c>
      <c r="G368" s="219">
        <f t="shared" si="41"/>
        <v>1457</v>
      </c>
      <c r="H368" s="220">
        <v>1513.79</v>
      </c>
      <c r="I368" s="234">
        <v>1455.01</v>
      </c>
      <c r="J368" s="230">
        <f t="shared" si="37"/>
        <v>0</v>
      </c>
      <c r="K368" s="221">
        <f t="shared" si="42"/>
        <v>58.779999999999973</v>
      </c>
      <c r="L368" s="221">
        <f t="shared" si="43"/>
        <v>56.789999999999964</v>
      </c>
      <c r="M368" s="221">
        <f t="shared" si="39"/>
        <v>-54.789999999999964</v>
      </c>
      <c r="N368" s="131">
        <f t="shared" si="40"/>
        <v>1.0375531185743661</v>
      </c>
      <c r="O368" s="389">
        <f>SUM(J368:J369)</f>
        <v>0.23000000000001819</v>
      </c>
    </row>
    <row r="369" spans="2:15" ht="16" thickBot="1" x14ac:dyDescent="0.25">
      <c r="B369" s="410"/>
      <c r="C369" s="72">
        <v>366</v>
      </c>
      <c r="D369" s="368" t="str">
        <f t="shared" si="36"/>
        <v>Tuesday</v>
      </c>
      <c r="E369" s="164">
        <v>45657</v>
      </c>
      <c r="F369" s="239">
        <v>2</v>
      </c>
      <c r="G369" s="240">
        <f t="shared" si="41"/>
        <v>1459</v>
      </c>
      <c r="H369" s="259">
        <v>1516.02</v>
      </c>
      <c r="I369" s="233">
        <v>1459</v>
      </c>
      <c r="J369" s="230">
        <f t="shared" si="37"/>
        <v>0.23000000000001819</v>
      </c>
      <c r="K369" s="231">
        <f t="shared" si="42"/>
        <v>57.019999999999982</v>
      </c>
      <c r="L369" s="231">
        <f t="shared" si="43"/>
        <v>57.019999999999982</v>
      </c>
      <c r="M369" s="231">
        <f t="shared" si="39"/>
        <v>-57.019999999999982</v>
      </c>
      <c r="N369" s="144">
        <f t="shared" si="40"/>
        <v>1.0390815627141878</v>
      </c>
      <c r="O369" s="411"/>
    </row>
    <row r="370" spans="2:15" ht="16" thickBot="1" x14ac:dyDescent="0.25">
      <c r="B370" s="395" t="s">
        <v>22</v>
      </c>
      <c r="C370" s="396"/>
      <c r="D370" s="397"/>
      <c r="E370" s="396"/>
      <c r="F370" s="397"/>
      <c r="G370" s="397"/>
      <c r="H370" s="396"/>
      <c r="I370" s="396"/>
      <c r="J370" s="396"/>
      <c r="K370" s="396"/>
      <c r="L370" s="396"/>
      <c r="M370" s="396"/>
      <c r="N370" s="398"/>
      <c r="O370" s="246">
        <f>SUM(O4:O368)</f>
        <v>57.019999999999982</v>
      </c>
    </row>
    <row r="371" spans="2:15" ht="16" thickBot="1" x14ac:dyDescent="0.25">
      <c r="B371" s="399" t="s">
        <v>23</v>
      </c>
      <c r="C371" s="400"/>
      <c r="D371" s="400"/>
      <c r="E371" s="400"/>
      <c r="F371" s="400"/>
      <c r="G371" s="400"/>
      <c r="H371" s="400"/>
      <c r="I371" s="400"/>
      <c r="J371" s="400"/>
      <c r="K371" s="401"/>
      <c r="L371" s="401"/>
      <c r="M371" s="401"/>
      <c r="N371" s="402"/>
      <c r="O371" s="247">
        <f>AVERAGE(O4:O368)</f>
        <v>1.0758490566037733</v>
      </c>
    </row>
    <row r="372" spans="2:15" ht="31.5" customHeight="1" thickBot="1" x14ac:dyDescent="0.25">
      <c r="D372" s="18" t="s">
        <v>24</v>
      </c>
      <c r="E372" s="88">
        <v>45658</v>
      </c>
      <c r="F372" s="403" t="s">
        <v>25</v>
      </c>
      <c r="G372" s="404"/>
      <c r="H372" s="241">
        <f>SUM(H369+J372)</f>
        <v>1540.93</v>
      </c>
      <c r="I372" s="242" t="s">
        <v>11</v>
      </c>
      <c r="J372" s="258">
        <v>24.91</v>
      </c>
      <c r="K372" s="386"/>
      <c r="L372" s="387"/>
      <c r="M372" s="387"/>
      <c r="N372" s="387"/>
      <c r="O372" s="388"/>
    </row>
  </sheetData>
  <mergeCells count="111">
    <mergeCell ref="O214:O220"/>
    <mergeCell ref="B144:B150"/>
    <mergeCell ref="K372:O372"/>
    <mergeCell ref="B340:B346"/>
    <mergeCell ref="B347:B353"/>
    <mergeCell ref="B354:B360"/>
    <mergeCell ref="B361:B367"/>
    <mergeCell ref="B368:B369"/>
    <mergeCell ref="O361:O367"/>
    <mergeCell ref="O368:O369"/>
    <mergeCell ref="B277:B283"/>
    <mergeCell ref="B284:B290"/>
    <mergeCell ref="B291:B297"/>
    <mergeCell ref="B298:B304"/>
    <mergeCell ref="B305:B311"/>
    <mergeCell ref="B312:B318"/>
    <mergeCell ref="B319:B325"/>
    <mergeCell ref="B326:B332"/>
    <mergeCell ref="B333:B339"/>
    <mergeCell ref="O326:O332"/>
    <mergeCell ref="O333:O339"/>
    <mergeCell ref="O340:O346"/>
    <mergeCell ref="O347:O353"/>
    <mergeCell ref="O354:O360"/>
    <mergeCell ref="B214:B220"/>
    <mergeCell ref="B221:B227"/>
    <mergeCell ref="B228:B234"/>
    <mergeCell ref="B235:B241"/>
    <mergeCell ref="B242:B248"/>
    <mergeCell ref="B249:B255"/>
    <mergeCell ref="B256:B262"/>
    <mergeCell ref="B263:B269"/>
    <mergeCell ref="B270:B276"/>
    <mergeCell ref="B151:B157"/>
    <mergeCell ref="B158:B164"/>
    <mergeCell ref="B165:B171"/>
    <mergeCell ref="B172:B178"/>
    <mergeCell ref="B179:B185"/>
    <mergeCell ref="B193:B199"/>
    <mergeCell ref="B186:B192"/>
    <mergeCell ref="B200:B206"/>
    <mergeCell ref="B207:B213"/>
    <mergeCell ref="F2:G2"/>
    <mergeCell ref="B370:N370"/>
    <mergeCell ref="B371:N371"/>
    <mergeCell ref="F372:G372"/>
    <mergeCell ref="B4:B10"/>
    <mergeCell ref="B11:B17"/>
    <mergeCell ref="B18:B24"/>
    <mergeCell ref="B25:B31"/>
    <mergeCell ref="B32:B38"/>
    <mergeCell ref="B39:B45"/>
    <mergeCell ref="B46:B52"/>
    <mergeCell ref="B53:B59"/>
    <mergeCell ref="B60:B66"/>
    <mergeCell ref="B67:B73"/>
    <mergeCell ref="B74:B80"/>
    <mergeCell ref="B81:B87"/>
    <mergeCell ref="B88:B94"/>
    <mergeCell ref="B95:B101"/>
    <mergeCell ref="B102:B108"/>
    <mergeCell ref="B109:B115"/>
    <mergeCell ref="B116:B122"/>
    <mergeCell ref="B123:B129"/>
    <mergeCell ref="B130:B136"/>
    <mergeCell ref="B137:B143"/>
    <mergeCell ref="O39:O45"/>
    <mergeCell ref="O46:O52"/>
    <mergeCell ref="O53:O59"/>
    <mergeCell ref="O60:O66"/>
    <mergeCell ref="O67:O73"/>
    <mergeCell ref="O4:O10"/>
    <mergeCell ref="O11:O17"/>
    <mergeCell ref="O18:O24"/>
    <mergeCell ref="O25:O31"/>
    <mergeCell ref="O32:O38"/>
    <mergeCell ref="O109:O115"/>
    <mergeCell ref="O116:O122"/>
    <mergeCell ref="O123:O129"/>
    <mergeCell ref="O130:O136"/>
    <mergeCell ref="O137:O143"/>
    <mergeCell ref="O74:O80"/>
    <mergeCell ref="O81:O87"/>
    <mergeCell ref="O88:O94"/>
    <mergeCell ref="O95:O101"/>
    <mergeCell ref="O102:O108"/>
    <mergeCell ref="O179:O185"/>
    <mergeCell ref="O186:O192"/>
    <mergeCell ref="O193:O199"/>
    <mergeCell ref="O200:O206"/>
    <mergeCell ref="O207:O213"/>
    <mergeCell ref="O144:O150"/>
    <mergeCell ref="O151:O157"/>
    <mergeCell ref="O158:O164"/>
    <mergeCell ref="O165:O171"/>
    <mergeCell ref="O172:O178"/>
    <mergeCell ref="O305:O311"/>
    <mergeCell ref="O312:O318"/>
    <mergeCell ref="O319:O325"/>
    <mergeCell ref="O256:O262"/>
    <mergeCell ref="O263:O269"/>
    <mergeCell ref="O270:O276"/>
    <mergeCell ref="O277:O283"/>
    <mergeCell ref="O284:O290"/>
    <mergeCell ref="O221:O227"/>
    <mergeCell ref="O228:O234"/>
    <mergeCell ref="O235:O241"/>
    <mergeCell ref="O242:O248"/>
    <mergeCell ref="O249:O255"/>
    <mergeCell ref="O298:O304"/>
    <mergeCell ref="O291:O297"/>
  </mergeCells>
  <phoneticPr fontId="3" alignment="center"/>
  <conditionalFormatting sqref="D4:E369">
    <cfRule type="cellIs" dxfId="87" priority="21" operator="equal">
      <formula>TODAY()</formula>
    </cfRule>
  </conditionalFormatting>
  <conditionalFormatting sqref="H4:H369">
    <cfRule type="expression" dxfId="86" priority="6">
      <formula>AND(H4&gt;=1000,COUNTIF(H$4:H4,"&gt;=1000")=1)</formula>
    </cfRule>
    <cfRule type="expression" dxfId="85" priority="23">
      <formula>AND(H4&gt;=10%*$G$369,COUNTIF(H$4:H4,"&gt;="&amp;10%*$G$369)=1)</formula>
    </cfRule>
    <cfRule type="expression" dxfId="84" priority="27">
      <formula>AND(H4&gt;=25%*$G$369,COUNTIF(H$4:H4,"&gt;="&amp;25%*$G$369)=1)</formula>
    </cfRule>
    <cfRule type="expression" dxfId="83" priority="29">
      <formula>AND(H4&gt;=50%*$G$369,COUNTIF(H$4:H4,"&gt;="&amp;50%*$G$369)=1)</formula>
    </cfRule>
    <cfRule type="expression" dxfId="82" priority="31">
      <formula>AND(H4&gt;=75%*$G$369,COUNTIF(H$4:H4,"&gt;="&amp;75%*$G$369)=1)</formula>
    </cfRule>
    <cfRule type="expression" dxfId="81" priority="33">
      <formula>AND(H4&gt;=$G$369,COUNTIF(H$4:H4,"&gt;="&amp;$G$369)=1)</formula>
    </cfRule>
  </conditionalFormatting>
  <conditionalFormatting sqref="H4:N369">
    <cfRule type="cellIs" dxfId="80" priority="1" operator="lessThanOrEqual">
      <formula>0</formula>
    </cfRule>
  </conditionalFormatting>
  <conditionalFormatting sqref="I4:I369">
    <cfRule type="expression" dxfId="79" priority="8">
      <formula>AND(WEEKDAY($E4)=2,TODAY()&lt;=$E4)</formula>
    </cfRule>
  </conditionalFormatting>
  <conditionalFormatting sqref="J4:O369">
    <cfRule type="cellIs" dxfId="78" priority="2" operator="lessThan">
      <formula>0</formula>
    </cfRule>
  </conditionalFormatting>
  <conditionalFormatting sqref="M4:M369">
    <cfRule type="cellIs" dxfId="77" priority="40" operator="equal">
      <formula>1459</formula>
    </cfRule>
  </conditionalFormatting>
  <conditionalFormatting sqref="N4:N369">
    <cfRule type="expression" dxfId="76" priority="26">
      <formula>AND(H4&gt;=10%*$G$369,COUNTIF(H$4:H4,"&gt;="&amp;10%*$G$369)=1)</formula>
    </cfRule>
    <cfRule type="expression" dxfId="75" priority="28">
      <formula>AND(H4&gt;=25%*$G$369,COUNTIF(H$4:H4,"&gt;="&amp;25%*$G$369)=1)</formula>
    </cfRule>
    <cfRule type="expression" dxfId="74" priority="30">
      <formula>AND(H4&gt;=50%*$G$369,COUNTIF(H$4:H4,"&gt;="&amp;50%*$G$369)=1)</formula>
    </cfRule>
    <cfRule type="expression" dxfId="73" priority="32">
      <formula>AND(H4&gt;=75%*$G$369,COUNTIF(H$4:H4,"&gt;="&amp;75%*$G$369)=1)</formula>
    </cfRule>
    <cfRule type="expression" dxfId="72" priority="34">
      <formula>AND(H4&gt;=$G$369,COUNTIF(H$4:H4,"&gt;="&amp;$G$369)=1)</formula>
    </cfRule>
  </conditionalFormatting>
  <conditionalFormatting sqref="O1:O1048576">
    <cfRule type="cellIs" dxfId="71" priority="3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2F359-DF40-034A-B077-6A8C040ABC59}">
  <sheetPr>
    <tabColor theme="4"/>
  </sheetPr>
  <dimension ref="A1:O372"/>
  <sheetViews>
    <sheetView tabSelected="1" zoomScaleNormal="60" zoomScaleSheetLayoutView="100" workbookViewId="0">
      <pane ySplit="1" topLeftCell="A2" activePane="bottomLeft" state="frozen"/>
      <selection pane="bottomLeft" activeCell="A2" sqref="A2"/>
    </sheetView>
  </sheetViews>
  <sheetFormatPr baseColWidth="10" defaultColWidth="8.5" defaultRowHeight="15" x14ac:dyDescent="0.2"/>
  <cols>
    <col min="1" max="1" width="13.6640625" style="109" bestFit="1" customWidth="1"/>
    <col min="2" max="2" width="8.5" style="109" customWidth="1"/>
    <col min="3" max="3" width="11" style="66" bestFit="1" customWidth="1"/>
    <col min="4" max="4" width="20.5" style="5" bestFit="1" customWidth="1"/>
    <col min="5" max="5" width="16.5" style="265" bestFit="1" customWidth="1"/>
    <col min="6" max="6" width="11.5" style="265" bestFit="1" customWidth="1"/>
    <col min="7" max="7" width="13.6640625" style="109" bestFit="1" customWidth="1"/>
    <col min="8" max="8" width="14.33203125" style="110" customWidth="1"/>
    <col min="9" max="9" width="11.33203125" style="109" customWidth="1"/>
    <col min="10" max="10" width="16.5" style="109" bestFit="1" customWidth="1"/>
    <col min="11" max="11" width="14" style="109" bestFit="1" customWidth="1"/>
    <col min="12" max="12" width="10.33203125" style="109" bestFit="1" customWidth="1"/>
    <col min="13" max="13" width="11.5" style="111" customWidth="1"/>
    <col min="14" max="14" width="12" style="275" bestFit="1" customWidth="1"/>
    <col min="15" max="16384" width="8.5" style="109"/>
  </cols>
  <sheetData>
    <row r="1" spans="1:15" ht="29.5" customHeight="1" x14ac:dyDescent="0.2">
      <c r="A1" s="66" t="s">
        <v>16</v>
      </c>
      <c r="B1" s="66" t="s">
        <v>12</v>
      </c>
      <c r="C1" s="66" t="s">
        <v>0</v>
      </c>
      <c r="D1" s="5" t="s">
        <v>1</v>
      </c>
      <c r="E1" s="376" t="s">
        <v>49</v>
      </c>
      <c r="F1" s="377" t="s">
        <v>48</v>
      </c>
      <c r="G1" s="376" t="s">
        <v>3</v>
      </c>
      <c r="H1" s="378" t="s">
        <v>4</v>
      </c>
      <c r="I1" s="379" t="s">
        <v>26</v>
      </c>
      <c r="J1" s="371" t="s">
        <v>19</v>
      </c>
      <c r="K1" s="372" t="s">
        <v>7</v>
      </c>
      <c r="L1" s="372" t="s">
        <v>14</v>
      </c>
      <c r="M1" s="373" t="s">
        <v>9</v>
      </c>
      <c r="N1" s="373" t="s">
        <v>21</v>
      </c>
    </row>
    <row r="2" spans="1:15" x14ac:dyDescent="0.2">
      <c r="A2" s="66">
        <f>WEEKNUM(Table4[[#This Row],[Date]],2)</f>
        <v>1</v>
      </c>
      <c r="B2" s="74">
        <f>ROW()-ROW(Table4[[#Headers],[Day '#]])</f>
        <v>1</v>
      </c>
      <c r="C2" s="66" t="str">
        <f>TEXT(Table4[[#This Row],[Date]],"ddd")</f>
        <v>Wed</v>
      </c>
      <c r="D2" s="47">
        <v>45658</v>
      </c>
      <c r="E2" s="374">
        <f>WEEKDAY(Table4[[#This Row],[Date]],2)</f>
        <v>3</v>
      </c>
      <c r="F2" s="374">
        <f>SUM(Table4[[#Headers],[Daily Amount]]:Table4[[#This Row],[Daily Amount]])</f>
        <v>3</v>
      </c>
      <c r="G2" s="375">
        <v>3</v>
      </c>
      <c r="H2" s="374">
        <v>4</v>
      </c>
      <c r="I2" s="374">
        <f>G2-N(G1)-E2</f>
        <v>0</v>
      </c>
      <c r="J2" s="374">
        <f>Table4[[#This Row],[Total - Incl. 
''Top-ups'']]-Table4[[#This Row],[Daily Target
(Estimated)]]</f>
        <v>-1</v>
      </c>
      <c r="K2" s="374">
        <f>Table4[[#This Row],[Total - Incl. 
''Top-ups'']]-Table4[[#This Row],[Running Total]]</f>
        <v>0</v>
      </c>
      <c r="L2" s="374">
        <f>$F$366-Table4[[#This Row],[Total - Incl. 
''Top-ups'']]</f>
        <v>1456</v>
      </c>
      <c r="M2" s="111">
        <f>Table4[[#This Row],[Total - Incl. 
''Top-ups'']]/$F$366</f>
        <v>2.0562028786840301E-3</v>
      </c>
      <c r="N2" s="125" t="str">
        <f>IF(WEEKDAY(Table4[[#This Row],[Date]],2)=7,SUMIF(Table4[Week '#],Table4[[#This Row],[Week '#]],Table4[Daily 
Saving ]),"")</f>
        <v/>
      </c>
      <c r="O2" s="374"/>
    </row>
    <row r="3" spans="1:15" x14ac:dyDescent="0.2">
      <c r="A3" s="66">
        <f>WEEKNUM(Table4[[#This Row],[Date]],2)</f>
        <v>1</v>
      </c>
      <c r="B3" s="74">
        <f>ROW()-ROW(Table4[[#Headers],[Day '#]])</f>
        <v>2</v>
      </c>
      <c r="C3" s="66" t="str">
        <f>TEXT(Table4[[#This Row],[Date]],"ddd")</f>
        <v>Thu</v>
      </c>
      <c r="D3" s="47">
        <v>45659</v>
      </c>
      <c r="E3" s="374">
        <f>WEEKDAY(Table4[[#This Row],[Date]],2)</f>
        <v>4</v>
      </c>
      <c r="F3" s="374">
        <f>SUM(Table4[[#Headers],[Daily Amount]]:Table4[[#This Row],[Daily Amount]])</f>
        <v>7</v>
      </c>
      <c r="G3" s="375">
        <v>7</v>
      </c>
      <c r="H3" s="374">
        <v>8</v>
      </c>
      <c r="I3" s="374">
        <f t="shared" ref="I3:I66" si="0">G3-N(G2)-E3</f>
        <v>0</v>
      </c>
      <c r="J3" s="374">
        <f>Table4[[#This Row],[Total - Incl. 
''Top-ups'']]-Table4[[#This Row],[Daily Target
(Estimated)]]</f>
        <v>-1</v>
      </c>
      <c r="K3" s="374">
        <f t="shared" ref="K3:K66" si="1">SUM(G3-F3)</f>
        <v>0</v>
      </c>
      <c r="L3" s="374">
        <f t="shared" ref="L3:L65" si="2">$F$366-G3</f>
        <v>1452</v>
      </c>
      <c r="M3" s="111">
        <f t="shared" ref="M3:M65" si="3">SUM(G3/$F$366)</f>
        <v>4.7978067169294038E-3</v>
      </c>
      <c r="N3" s="125" t="str">
        <f>IF(WEEKDAY(Table4[[#This Row],[Date]],2)=7,SUMIF(Table4[Week '#],Table4[[#This Row],[Week '#]],Table4[Daily 
Saving ]),"")</f>
        <v/>
      </c>
    </row>
    <row r="4" spans="1:15" x14ac:dyDescent="0.2">
      <c r="A4" s="66">
        <f>WEEKNUM(Table4[[#This Row],[Date]],2)</f>
        <v>1</v>
      </c>
      <c r="B4" s="74">
        <f>ROW()-ROW(Table4[[#Headers],[Day '#]])</f>
        <v>3</v>
      </c>
      <c r="C4" s="66" t="str">
        <f>TEXT(Table4[[#This Row],[Date]],"ddd")</f>
        <v>Fri</v>
      </c>
      <c r="D4" s="47">
        <v>45660</v>
      </c>
      <c r="E4" s="374">
        <f>WEEKDAY(Table4[[#This Row],[Date]],2)</f>
        <v>5</v>
      </c>
      <c r="F4" s="374">
        <f>SUM(Table4[[#Headers],[Daily Amount]]:Table4[[#This Row],[Daily Amount]])</f>
        <v>12</v>
      </c>
      <c r="G4" s="375">
        <v>12</v>
      </c>
      <c r="H4" s="374">
        <v>12</v>
      </c>
      <c r="I4" s="374">
        <f t="shared" si="0"/>
        <v>0</v>
      </c>
      <c r="J4" s="374">
        <f>Table4[[#This Row],[Total - Incl. 
''Top-ups'']]-Table4[[#This Row],[Daily Target
(Estimated)]]</f>
        <v>0</v>
      </c>
      <c r="K4" s="374">
        <f t="shared" si="1"/>
        <v>0</v>
      </c>
      <c r="L4" s="374">
        <f t="shared" si="2"/>
        <v>1447</v>
      </c>
      <c r="M4" s="111">
        <f t="shared" si="3"/>
        <v>8.2248115147361203E-3</v>
      </c>
      <c r="N4" s="125" t="str">
        <f>IF(WEEKDAY(Table4[[#This Row],[Date]],2)=7,SUMIF(Table4[Week '#],Table4[[#This Row],[Week '#]],Table4[Daily 
Saving ]),"")</f>
        <v/>
      </c>
    </row>
    <row r="5" spans="1:15" x14ac:dyDescent="0.2">
      <c r="A5" s="66">
        <f>WEEKNUM(Table4[[#This Row],[Date]],2)</f>
        <v>1</v>
      </c>
      <c r="B5" s="74">
        <f>ROW()-ROW(Table4[[#Headers],[Day '#]])</f>
        <v>4</v>
      </c>
      <c r="C5" s="66" t="str">
        <f>TEXT(Table4[[#This Row],[Date]],"ddd")</f>
        <v>Sat</v>
      </c>
      <c r="D5" s="47">
        <v>45661</v>
      </c>
      <c r="E5" s="374">
        <f>WEEKDAY(Table4[[#This Row],[Date]],2)</f>
        <v>6</v>
      </c>
      <c r="F5" s="374">
        <f>SUM(Table4[[#Headers],[Daily Amount]]:Table4[[#This Row],[Daily Amount]])</f>
        <v>18</v>
      </c>
      <c r="G5" s="375">
        <v>18</v>
      </c>
      <c r="H5" s="374">
        <v>16</v>
      </c>
      <c r="I5" s="374">
        <f t="shared" si="0"/>
        <v>0</v>
      </c>
      <c r="J5" s="374">
        <f>Table4[[#This Row],[Total - Incl. 
''Top-ups'']]-Table4[[#This Row],[Daily Target
(Estimated)]]</f>
        <v>2</v>
      </c>
      <c r="K5" s="374">
        <f t="shared" si="1"/>
        <v>0</v>
      </c>
      <c r="L5" s="374">
        <f t="shared" si="2"/>
        <v>1441</v>
      </c>
      <c r="M5" s="111">
        <f t="shared" si="3"/>
        <v>1.233721727210418E-2</v>
      </c>
      <c r="N5" s="125" t="str">
        <f>IF(WEEKDAY(Table4[[#This Row],[Date]],2)=7,SUMIF(Table4[Week '#],Table4[[#This Row],[Week '#]],Table4[Daily 
Saving ]),"")</f>
        <v/>
      </c>
    </row>
    <row r="6" spans="1:15" x14ac:dyDescent="0.2">
      <c r="A6" s="66">
        <f>WEEKNUM(Table4[[#This Row],[Date]],2)</f>
        <v>1</v>
      </c>
      <c r="B6" s="74">
        <f>ROW()-ROW(Table4[[#Headers],[Day '#]])</f>
        <v>5</v>
      </c>
      <c r="C6" s="66" t="str">
        <f>TEXT(Table4[[#This Row],[Date]],"ddd")</f>
        <v>Sun</v>
      </c>
      <c r="D6" s="47">
        <v>45662</v>
      </c>
      <c r="E6" s="374">
        <f>WEEKDAY(Table4[[#This Row],[Date]],2)</f>
        <v>7</v>
      </c>
      <c r="F6" s="374">
        <f>SUM(Table4[[#Headers],[Daily Amount]]:Table4[[#This Row],[Daily Amount]])</f>
        <v>25</v>
      </c>
      <c r="G6" s="375">
        <v>25</v>
      </c>
      <c r="H6" s="374">
        <v>20</v>
      </c>
      <c r="I6" s="374">
        <f t="shared" si="0"/>
        <v>0</v>
      </c>
      <c r="J6" s="374">
        <f>Table4[[#This Row],[Total - Incl. 
''Top-ups'']]-Table4[[#This Row],[Daily Target
(Estimated)]]</f>
        <v>5</v>
      </c>
      <c r="K6" s="374">
        <f t="shared" si="1"/>
        <v>0</v>
      </c>
      <c r="L6" s="374">
        <f t="shared" si="2"/>
        <v>1434</v>
      </c>
      <c r="M6" s="111">
        <f t="shared" si="3"/>
        <v>1.7135023989033583E-2</v>
      </c>
      <c r="N6" s="125">
        <f>IF(WEEKDAY(Table4[[#This Row],[Date]],2)=7,SUMIF(Table4[Week '#],Table4[[#This Row],[Week '#]],Table4[Daily 
Saving ]),"")</f>
        <v>0</v>
      </c>
    </row>
    <row r="7" spans="1:15" x14ac:dyDescent="0.2">
      <c r="A7" s="66">
        <f>WEEKNUM(Table4[[#This Row],[Date]],2)</f>
        <v>2</v>
      </c>
      <c r="B7" s="74">
        <f>ROW()-ROW(Table4[[#Headers],[Day '#]])</f>
        <v>6</v>
      </c>
      <c r="C7" s="66" t="str">
        <f>TEXT(Table4[[#This Row],[Date]],"ddd")</f>
        <v>Mon</v>
      </c>
      <c r="D7" s="47">
        <v>45663</v>
      </c>
      <c r="E7" s="374">
        <f>WEEKDAY(Table4[[#This Row],[Date]],2)</f>
        <v>1</v>
      </c>
      <c r="F7" s="374">
        <f>SUM(Table4[[#Headers],[Daily Amount]]:Table4[[#This Row],[Daily Amount]])</f>
        <v>26</v>
      </c>
      <c r="G7" s="375">
        <v>26</v>
      </c>
      <c r="H7" s="374">
        <v>26.93</v>
      </c>
      <c r="I7" s="374">
        <f t="shared" si="0"/>
        <v>0</v>
      </c>
      <c r="J7" s="374">
        <f>Table4[[#This Row],[Total - Incl. 
''Top-ups'']]-Table4[[#This Row],[Daily Target
(Estimated)]]</f>
        <v>-0.92999999999999972</v>
      </c>
      <c r="K7" s="374">
        <f t="shared" si="1"/>
        <v>0</v>
      </c>
      <c r="L7" s="374">
        <f t="shared" si="2"/>
        <v>1433</v>
      </c>
      <c r="M7" s="111">
        <f t="shared" si="3"/>
        <v>1.782042494859493E-2</v>
      </c>
      <c r="N7" s="125" t="str">
        <f>IF(WEEKDAY(Table4[[#This Row],[Date]],2)=7,SUMIF(Table4[Week '#],Table4[[#This Row],[Week '#]],Table4[Daily 
Saving ]),"")</f>
        <v/>
      </c>
    </row>
    <row r="8" spans="1:15" x14ac:dyDescent="0.2">
      <c r="A8" s="66">
        <f>WEEKNUM(Table4[[#This Row],[Date]],2)</f>
        <v>2</v>
      </c>
      <c r="B8" s="74">
        <f>ROW()-ROW(Table4[[#Headers],[Day '#]])</f>
        <v>7</v>
      </c>
      <c r="C8" s="66" t="str">
        <f>TEXT(Table4[[#This Row],[Date]],"ddd")</f>
        <v>Tue</v>
      </c>
      <c r="D8" s="47">
        <v>45664</v>
      </c>
      <c r="E8" s="374">
        <f>WEEKDAY(Table4[[#This Row],[Date]],2)</f>
        <v>2</v>
      </c>
      <c r="F8" s="374">
        <f>SUM(Table4[[#Headers],[Daily Amount]]:Table4[[#This Row],[Daily Amount]])</f>
        <v>28</v>
      </c>
      <c r="G8" s="375">
        <v>28.77</v>
      </c>
      <c r="H8" s="374">
        <v>30.93</v>
      </c>
      <c r="I8" s="374">
        <f t="shared" si="0"/>
        <v>0.76999999999999957</v>
      </c>
      <c r="J8" s="374">
        <f>Table4[[#This Row],[Total - Incl. 
''Top-ups'']]-Table4[[#This Row],[Daily Target
(Estimated)]]</f>
        <v>-2.16</v>
      </c>
      <c r="K8" s="374">
        <f t="shared" si="1"/>
        <v>0.76999999999999957</v>
      </c>
      <c r="L8" s="374">
        <f t="shared" si="2"/>
        <v>1430.23</v>
      </c>
      <c r="M8" s="111">
        <f t="shared" si="3"/>
        <v>1.971898560657985E-2</v>
      </c>
      <c r="N8" s="125" t="str">
        <f>IF(WEEKDAY(Table4[[#This Row],[Date]],2)=7,SUMIF(Table4[Week '#],Table4[[#This Row],[Week '#]],Table4[Daily 
Saving ]),"")</f>
        <v/>
      </c>
    </row>
    <row r="9" spans="1:15" x14ac:dyDescent="0.2">
      <c r="A9" s="66">
        <f>WEEKNUM(Table4[[#This Row],[Date]],2)</f>
        <v>2</v>
      </c>
      <c r="B9" s="74">
        <f>ROW()-ROW(Table4[[#Headers],[Day '#]])</f>
        <v>8</v>
      </c>
      <c r="C9" s="66" t="str">
        <f>TEXT(Table4[[#This Row],[Date]],"ddd")</f>
        <v>Wed</v>
      </c>
      <c r="D9" s="47">
        <v>45665</v>
      </c>
      <c r="E9" s="374">
        <f>WEEKDAY(Table4[[#This Row],[Date]],2)</f>
        <v>3</v>
      </c>
      <c r="F9" s="374">
        <f>SUM(Table4[[#Headers],[Daily Amount]]:Table4[[#This Row],[Daily Amount]])</f>
        <v>31</v>
      </c>
      <c r="G9" s="375">
        <v>31.77</v>
      </c>
      <c r="H9" s="374">
        <v>34.93</v>
      </c>
      <c r="I9" s="374">
        <f t="shared" si="0"/>
        <v>0</v>
      </c>
      <c r="J9" s="374">
        <f>Table4[[#This Row],[Total - Incl. 
''Top-ups'']]-Table4[[#This Row],[Daily Target
(Estimated)]]</f>
        <v>-3.16</v>
      </c>
      <c r="K9" s="374">
        <f t="shared" si="1"/>
        <v>0.76999999999999957</v>
      </c>
      <c r="L9" s="374">
        <f t="shared" si="2"/>
        <v>1427.23</v>
      </c>
      <c r="M9" s="111">
        <f t="shared" si="3"/>
        <v>2.1775188485263879E-2</v>
      </c>
      <c r="N9" s="125" t="str">
        <f>IF(WEEKDAY(Table4[[#This Row],[Date]],2)=7,SUMIF(Table4[Week '#],Table4[[#This Row],[Week '#]],Table4[Daily 
Saving ]),"")</f>
        <v/>
      </c>
    </row>
    <row r="10" spans="1:15" x14ac:dyDescent="0.2">
      <c r="A10" s="66">
        <f>WEEKNUM(Table4[[#This Row],[Date]],2)</f>
        <v>2</v>
      </c>
      <c r="B10" s="74">
        <f>ROW()-ROW(Table4[[#Headers],[Day '#]])</f>
        <v>9</v>
      </c>
      <c r="C10" s="66" t="str">
        <f>TEXT(Table4[[#This Row],[Date]],"ddd")</f>
        <v>Thu</v>
      </c>
      <c r="D10" s="47">
        <v>45666</v>
      </c>
      <c r="E10" s="374">
        <f>WEEKDAY(Table4[[#This Row],[Date]],2)</f>
        <v>4</v>
      </c>
      <c r="F10" s="374">
        <f>SUM(Table4[[#Headers],[Daily Amount]]:Table4[[#This Row],[Daily Amount]])</f>
        <v>35</v>
      </c>
      <c r="G10" s="375">
        <v>35.770000000000003</v>
      </c>
      <c r="H10" s="374">
        <v>38.93</v>
      </c>
      <c r="I10" s="374">
        <f t="shared" si="0"/>
        <v>0</v>
      </c>
      <c r="J10" s="374">
        <f>Table4[[#This Row],[Total - Incl. 
''Top-ups'']]-Table4[[#This Row],[Daily Target
(Estimated)]]</f>
        <v>-3.1599999999999966</v>
      </c>
      <c r="K10" s="374">
        <f t="shared" si="1"/>
        <v>0.77000000000000313</v>
      </c>
      <c r="L10" s="374">
        <f t="shared" si="2"/>
        <v>1423.23</v>
      </c>
      <c r="M10" s="111">
        <f t="shared" si="3"/>
        <v>2.4516792323509257E-2</v>
      </c>
      <c r="N10" s="125" t="str">
        <f>IF(WEEKDAY(Table4[[#This Row],[Date]],2)=7,SUMIF(Table4[Week '#],Table4[[#This Row],[Week '#]],Table4[Daily 
Saving ]),"")</f>
        <v/>
      </c>
    </row>
    <row r="11" spans="1:15" x14ac:dyDescent="0.2">
      <c r="A11" s="66">
        <f>WEEKNUM(Table4[[#This Row],[Date]],2)</f>
        <v>2</v>
      </c>
      <c r="B11" s="74">
        <f>ROW()-ROW(Table4[[#Headers],[Day '#]])</f>
        <v>10</v>
      </c>
      <c r="C11" s="66" t="str">
        <f>TEXT(Table4[[#This Row],[Date]],"ddd")</f>
        <v>Fri</v>
      </c>
      <c r="D11" s="47">
        <v>45667</v>
      </c>
      <c r="E11" s="374">
        <f>WEEKDAY(Table4[[#This Row],[Date]],2)</f>
        <v>5</v>
      </c>
      <c r="F11" s="374">
        <f>SUM(Table4[[#Headers],[Daily Amount]]:Table4[[#This Row],[Daily Amount]])</f>
        <v>40</v>
      </c>
      <c r="G11" s="375">
        <v>40.770000000000003</v>
      </c>
      <c r="H11" s="374">
        <v>42.93</v>
      </c>
      <c r="I11" s="374">
        <f t="shared" si="0"/>
        <v>0</v>
      </c>
      <c r="J11" s="374">
        <f>Table4[[#This Row],[Total - Incl. 
''Top-ups'']]-Table4[[#This Row],[Daily Target
(Estimated)]]</f>
        <v>-2.1599999999999966</v>
      </c>
      <c r="K11" s="374">
        <f t="shared" si="1"/>
        <v>0.77000000000000313</v>
      </c>
      <c r="L11" s="374">
        <f t="shared" si="2"/>
        <v>1418.23</v>
      </c>
      <c r="M11" s="111">
        <f t="shared" si="3"/>
        <v>2.7943797121315971E-2</v>
      </c>
      <c r="N11" s="125" t="str">
        <f>IF(WEEKDAY(Table4[[#This Row],[Date]],2)=7,SUMIF(Table4[Week '#],Table4[[#This Row],[Week '#]],Table4[Daily 
Saving ]),"")</f>
        <v/>
      </c>
    </row>
    <row r="12" spans="1:15" x14ac:dyDescent="0.2">
      <c r="A12" s="66">
        <f>WEEKNUM(Table4[[#This Row],[Date]],2)</f>
        <v>2</v>
      </c>
      <c r="B12" s="74">
        <f>ROW()-ROW(Table4[[#Headers],[Day '#]])</f>
        <v>11</v>
      </c>
      <c r="C12" s="66" t="str">
        <f>TEXT(Table4[[#This Row],[Date]],"ddd")</f>
        <v>Sat</v>
      </c>
      <c r="D12" s="47">
        <v>45668</v>
      </c>
      <c r="E12" s="374">
        <f>WEEKDAY(Table4[[#This Row],[Date]],2)</f>
        <v>6</v>
      </c>
      <c r="F12" s="374">
        <f>SUM(Table4[[#Headers],[Daily Amount]]:Table4[[#This Row],[Daily Amount]])</f>
        <v>46</v>
      </c>
      <c r="G12" s="375">
        <v>46.77</v>
      </c>
      <c r="H12" s="374">
        <v>46.93</v>
      </c>
      <c r="I12" s="374">
        <f t="shared" si="0"/>
        <v>0</v>
      </c>
      <c r="J12" s="374">
        <f>Table4[[#This Row],[Total - Incl. 
''Top-ups'']]-Table4[[#This Row],[Daily Target
(Estimated)]]</f>
        <v>-0.15999999999999659</v>
      </c>
      <c r="K12" s="374">
        <f t="shared" si="1"/>
        <v>0.77000000000000313</v>
      </c>
      <c r="L12" s="374">
        <f t="shared" si="2"/>
        <v>1412.23</v>
      </c>
      <c r="M12" s="111">
        <f t="shared" si="3"/>
        <v>3.2056202878684034E-2</v>
      </c>
      <c r="N12" s="125" t="str">
        <f>IF(WEEKDAY(Table4[[#This Row],[Date]],2)=7,SUMIF(Table4[Week '#],Table4[[#This Row],[Week '#]],Table4[Daily 
Saving ]),"")</f>
        <v/>
      </c>
    </row>
    <row r="13" spans="1:15" x14ac:dyDescent="0.2">
      <c r="A13" s="66">
        <f>WEEKNUM(Table4[[#This Row],[Date]],2)</f>
        <v>2</v>
      </c>
      <c r="B13" s="74">
        <f>ROW()-ROW(Table4[[#Headers],[Day '#]])</f>
        <v>12</v>
      </c>
      <c r="C13" s="66" t="str">
        <f>TEXT(Table4[[#This Row],[Date]],"ddd")</f>
        <v>Sun</v>
      </c>
      <c r="D13" s="47">
        <v>45669</v>
      </c>
      <c r="E13" s="374">
        <f>WEEKDAY(Table4[[#This Row],[Date]],2)</f>
        <v>7</v>
      </c>
      <c r="F13" s="374">
        <f>SUM(Table4[[#Headers],[Daily Amount]]:Table4[[#This Row],[Daily Amount]])</f>
        <v>53</v>
      </c>
      <c r="G13" s="375">
        <v>53.77</v>
      </c>
      <c r="H13" s="374">
        <v>50.93</v>
      </c>
      <c r="I13" s="374">
        <f t="shared" si="0"/>
        <v>0</v>
      </c>
      <c r="J13" s="374">
        <f>Table4[[#This Row],[Total - Incl. 
''Top-ups'']]-Table4[[#This Row],[Daily Target
(Estimated)]]</f>
        <v>2.8400000000000034</v>
      </c>
      <c r="K13" s="374">
        <f t="shared" si="1"/>
        <v>0.77000000000000313</v>
      </c>
      <c r="L13" s="374">
        <f t="shared" si="2"/>
        <v>1405.23</v>
      </c>
      <c r="M13" s="111">
        <f t="shared" si="3"/>
        <v>3.6854009595613434E-2</v>
      </c>
      <c r="N13" s="125">
        <f>IF(WEEKDAY(Table4[[#This Row],[Date]],2)=7,SUMIF(Table4[Week '#],Table4[[#This Row],[Week '#]],Table4[Daily 
Saving ]),"")</f>
        <v>0.76999999999999957</v>
      </c>
    </row>
    <row r="14" spans="1:15" x14ac:dyDescent="0.2">
      <c r="A14" s="66">
        <f>WEEKNUM(Table4[[#This Row],[Date]],2)</f>
        <v>3</v>
      </c>
      <c r="B14" s="74">
        <f>ROW()-ROW(Table4[[#Headers],[Day '#]])</f>
        <v>13</v>
      </c>
      <c r="C14" s="66" t="str">
        <f>TEXT(Table4[[#This Row],[Date]],"ddd")</f>
        <v>Mon</v>
      </c>
      <c r="D14" s="47">
        <v>45670</v>
      </c>
      <c r="E14" s="374">
        <f>WEEKDAY(Table4[[#This Row],[Date]],2)</f>
        <v>1</v>
      </c>
      <c r="F14" s="374">
        <f>SUM(Table4[[#Headers],[Daily Amount]]:Table4[[#This Row],[Daily Amount]])</f>
        <v>54</v>
      </c>
      <c r="G14" s="375">
        <v>54.77</v>
      </c>
      <c r="H14" s="374">
        <v>54.86</v>
      </c>
      <c r="I14" s="374">
        <f t="shared" si="0"/>
        <v>0</v>
      </c>
      <c r="J14" s="374">
        <f>Table4[[#This Row],[Total - Incl. 
''Top-ups'']]-Table4[[#This Row],[Daily Target
(Estimated)]]</f>
        <v>-8.9999999999996305E-2</v>
      </c>
      <c r="K14" s="374">
        <f t="shared" si="1"/>
        <v>0.77000000000000313</v>
      </c>
      <c r="L14" s="374">
        <f t="shared" si="2"/>
        <v>1404.23</v>
      </c>
      <c r="M14" s="111">
        <f t="shared" si="3"/>
        <v>3.7539410555174776E-2</v>
      </c>
      <c r="N14" s="125" t="str">
        <f>IF(WEEKDAY(Table4[[#This Row],[Date]],2)=7,SUMIF(Table4[Week '#],Table4[[#This Row],[Week '#]],Table4[Daily 
Saving ]),"")</f>
        <v/>
      </c>
    </row>
    <row r="15" spans="1:15" x14ac:dyDescent="0.2">
      <c r="A15" s="66">
        <f>WEEKNUM(Table4[[#This Row],[Date]],2)</f>
        <v>3</v>
      </c>
      <c r="B15" s="74">
        <f>ROW()-ROW(Table4[[#Headers],[Day '#]])</f>
        <v>14</v>
      </c>
      <c r="C15" s="66" t="str">
        <f>TEXT(Table4[[#This Row],[Date]],"ddd")</f>
        <v>Tue</v>
      </c>
      <c r="D15" s="47">
        <v>45671</v>
      </c>
      <c r="E15" s="374">
        <f>WEEKDAY(Table4[[#This Row],[Date]],2)</f>
        <v>2</v>
      </c>
      <c r="F15" s="374">
        <f>SUM(Table4[[#Headers],[Daily Amount]]:Table4[[#This Row],[Daily Amount]])</f>
        <v>56</v>
      </c>
      <c r="G15" s="375">
        <v>56.77</v>
      </c>
      <c r="H15" s="374">
        <v>58.85</v>
      </c>
      <c r="I15" s="374">
        <f t="shared" si="0"/>
        <v>0</v>
      </c>
      <c r="J15" s="374">
        <f>Table4[[#This Row],[Total - Incl. 
''Top-ups'']]-Table4[[#This Row],[Daily Target
(Estimated)]]</f>
        <v>-2.0799999999999983</v>
      </c>
      <c r="K15" s="374">
        <f t="shared" si="1"/>
        <v>0.77000000000000313</v>
      </c>
      <c r="L15" s="374">
        <f t="shared" si="2"/>
        <v>1402.23</v>
      </c>
      <c r="M15" s="111">
        <f t="shared" si="3"/>
        <v>3.8910212474297469E-2</v>
      </c>
      <c r="N15" s="125" t="str">
        <f>IF(WEEKDAY(Table4[[#This Row],[Date]],2)=7,SUMIF(Table4[Week '#],Table4[[#This Row],[Week '#]],Table4[Daily 
Saving ]),"")</f>
        <v/>
      </c>
    </row>
    <row r="16" spans="1:15" x14ac:dyDescent="0.2">
      <c r="A16" s="66">
        <f>WEEKNUM(Table4[[#This Row],[Date]],2)</f>
        <v>3</v>
      </c>
      <c r="B16" s="74">
        <f>ROW()-ROW(Table4[[#Headers],[Day '#]])</f>
        <v>15</v>
      </c>
      <c r="C16" s="66" t="str">
        <f>TEXT(Table4[[#This Row],[Date]],"ddd")</f>
        <v>Wed</v>
      </c>
      <c r="D16" s="47">
        <v>45672</v>
      </c>
      <c r="E16" s="374">
        <f>WEEKDAY(Table4[[#This Row],[Date]],2)</f>
        <v>3</v>
      </c>
      <c r="F16" s="374">
        <f>SUM(Table4[[#Headers],[Daily Amount]]:Table4[[#This Row],[Daily Amount]])</f>
        <v>59</v>
      </c>
      <c r="G16" s="375">
        <v>59.8</v>
      </c>
      <c r="H16" s="374">
        <v>62.84</v>
      </c>
      <c r="I16" s="374">
        <f t="shared" si="0"/>
        <v>2.9999999999994031E-2</v>
      </c>
      <c r="J16" s="374">
        <f>Table4[[#This Row],[Total - Incl. 
''Top-ups'']]-Table4[[#This Row],[Daily Target
(Estimated)]]</f>
        <v>-3.0400000000000063</v>
      </c>
      <c r="K16" s="374">
        <f t="shared" si="1"/>
        <v>0.79999999999999716</v>
      </c>
      <c r="L16" s="374">
        <f t="shared" si="2"/>
        <v>1399.2</v>
      </c>
      <c r="M16" s="111">
        <f t="shared" si="3"/>
        <v>4.0986977381768333E-2</v>
      </c>
      <c r="N16" s="125" t="str">
        <f>IF(WEEKDAY(Table4[[#This Row],[Date]],2)=7,SUMIF(Table4[Week '#],Table4[[#This Row],[Week '#]],Table4[Daily 
Saving ]),"")</f>
        <v/>
      </c>
    </row>
    <row r="17" spans="1:14" x14ac:dyDescent="0.2">
      <c r="A17" s="66">
        <f>WEEKNUM(Table4[[#This Row],[Date]],2)</f>
        <v>3</v>
      </c>
      <c r="B17" s="74">
        <f>ROW()-ROW(Table4[[#Headers],[Day '#]])</f>
        <v>16</v>
      </c>
      <c r="C17" s="66" t="str">
        <f>TEXT(Table4[[#This Row],[Date]],"ddd")</f>
        <v>Thu</v>
      </c>
      <c r="D17" s="47">
        <v>45673</v>
      </c>
      <c r="E17" s="374">
        <f>WEEKDAY(Table4[[#This Row],[Date]],2)</f>
        <v>4</v>
      </c>
      <c r="F17" s="374">
        <f>SUM(Table4[[#Headers],[Daily Amount]]:Table4[[#This Row],[Daily Amount]])</f>
        <v>63</v>
      </c>
      <c r="G17" s="375">
        <v>63.8</v>
      </c>
      <c r="H17" s="374">
        <v>66.83</v>
      </c>
      <c r="I17" s="374">
        <f t="shared" si="0"/>
        <v>0</v>
      </c>
      <c r="J17" s="374">
        <f>Table4[[#This Row],[Total - Incl. 
''Top-ups'']]-Table4[[#This Row],[Daily Target
(Estimated)]]</f>
        <v>-3.0300000000000011</v>
      </c>
      <c r="K17" s="374">
        <f t="shared" si="1"/>
        <v>0.79999999999999716</v>
      </c>
      <c r="L17" s="374">
        <f t="shared" si="2"/>
        <v>1395.2</v>
      </c>
      <c r="M17" s="111">
        <f t="shared" si="3"/>
        <v>4.3728581220013704E-2</v>
      </c>
      <c r="N17" s="125" t="str">
        <f>IF(WEEKDAY(Table4[[#This Row],[Date]],2)=7,SUMIF(Table4[Week '#],Table4[[#This Row],[Week '#]],Table4[Daily 
Saving ]),"")</f>
        <v/>
      </c>
    </row>
    <row r="18" spans="1:14" x14ac:dyDescent="0.2">
      <c r="A18" s="66">
        <f>WEEKNUM(Table4[[#This Row],[Date]],2)</f>
        <v>3</v>
      </c>
      <c r="B18" s="74">
        <f>ROW()-ROW(Table4[[#Headers],[Day '#]])</f>
        <v>17</v>
      </c>
      <c r="C18" s="66" t="str">
        <f>TEXT(Table4[[#This Row],[Date]],"ddd")</f>
        <v>Fri</v>
      </c>
      <c r="D18" s="47">
        <v>45674</v>
      </c>
      <c r="E18" s="374">
        <f>WEEKDAY(Table4[[#This Row],[Date]],2)</f>
        <v>5</v>
      </c>
      <c r="F18" s="374">
        <f>SUM(Table4[[#Headers],[Daily Amount]]:Table4[[#This Row],[Daily Amount]])</f>
        <v>68</v>
      </c>
      <c r="G18" s="375">
        <v>68.8</v>
      </c>
      <c r="H18" s="374">
        <v>70.819999999999993</v>
      </c>
      <c r="I18" s="374">
        <f t="shared" si="0"/>
        <v>0</v>
      </c>
      <c r="J18" s="374">
        <f>Table4[[#This Row],[Total - Incl. 
''Top-ups'']]-Table4[[#This Row],[Daily Target
(Estimated)]]</f>
        <v>-2.019999999999996</v>
      </c>
      <c r="K18" s="374">
        <f t="shared" si="1"/>
        <v>0.79999999999999716</v>
      </c>
      <c r="L18" s="374">
        <f t="shared" si="2"/>
        <v>1390.2</v>
      </c>
      <c r="M18" s="111">
        <f t="shared" si="3"/>
        <v>4.7155586017820425E-2</v>
      </c>
      <c r="N18" s="125" t="str">
        <f>IF(WEEKDAY(Table4[[#This Row],[Date]],2)=7,SUMIF(Table4[Week '#],Table4[[#This Row],[Week '#]],Table4[Daily 
Saving ]),"")</f>
        <v/>
      </c>
    </row>
    <row r="19" spans="1:14" x14ac:dyDescent="0.2">
      <c r="A19" s="66">
        <f>WEEKNUM(Table4[[#This Row],[Date]],2)</f>
        <v>3</v>
      </c>
      <c r="B19" s="74">
        <f>ROW()-ROW(Table4[[#Headers],[Day '#]])</f>
        <v>18</v>
      </c>
      <c r="C19" s="66" t="str">
        <f>TEXT(Table4[[#This Row],[Date]],"ddd")</f>
        <v>Sat</v>
      </c>
      <c r="D19" s="47">
        <v>45675</v>
      </c>
      <c r="E19" s="374">
        <f>WEEKDAY(Table4[[#This Row],[Date]],2)</f>
        <v>6</v>
      </c>
      <c r="F19" s="374">
        <f>SUM(Table4[[#Headers],[Daily Amount]]:Table4[[#This Row],[Daily Amount]])</f>
        <v>74</v>
      </c>
      <c r="G19" s="375">
        <v>75.05</v>
      </c>
      <c r="H19" s="374">
        <v>74.81</v>
      </c>
      <c r="I19" s="374">
        <f t="shared" si="0"/>
        <v>0.25</v>
      </c>
      <c r="J19" s="374">
        <f>Table4[[#This Row],[Total - Incl. 
''Top-ups'']]-Table4[[#This Row],[Daily Target
(Estimated)]]</f>
        <v>0.23999999999999488</v>
      </c>
      <c r="K19" s="374">
        <f t="shared" si="1"/>
        <v>1.0499999999999972</v>
      </c>
      <c r="L19" s="374">
        <f t="shared" si="2"/>
        <v>1383.95</v>
      </c>
      <c r="M19" s="111">
        <f t="shared" si="3"/>
        <v>5.1439342015078819E-2</v>
      </c>
      <c r="N19" s="125" t="str">
        <f>IF(WEEKDAY(Table4[[#This Row],[Date]],2)=7,SUMIF(Table4[Week '#],Table4[[#This Row],[Week '#]],Table4[Daily 
Saving ]),"")</f>
        <v/>
      </c>
    </row>
    <row r="20" spans="1:14" x14ac:dyDescent="0.2">
      <c r="A20" s="66">
        <f>WEEKNUM(Table4[[#This Row],[Date]],2)</f>
        <v>3</v>
      </c>
      <c r="B20" s="74">
        <f>ROW()-ROW(Table4[[#Headers],[Day '#]])</f>
        <v>19</v>
      </c>
      <c r="C20" s="66" t="str">
        <f>TEXT(Table4[[#This Row],[Date]],"ddd")</f>
        <v>Sun</v>
      </c>
      <c r="D20" s="47">
        <v>45676</v>
      </c>
      <c r="E20" s="374">
        <f>WEEKDAY(Table4[[#This Row],[Date]],2)</f>
        <v>7</v>
      </c>
      <c r="F20" s="374">
        <f>SUM(Table4[[#Headers],[Daily Amount]]:Table4[[#This Row],[Daily Amount]])</f>
        <v>81</v>
      </c>
      <c r="G20" s="375">
        <v>82.05</v>
      </c>
      <c r="H20" s="374">
        <v>78.8</v>
      </c>
      <c r="I20" s="374">
        <f t="shared" si="0"/>
        <v>0</v>
      </c>
      <c r="J20" s="374">
        <f>Table4[[#This Row],[Total - Incl. 
''Top-ups'']]-Table4[[#This Row],[Daily Target
(Estimated)]]</f>
        <v>3.25</v>
      </c>
      <c r="K20" s="374">
        <f t="shared" si="1"/>
        <v>1.0499999999999972</v>
      </c>
      <c r="L20" s="374">
        <f t="shared" si="2"/>
        <v>1376.95</v>
      </c>
      <c r="M20" s="111">
        <f t="shared" si="3"/>
        <v>5.6237148732008226E-2</v>
      </c>
      <c r="N20" s="125">
        <f>IF(WEEKDAY(Table4[[#This Row],[Date]],2)=7,SUMIF(Table4[Week '#],Table4[[#This Row],[Week '#]],Table4[Daily 
Saving ]),"")</f>
        <v>0.27999999999999403</v>
      </c>
    </row>
    <row r="21" spans="1:14" x14ac:dyDescent="0.2">
      <c r="A21" s="66">
        <f>WEEKNUM(Table4[[#This Row],[Date]],2)</f>
        <v>4</v>
      </c>
      <c r="B21" s="74">
        <f>ROW()-ROW(Table4[[#Headers],[Day '#]])</f>
        <v>20</v>
      </c>
      <c r="C21" s="66" t="str">
        <f>TEXT(Table4[[#This Row],[Date]],"ddd")</f>
        <v>Mon</v>
      </c>
      <c r="D21" s="47">
        <v>45677</v>
      </c>
      <c r="E21" s="374">
        <f>WEEKDAY(Table4[[#This Row],[Date]],2)</f>
        <v>1</v>
      </c>
      <c r="F21" s="374">
        <f>SUM(Table4[[#Headers],[Daily Amount]]:Table4[[#This Row],[Daily Amount]])</f>
        <v>82</v>
      </c>
      <c r="G21" s="375">
        <v>83.05</v>
      </c>
      <c r="H21" s="374">
        <v>82.78</v>
      </c>
      <c r="I21" s="374">
        <f t="shared" si="0"/>
        <v>0</v>
      </c>
      <c r="J21" s="374">
        <f>Table4[[#This Row],[Total - Incl. 
''Top-ups'']]-Table4[[#This Row],[Daily Target
(Estimated)]]</f>
        <v>0.26999999999999602</v>
      </c>
      <c r="K21" s="374">
        <f t="shared" si="1"/>
        <v>1.0499999999999972</v>
      </c>
      <c r="L21" s="374">
        <f t="shared" si="2"/>
        <v>1375.95</v>
      </c>
      <c r="M21" s="111">
        <f t="shared" si="3"/>
        <v>5.6922549691569568E-2</v>
      </c>
      <c r="N21" s="125" t="str">
        <f>IF(WEEKDAY(Table4[[#This Row],[Date]],2)=7,SUMIF(Table4[Week '#],Table4[[#This Row],[Week '#]],Table4[Daily 
Saving ]),"")</f>
        <v/>
      </c>
    </row>
    <row r="22" spans="1:14" x14ac:dyDescent="0.2">
      <c r="A22" s="66">
        <f>WEEKNUM(Table4[[#This Row],[Date]],2)</f>
        <v>4</v>
      </c>
      <c r="B22" s="74">
        <f>ROW()-ROW(Table4[[#Headers],[Day '#]])</f>
        <v>21</v>
      </c>
      <c r="C22" s="66" t="str">
        <f>TEXT(Table4[[#This Row],[Date]],"ddd")</f>
        <v>Tue</v>
      </c>
      <c r="D22" s="47">
        <v>45678</v>
      </c>
      <c r="E22" s="374">
        <f>WEEKDAY(Table4[[#This Row],[Date]],2)</f>
        <v>2</v>
      </c>
      <c r="F22" s="374">
        <f>SUM(Table4[[#Headers],[Daily Amount]]:Table4[[#This Row],[Daily Amount]])</f>
        <v>84</v>
      </c>
      <c r="G22" s="375">
        <v>85.05</v>
      </c>
      <c r="H22" s="374">
        <v>86.77</v>
      </c>
      <c r="I22" s="374">
        <f t="shared" si="0"/>
        <v>0</v>
      </c>
      <c r="J22" s="374">
        <f>Table4[[#This Row],[Total - Incl. 
''Top-ups'']]-Table4[[#This Row],[Daily Target
(Estimated)]]</f>
        <v>-1.7199999999999989</v>
      </c>
      <c r="K22" s="374">
        <f t="shared" si="1"/>
        <v>1.0499999999999972</v>
      </c>
      <c r="L22" s="374">
        <f t="shared" si="2"/>
        <v>1373.95</v>
      </c>
      <c r="M22" s="111">
        <f t="shared" si="3"/>
        <v>5.8293351610692254E-2</v>
      </c>
      <c r="N22" s="125" t="str">
        <f>IF(WEEKDAY(Table4[[#This Row],[Date]],2)=7,SUMIF(Table4[Week '#],Table4[[#This Row],[Week '#]],Table4[Daily 
Saving ]),"")</f>
        <v/>
      </c>
    </row>
    <row r="23" spans="1:14" x14ac:dyDescent="0.2">
      <c r="A23" s="66">
        <f>WEEKNUM(Table4[[#This Row],[Date]],2)</f>
        <v>4</v>
      </c>
      <c r="B23" s="74">
        <f>ROW()-ROW(Table4[[#Headers],[Day '#]])</f>
        <v>22</v>
      </c>
      <c r="C23" s="66" t="str">
        <f>TEXT(Table4[[#This Row],[Date]],"ddd")</f>
        <v>Wed</v>
      </c>
      <c r="D23" s="47">
        <v>45679</v>
      </c>
      <c r="E23" s="374">
        <f>WEEKDAY(Table4[[#This Row],[Date]],2)</f>
        <v>3</v>
      </c>
      <c r="F23" s="374">
        <f>SUM(Table4[[#Headers],[Daily Amount]]:Table4[[#This Row],[Daily Amount]])</f>
        <v>87</v>
      </c>
      <c r="G23" s="375">
        <v>88.05</v>
      </c>
      <c r="H23" s="374">
        <v>90.76</v>
      </c>
      <c r="I23" s="374">
        <f t="shared" si="0"/>
        <v>0</v>
      </c>
      <c r="J23" s="374">
        <f>Table4[[#This Row],[Total - Incl. 
''Top-ups'']]-Table4[[#This Row],[Daily Target
(Estimated)]]</f>
        <v>-2.710000000000008</v>
      </c>
      <c r="K23" s="374">
        <f t="shared" si="1"/>
        <v>1.0499999999999972</v>
      </c>
      <c r="L23" s="374">
        <f t="shared" si="2"/>
        <v>1370.95</v>
      </c>
      <c r="M23" s="111">
        <f t="shared" si="3"/>
        <v>6.0349554489376282E-2</v>
      </c>
      <c r="N23" s="125" t="str">
        <f>IF(WEEKDAY(Table4[[#This Row],[Date]],2)=7,SUMIF(Table4[Week '#],Table4[[#This Row],[Week '#]],Table4[Daily 
Saving ]),"")</f>
        <v/>
      </c>
    </row>
    <row r="24" spans="1:14" x14ac:dyDescent="0.2">
      <c r="A24" s="66">
        <f>WEEKNUM(Table4[[#This Row],[Date]],2)</f>
        <v>4</v>
      </c>
      <c r="B24" s="74">
        <f>ROW()-ROW(Table4[[#Headers],[Day '#]])</f>
        <v>23</v>
      </c>
      <c r="C24" s="66" t="str">
        <f>TEXT(Table4[[#This Row],[Date]],"ddd")</f>
        <v>Thu</v>
      </c>
      <c r="D24" s="47">
        <v>45680</v>
      </c>
      <c r="E24" s="374">
        <f>WEEKDAY(Table4[[#This Row],[Date]],2)</f>
        <v>4</v>
      </c>
      <c r="F24" s="374">
        <f>SUM(Table4[[#Headers],[Daily Amount]]:Table4[[#This Row],[Daily Amount]])</f>
        <v>91</v>
      </c>
      <c r="G24" s="375">
        <v>92.05</v>
      </c>
      <c r="H24" s="374">
        <v>94.75</v>
      </c>
      <c r="I24" s="374">
        <f t="shared" si="0"/>
        <v>0</v>
      </c>
      <c r="J24" s="374">
        <f>Table4[[#This Row],[Total - Incl. 
''Top-ups'']]-Table4[[#This Row],[Daily Target
(Estimated)]]</f>
        <v>-2.7000000000000028</v>
      </c>
      <c r="K24" s="374">
        <f t="shared" si="1"/>
        <v>1.0499999999999972</v>
      </c>
      <c r="L24" s="374">
        <f t="shared" si="2"/>
        <v>1366.95</v>
      </c>
      <c r="M24" s="111">
        <f t="shared" si="3"/>
        <v>6.309115832762166E-2</v>
      </c>
      <c r="N24" s="125" t="str">
        <f>IF(WEEKDAY(Table4[[#This Row],[Date]],2)=7,SUMIF(Table4[Week '#],Table4[[#This Row],[Week '#]],Table4[Daily 
Saving ]),"")</f>
        <v/>
      </c>
    </row>
    <row r="25" spans="1:14" x14ac:dyDescent="0.2">
      <c r="A25" s="66">
        <f>WEEKNUM(Table4[[#This Row],[Date]],2)</f>
        <v>4</v>
      </c>
      <c r="B25" s="74">
        <f>ROW()-ROW(Table4[[#Headers],[Day '#]])</f>
        <v>24</v>
      </c>
      <c r="C25" s="66" t="str">
        <f>TEXT(Table4[[#This Row],[Date]],"ddd")</f>
        <v>Fri</v>
      </c>
      <c r="D25" s="47">
        <v>45681</v>
      </c>
      <c r="E25" s="374">
        <f>WEEKDAY(Table4[[#This Row],[Date]],2)</f>
        <v>5</v>
      </c>
      <c r="F25" s="374">
        <f>SUM(Table4[[#Headers],[Daily Amount]]:Table4[[#This Row],[Daily Amount]])</f>
        <v>96</v>
      </c>
      <c r="G25" s="375">
        <v>97.05</v>
      </c>
      <c r="H25" s="374">
        <v>98.74</v>
      </c>
      <c r="I25" s="374">
        <f t="shared" si="0"/>
        <v>0</v>
      </c>
      <c r="J25" s="374">
        <f>Table4[[#This Row],[Total - Incl. 
''Top-ups'']]-Table4[[#This Row],[Daily Target
(Estimated)]]</f>
        <v>-1.6899999999999977</v>
      </c>
      <c r="K25" s="374">
        <f t="shared" si="1"/>
        <v>1.0499999999999972</v>
      </c>
      <c r="L25" s="374">
        <f t="shared" si="2"/>
        <v>1361.95</v>
      </c>
      <c r="M25" s="111">
        <f t="shared" si="3"/>
        <v>6.6518163125428367E-2</v>
      </c>
      <c r="N25" s="125" t="str">
        <f>IF(WEEKDAY(Table4[[#This Row],[Date]],2)=7,SUMIF(Table4[Week '#],Table4[[#This Row],[Week '#]],Table4[Daily 
Saving ]),"")</f>
        <v/>
      </c>
    </row>
    <row r="26" spans="1:14" x14ac:dyDescent="0.2">
      <c r="A26" s="66">
        <f>WEEKNUM(Table4[[#This Row],[Date]],2)</f>
        <v>4</v>
      </c>
      <c r="B26" s="74">
        <f>ROW()-ROW(Table4[[#Headers],[Day '#]])</f>
        <v>25</v>
      </c>
      <c r="C26" s="66" t="str">
        <f>TEXT(Table4[[#This Row],[Date]],"ddd")</f>
        <v>Sat</v>
      </c>
      <c r="D26" s="47">
        <v>45682</v>
      </c>
      <c r="E26" s="374">
        <f>WEEKDAY(Table4[[#This Row],[Date]],2)</f>
        <v>6</v>
      </c>
      <c r="F26" s="374">
        <f>SUM(Table4[[#Headers],[Daily Amount]]:Table4[[#This Row],[Daily Amount]])</f>
        <v>102</v>
      </c>
      <c r="G26" s="375">
        <v>103.05</v>
      </c>
      <c r="H26" s="374">
        <v>102.73</v>
      </c>
      <c r="I26" s="374">
        <f t="shared" si="0"/>
        <v>0</v>
      </c>
      <c r="J26" s="374">
        <f>Table4[[#This Row],[Total - Incl. 
''Top-ups'']]-Table4[[#This Row],[Daily Target
(Estimated)]]</f>
        <v>0.31999999999999318</v>
      </c>
      <c r="K26" s="374">
        <f t="shared" si="1"/>
        <v>1.0499999999999972</v>
      </c>
      <c r="L26" s="374">
        <f t="shared" si="2"/>
        <v>1355.95</v>
      </c>
      <c r="M26" s="111">
        <f t="shared" si="3"/>
        <v>7.0630568882796438E-2</v>
      </c>
      <c r="N26" s="125" t="str">
        <f>IF(WEEKDAY(Table4[[#This Row],[Date]],2)=7,SUMIF(Table4[Week '#],Table4[[#This Row],[Week '#]],Table4[Daily 
Saving ]),"")</f>
        <v/>
      </c>
    </row>
    <row r="27" spans="1:14" x14ac:dyDescent="0.2">
      <c r="A27" s="66">
        <f>WEEKNUM(Table4[[#This Row],[Date]],2)</f>
        <v>4</v>
      </c>
      <c r="B27" s="74">
        <f>ROW()-ROW(Table4[[#Headers],[Day '#]])</f>
        <v>26</v>
      </c>
      <c r="C27" s="66" t="str">
        <f>TEXT(Table4[[#This Row],[Date]],"ddd")</f>
        <v>Sun</v>
      </c>
      <c r="D27" s="47">
        <v>45683</v>
      </c>
      <c r="E27" s="374">
        <f>WEEKDAY(Table4[[#This Row],[Date]],2)</f>
        <v>7</v>
      </c>
      <c r="F27" s="374">
        <f>SUM(Table4[[#Headers],[Daily Amount]]:Table4[[#This Row],[Daily Amount]])</f>
        <v>109</v>
      </c>
      <c r="G27" s="375">
        <v>110.05</v>
      </c>
      <c r="H27" s="374">
        <v>106.72</v>
      </c>
      <c r="I27" s="374">
        <f t="shared" si="0"/>
        <v>0</v>
      </c>
      <c r="J27" s="374">
        <f>Table4[[#This Row],[Total - Incl. 
''Top-ups'']]-Table4[[#This Row],[Daily Target
(Estimated)]]</f>
        <v>3.3299999999999983</v>
      </c>
      <c r="K27" s="374">
        <f t="shared" si="1"/>
        <v>1.0499999999999972</v>
      </c>
      <c r="L27" s="374">
        <f t="shared" si="2"/>
        <v>1348.95</v>
      </c>
      <c r="M27" s="111">
        <f t="shared" si="3"/>
        <v>7.5428375599725844E-2</v>
      </c>
      <c r="N27" s="125">
        <f>IF(WEEKDAY(Table4[[#This Row],[Date]],2)=7,SUMIF(Table4[Week '#],Table4[[#This Row],[Week '#]],Table4[Daily 
Saving ]),"")</f>
        <v>0</v>
      </c>
    </row>
    <row r="28" spans="1:14" x14ac:dyDescent="0.2">
      <c r="A28" s="66">
        <f>WEEKNUM(Table4[[#This Row],[Date]],2)</f>
        <v>5</v>
      </c>
      <c r="B28" s="74">
        <f>ROW()-ROW(Table4[[#Headers],[Day '#]])</f>
        <v>27</v>
      </c>
      <c r="C28" s="66" t="str">
        <f>TEXT(Table4[[#This Row],[Date]],"ddd")</f>
        <v>Mon</v>
      </c>
      <c r="D28" s="47">
        <v>45684</v>
      </c>
      <c r="E28" s="374">
        <f>WEEKDAY(Table4[[#This Row],[Date]],2)</f>
        <v>1</v>
      </c>
      <c r="F28" s="374">
        <f>SUM(Table4[[#Headers],[Daily Amount]]:Table4[[#This Row],[Daily Amount]])</f>
        <v>110</v>
      </c>
      <c r="G28" s="375">
        <v>111.05</v>
      </c>
      <c r="H28" s="374">
        <v>110.7</v>
      </c>
      <c r="I28" s="374">
        <f t="shared" si="0"/>
        <v>0</v>
      </c>
      <c r="J28" s="374">
        <f>Table4[[#This Row],[Total - Incl. 
''Top-ups'']]-Table4[[#This Row],[Daily Target
(Estimated)]]</f>
        <v>0.34999999999999432</v>
      </c>
      <c r="K28" s="374">
        <f t="shared" si="1"/>
        <v>1.0499999999999972</v>
      </c>
      <c r="L28" s="374">
        <f t="shared" si="2"/>
        <v>1347.95</v>
      </c>
      <c r="M28" s="111">
        <f t="shared" si="3"/>
        <v>7.611377655928718E-2</v>
      </c>
      <c r="N28" s="125" t="str">
        <f>IF(WEEKDAY(Table4[[#This Row],[Date]],2)=7,SUMIF(Table4[Week '#],Table4[[#This Row],[Week '#]],Table4[Daily 
Saving ]),"")</f>
        <v/>
      </c>
    </row>
    <row r="29" spans="1:14" x14ac:dyDescent="0.2">
      <c r="A29" s="66">
        <f>WEEKNUM(Table4[[#This Row],[Date]],2)</f>
        <v>5</v>
      </c>
      <c r="B29" s="74">
        <f>ROW()-ROW(Table4[[#Headers],[Day '#]])</f>
        <v>28</v>
      </c>
      <c r="C29" s="66" t="str">
        <f>TEXT(Table4[[#This Row],[Date]],"ddd")</f>
        <v>Tue</v>
      </c>
      <c r="D29" s="47">
        <v>45685</v>
      </c>
      <c r="E29" s="374">
        <f>WEEKDAY(Table4[[#This Row],[Date]],2)</f>
        <v>2</v>
      </c>
      <c r="F29" s="374">
        <f>SUM(Table4[[#Headers],[Daily Amount]]:Table4[[#This Row],[Daily Amount]])</f>
        <v>112</v>
      </c>
      <c r="G29" s="375">
        <v>113.05</v>
      </c>
      <c r="H29" s="374">
        <v>114.69</v>
      </c>
      <c r="I29" s="374">
        <f t="shared" si="0"/>
        <v>0</v>
      </c>
      <c r="J29" s="374">
        <f>Table4[[#This Row],[Total - Incl. 
''Top-ups'']]-Table4[[#This Row],[Daily Target
(Estimated)]]</f>
        <v>-1.6400000000000006</v>
      </c>
      <c r="K29" s="374">
        <f t="shared" si="1"/>
        <v>1.0499999999999972</v>
      </c>
      <c r="L29" s="374">
        <f t="shared" si="2"/>
        <v>1345.95</v>
      </c>
      <c r="M29" s="111">
        <f t="shared" si="3"/>
        <v>7.7484578478409866E-2</v>
      </c>
      <c r="N29" s="125" t="str">
        <f>IF(WEEKDAY(Table4[[#This Row],[Date]],2)=7,SUMIF(Table4[Week '#],Table4[[#This Row],[Week '#]],Table4[Daily 
Saving ]),"")</f>
        <v/>
      </c>
    </row>
    <row r="30" spans="1:14" x14ac:dyDescent="0.2">
      <c r="A30" s="66">
        <f>WEEKNUM(Table4[[#This Row],[Date]],2)</f>
        <v>5</v>
      </c>
      <c r="B30" s="74">
        <f>ROW()-ROW(Table4[[#Headers],[Day '#]])</f>
        <v>29</v>
      </c>
      <c r="C30" s="66" t="str">
        <f>TEXT(Table4[[#This Row],[Date]],"ddd")</f>
        <v>Wed</v>
      </c>
      <c r="D30" s="47">
        <v>45686</v>
      </c>
      <c r="E30" s="374">
        <f>WEEKDAY(Table4[[#This Row],[Date]],2)</f>
        <v>3</v>
      </c>
      <c r="F30" s="374">
        <f>SUM(Table4[[#Headers],[Daily Amount]]:Table4[[#This Row],[Daily Amount]])</f>
        <v>115</v>
      </c>
      <c r="G30" s="375">
        <v>116.77</v>
      </c>
      <c r="H30" s="374">
        <v>118.68</v>
      </c>
      <c r="I30" s="374">
        <f t="shared" si="0"/>
        <v>0.71999999999999886</v>
      </c>
      <c r="J30" s="374">
        <f>Table4[[#This Row],[Total - Incl. 
''Top-ups'']]-Table4[[#This Row],[Daily Target
(Estimated)]]</f>
        <v>-1.9100000000000108</v>
      </c>
      <c r="K30" s="374">
        <f t="shared" si="1"/>
        <v>1.769999999999996</v>
      </c>
      <c r="L30" s="374">
        <f t="shared" si="2"/>
        <v>1342.23</v>
      </c>
      <c r="M30" s="111">
        <f t="shared" si="3"/>
        <v>8.0034270047978071E-2</v>
      </c>
      <c r="N30" s="125" t="str">
        <f>IF(WEEKDAY(Table4[[#This Row],[Date]],2)=7,SUMIF(Table4[Week '#],Table4[[#This Row],[Week '#]],Table4[Daily 
Saving ]),"")</f>
        <v/>
      </c>
    </row>
    <row r="31" spans="1:14" x14ac:dyDescent="0.2">
      <c r="A31" s="66">
        <f>WEEKNUM(Table4[[#This Row],[Date]],2)</f>
        <v>5</v>
      </c>
      <c r="B31" s="74">
        <f>ROW()-ROW(Table4[[#Headers],[Day '#]])</f>
        <v>30</v>
      </c>
      <c r="C31" s="66" t="str">
        <f>TEXT(Table4[[#This Row],[Date]],"ddd")</f>
        <v>Thu</v>
      </c>
      <c r="D31" s="47">
        <v>45687</v>
      </c>
      <c r="E31" s="374">
        <f>WEEKDAY(Table4[[#This Row],[Date]],2)</f>
        <v>4</v>
      </c>
      <c r="F31" s="374">
        <f>SUM(Table4[[#Headers],[Daily Amount]]:Table4[[#This Row],[Daily Amount]])</f>
        <v>119</v>
      </c>
      <c r="G31" s="375">
        <v>120.77</v>
      </c>
      <c r="H31" s="374">
        <v>122.67</v>
      </c>
      <c r="I31" s="374">
        <f t="shared" si="0"/>
        <v>0</v>
      </c>
      <c r="J31" s="374">
        <f>Table4[[#This Row],[Total - Incl. 
''Top-ups'']]-Table4[[#This Row],[Daily Target
(Estimated)]]</f>
        <v>-1.9000000000000057</v>
      </c>
      <c r="K31" s="374">
        <f t="shared" si="1"/>
        <v>1.769999999999996</v>
      </c>
      <c r="L31" s="374">
        <f t="shared" si="2"/>
        <v>1338.23</v>
      </c>
      <c r="M31" s="111">
        <f t="shared" si="3"/>
        <v>8.2775873886223442E-2</v>
      </c>
      <c r="N31" s="125" t="str">
        <f>IF(WEEKDAY(Table4[[#This Row],[Date]],2)=7,SUMIF(Table4[Week '#],Table4[[#This Row],[Week '#]],Table4[Daily 
Saving ]),"")</f>
        <v/>
      </c>
    </row>
    <row r="32" spans="1:14" x14ac:dyDescent="0.2">
      <c r="A32" s="66">
        <f>WEEKNUM(Table4[[#This Row],[Date]],2)</f>
        <v>5</v>
      </c>
      <c r="B32" s="74">
        <f>ROW()-ROW(Table4[[#Headers],[Day '#]])</f>
        <v>31</v>
      </c>
      <c r="C32" s="66" t="str">
        <f>TEXT(Table4[[#This Row],[Date]],"ddd")</f>
        <v>Fri</v>
      </c>
      <c r="D32" s="47">
        <v>45688</v>
      </c>
      <c r="E32" s="374">
        <f>WEEKDAY(Table4[[#This Row],[Date]],2)</f>
        <v>5</v>
      </c>
      <c r="F32" s="374">
        <f>SUM(Table4[[#Headers],[Daily Amount]]:Table4[[#This Row],[Daily Amount]])</f>
        <v>124</v>
      </c>
      <c r="G32" s="375">
        <v>126.77</v>
      </c>
      <c r="H32" s="374">
        <v>126.66</v>
      </c>
      <c r="I32" s="374">
        <f t="shared" si="0"/>
        <v>1</v>
      </c>
      <c r="J32" s="374">
        <f>Table4[[#This Row],[Total - Incl. 
''Top-ups'']]-Table4[[#This Row],[Daily Target
(Estimated)]]</f>
        <v>0.10999999999999943</v>
      </c>
      <c r="K32" s="374">
        <f t="shared" si="1"/>
        <v>2.769999999999996</v>
      </c>
      <c r="L32" s="374">
        <f t="shared" si="2"/>
        <v>1332.23</v>
      </c>
      <c r="M32" s="111">
        <f t="shared" si="3"/>
        <v>8.6888279643591498E-2</v>
      </c>
      <c r="N32" s="125" t="str">
        <f>IF(WEEKDAY(Table4[[#This Row],[Date]],2)=7,SUMIF(Table4[Week '#],Table4[[#This Row],[Week '#]],Table4[Daily 
Saving ]),"")</f>
        <v/>
      </c>
    </row>
    <row r="33" spans="1:14" x14ac:dyDescent="0.2">
      <c r="A33" s="66">
        <f>WEEKNUM(Table4[[#This Row],[Date]],2)</f>
        <v>5</v>
      </c>
      <c r="B33" s="74">
        <f>ROW()-ROW(Table4[[#Headers],[Day '#]])</f>
        <v>32</v>
      </c>
      <c r="C33" s="66" t="str">
        <f>TEXT(Table4[[#This Row],[Date]],"ddd")</f>
        <v>Sat</v>
      </c>
      <c r="D33" s="47">
        <v>45689</v>
      </c>
      <c r="E33" s="374">
        <f>WEEKDAY(Table4[[#This Row],[Date]],2)</f>
        <v>6</v>
      </c>
      <c r="F33" s="374">
        <f>SUM(Table4[[#Headers],[Daily Amount]]:Table4[[#This Row],[Daily Amount]])</f>
        <v>130</v>
      </c>
      <c r="G33" s="375">
        <v>132.77000000000001</v>
      </c>
      <c r="H33" s="374">
        <v>130.65</v>
      </c>
      <c r="I33" s="374">
        <f t="shared" si="0"/>
        <v>1.4210854715202004E-14</v>
      </c>
      <c r="J33" s="374">
        <f>Table4[[#This Row],[Total - Incl. 
''Top-ups'']]-Table4[[#This Row],[Daily Target
(Estimated)]]</f>
        <v>2.1200000000000045</v>
      </c>
      <c r="K33" s="374">
        <f t="shared" si="1"/>
        <v>2.7700000000000102</v>
      </c>
      <c r="L33" s="374">
        <f t="shared" si="2"/>
        <v>1326.23</v>
      </c>
      <c r="M33" s="111">
        <f t="shared" si="3"/>
        <v>9.1000685400959569E-2</v>
      </c>
      <c r="N33" s="125" t="str">
        <f>IF(WEEKDAY(Table4[[#This Row],[Date]],2)=7,SUMIF(Table4[Week '#],Table4[[#This Row],[Week '#]],Table4[Daily 
Saving ]),"")</f>
        <v/>
      </c>
    </row>
    <row r="34" spans="1:14" x14ac:dyDescent="0.2">
      <c r="A34" s="66">
        <f>WEEKNUM(Table4[[#This Row],[Date]],2)</f>
        <v>5</v>
      </c>
      <c r="B34" s="74">
        <f>ROW()-ROW(Table4[[#Headers],[Day '#]])</f>
        <v>33</v>
      </c>
      <c r="C34" s="66" t="str">
        <f>TEXT(Table4[[#This Row],[Date]],"ddd")</f>
        <v>Sun</v>
      </c>
      <c r="D34" s="47">
        <v>45690</v>
      </c>
      <c r="E34" s="374">
        <f>WEEKDAY(Table4[[#This Row],[Date]],2)</f>
        <v>7</v>
      </c>
      <c r="F34" s="374">
        <f>SUM(Table4[[#Headers],[Daily Amount]]:Table4[[#This Row],[Daily Amount]])</f>
        <v>137</v>
      </c>
      <c r="G34" s="375">
        <v>139.77000000000001</v>
      </c>
      <c r="H34" s="374">
        <v>134.63999999999999</v>
      </c>
      <c r="I34" s="374">
        <f t="shared" si="0"/>
        <v>0</v>
      </c>
      <c r="J34" s="374">
        <f>Table4[[#This Row],[Total - Incl. 
''Top-ups'']]-Table4[[#This Row],[Daily Target
(Estimated)]]</f>
        <v>5.1300000000000239</v>
      </c>
      <c r="K34" s="374">
        <f t="shared" si="1"/>
        <v>2.7700000000000102</v>
      </c>
      <c r="L34" s="374">
        <f t="shared" si="2"/>
        <v>1319.23</v>
      </c>
      <c r="M34" s="111">
        <f t="shared" si="3"/>
        <v>9.5798492117888975E-2</v>
      </c>
      <c r="N34" s="125">
        <f>IF(WEEKDAY(Table4[[#This Row],[Date]],2)=7,SUMIF(Table4[Week '#],Table4[[#This Row],[Week '#]],Table4[Daily 
Saving ]),"")</f>
        <v>1.7200000000000131</v>
      </c>
    </row>
    <row r="35" spans="1:14" x14ac:dyDescent="0.2">
      <c r="A35" s="66">
        <f>WEEKNUM(Table4[[#This Row],[Date]],2)</f>
        <v>6</v>
      </c>
      <c r="B35" s="74">
        <f>ROW()-ROW(Table4[[#Headers],[Day '#]])</f>
        <v>34</v>
      </c>
      <c r="C35" s="66" t="str">
        <f>TEXT(Table4[[#This Row],[Date]],"ddd")</f>
        <v>Mon</v>
      </c>
      <c r="D35" s="47">
        <v>45691</v>
      </c>
      <c r="E35" s="374">
        <f>WEEKDAY(Table4[[#This Row],[Date]],2)</f>
        <v>1</v>
      </c>
      <c r="F35" s="374">
        <f>SUM(Table4[[#Headers],[Daily Amount]]:Table4[[#This Row],[Daily Amount]])</f>
        <v>138</v>
      </c>
      <c r="G35" s="375">
        <v>140.91999999999999</v>
      </c>
      <c r="H35" s="374">
        <v>138.63</v>
      </c>
      <c r="I35" s="374">
        <f t="shared" si="0"/>
        <v>0.14999999999997726</v>
      </c>
      <c r="J35" s="374">
        <f>Table4[[#This Row],[Total - Incl. 
''Top-ups'']]-Table4[[#This Row],[Daily Target
(Estimated)]]</f>
        <v>2.289999999999992</v>
      </c>
      <c r="K35" s="374">
        <f t="shared" si="1"/>
        <v>2.9199999999999875</v>
      </c>
      <c r="L35" s="374">
        <f t="shared" si="2"/>
        <v>1318.08</v>
      </c>
      <c r="M35" s="111">
        <f t="shared" si="3"/>
        <v>9.6586703221384504E-2</v>
      </c>
      <c r="N35" s="125" t="str">
        <f>IF(WEEKDAY(Table4[[#This Row],[Date]],2)=7,SUMIF(Table4[Week '#],Table4[[#This Row],[Week '#]],Table4[Daily 
Saving ]),"")</f>
        <v/>
      </c>
    </row>
    <row r="36" spans="1:14" x14ac:dyDescent="0.2">
      <c r="A36" s="66">
        <f>WEEKNUM(Table4[[#This Row],[Date]],2)</f>
        <v>6</v>
      </c>
      <c r="B36" s="74">
        <f>ROW()-ROW(Table4[[#Headers],[Day '#]])</f>
        <v>35</v>
      </c>
      <c r="C36" s="66" t="str">
        <f>TEXT(Table4[[#This Row],[Date]],"ddd")</f>
        <v>Tue</v>
      </c>
      <c r="D36" s="47">
        <v>45692</v>
      </c>
      <c r="E36" s="374">
        <f>WEEKDAY(Table4[[#This Row],[Date]],2)</f>
        <v>2</v>
      </c>
      <c r="F36" s="374">
        <f>SUM(Table4[[#Headers],[Daily Amount]]:Table4[[#This Row],[Daily Amount]])</f>
        <v>140</v>
      </c>
      <c r="G36" s="375">
        <v>143.24</v>
      </c>
      <c r="H36" s="374">
        <v>142.62</v>
      </c>
      <c r="I36" s="374">
        <f t="shared" si="0"/>
        <v>0.3200000000000216</v>
      </c>
      <c r="J36" s="374">
        <f>Table4[[#This Row],[Total - Incl. 
''Top-ups'']]-Table4[[#This Row],[Daily Target
(Estimated)]]</f>
        <v>0.62000000000000455</v>
      </c>
      <c r="K36" s="374">
        <f t="shared" si="1"/>
        <v>3.2400000000000091</v>
      </c>
      <c r="L36" s="374">
        <f t="shared" si="2"/>
        <v>1315.76</v>
      </c>
      <c r="M36" s="111">
        <f t="shared" si="3"/>
        <v>9.8176833447566836E-2</v>
      </c>
      <c r="N36" s="125" t="str">
        <f>IF(WEEKDAY(Table4[[#This Row],[Date]],2)=7,SUMIF(Table4[Week '#],Table4[[#This Row],[Week '#]],Table4[Daily 
Saving ]),"")</f>
        <v/>
      </c>
    </row>
    <row r="37" spans="1:14" x14ac:dyDescent="0.2">
      <c r="A37" s="66">
        <f>WEEKNUM(Table4[[#This Row],[Date]],2)</f>
        <v>6</v>
      </c>
      <c r="B37" s="74">
        <f>ROW()-ROW(Table4[[#Headers],[Day '#]])</f>
        <v>36</v>
      </c>
      <c r="C37" s="66" t="str">
        <f>TEXT(Table4[[#This Row],[Date]],"ddd")</f>
        <v>Wed</v>
      </c>
      <c r="D37" s="47">
        <v>45693</v>
      </c>
      <c r="E37" s="374">
        <f>WEEKDAY(Table4[[#This Row],[Date]],2)</f>
        <v>3</v>
      </c>
      <c r="F37" s="374">
        <f>SUM(Table4[[#Headers],[Daily Amount]]:Table4[[#This Row],[Daily Amount]])</f>
        <v>143</v>
      </c>
      <c r="G37" s="375">
        <v>146.24</v>
      </c>
      <c r="H37" s="374">
        <v>146.61000000000001</v>
      </c>
      <c r="I37" s="374">
        <f t="shared" si="0"/>
        <v>0</v>
      </c>
      <c r="J37" s="374">
        <f>Table4[[#This Row],[Total - Incl. 
''Top-ups'']]-Table4[[#This Row],[Daily Target
(Estimated)]]</f>
        <v>-0.37000000000000455</v>
      </c>
      <c r="K37" s="374">
        <f t="shared" si="1"/>
        <v>3.2400000000000091</v>
      </c>
      <c r="L37" s="374">
        <f t="shared" si="2"/>
        <v>1312.76</v>
      </c>
      <c r="M37" s="111">
        <f t="shared" si="3"/>
        <v>0.10023303632625086</v>
      </c>
      <c r="N37" s="125" t="str">
        <f>IF(WEEKDAY(Table4[[#This Row],[Date]],2)=7,SUMIF(Table4[Week '#],Table4[[#This Row],[Week '#]],Table4[Daily 
Saving ]),"")</f>
        <v/>
      </c>
    </row>
    <row r="38" spans="1:14" x14ac:dyDescent="0.2">
      <c r="A38" s="66">
        <f>WEEKNUM(Table4[[#This Row],[Date]],2)</f>
        <v>6</v>
      </c>
      <c r="B38" s="74">
        <f>ROW()-ROW(Table4[[#Headers],[Day '#]])</f>
        <v>37</v>
      </c>
      <c r="C38" s="66" t="str">
        <f>TEXT(Table4[[#This Row],[Date]],"ddd")</f>
        <v>Thu</v>
      </c>
      <c r="D38" s="47">
        <v>45694</v>
      </c>
      <c r="E38" s="374">
        <f>WEEKDAY(Table4[[#This Row],[Date]],2)</f>
        <v>4</v>
      </c>
      <c r="F38" s="374">
        <f>SUM(Table4[[#Headers],[Daily Amount]]:Table4[[#This Row],[Daily Amount]])</f>
        <v>147</v>
      </c>
      <c r="G38" s="375">
        <v>150.29</v>
      </c>
      <c r="H38" s="374">
        <v>150.6</v>
      </c>
      <c r="I38" s="374">
        <f t="shared" si="0"/>
        <v>4.9999999999982947E-2</v>
      </c>
      <c r="J38" s="374">
        <f>Table4[[#This Row],[Total - Incl. 
''Top-ups'']]-Table4[[#This Row],[Daily Target
(Estimated)]]</f>
        <v>-0.31000000000000227</v>
      </c>
      <c r="K38" s="374">
        <f t="shared" si="1"/>
        <v>3.289999999999992</v>
      </c>
      <c r="L38" s="374">
        <f t="shared" si="2"/>
        <v>1308.71</v>
      </c>
      <c r="M38" s="111">
        <f t="shared" si="3"/>
        <v>0.1030089102124743</v>
      </c>
      <c r="N38" s="125" t="str">
        <f>IF(WEEKDAY(Table4[[#This Row],[Date]],2)=7,SUMIF(Table4[Week '#],Table4[[#This Row],[Week '#]],Table4[Daily 
Saving ]),"")</f>
        <v/>
      </c>
    </row>
    <row r="39" spans="1:14" x14ac:dyDescent="0.2">
      <c r="A39" s="66">
        <f>WEEKNUM(Table4[[#This Row],[Date]],2)</f>
        <v>6</v>
      </c>
      <c r="B39" s="74">
        <f>ROW()-ROW(Table4[[#Headers],[Day '#]])</f>
        <v>38</v>
      </c>
      <c r="C39" s="66" t="str">
        <f>TEXT(Table4[[#This Row],[Date]],"ddd")</f>
        <v>Fri</v>
      </c>
      <c r="D39" s="47">
        <v>45695</v>
      </c>
      <c r="E39" s="374">
        <f>WEEKDAY(Table4[[#This Row],[Date]],2)</f>
        <v>5</v>
      </c>
      <c r="F39" s="374">
        <f>SUM(Table4[[#Headers],[Daily Amount]]:Table4[[#This Row],[Daily Amount]])</f>
        <v>152</v>
      </c>
      <c r="G39" s="375">
        <v>155.29</v>
      </c>
      <c r="H39" s="374">
        <v>154.59</v>
      </c>
      <c r="I39" s="374">
        <f t="shared" si="0"/>
        <v>0</v>
      </c>
      <c r="J39" s="374">
        <f>Table4[[#This Row],[Total - Incl. 
''Top-ups'']]-Table4[[#This Row],[Daily Target
(Estimated)]]</f>
        <v>0.69999999999998863</v>
      </c>
      <c r="K39" s="374">
        <f t="shared" si="1"/>
        <v>3.289999999999992</v>
      </c>
      <c r="L39" s="374">
        <f t="shared" si="2"/>
        <v>1303.71</v>
      </c>
      <c r="M39" s="111">
        <f t="shared" si="3"/>
        <v>0.106435915010281</v>
      </c>
      <c r="N39" s="125" t="str">
        <f>IF(WEEKDAY(Table4[[#This Row],[Date]],2)=7,SUMIF(Table4[Week '#],Table4[[#This Row],[Week '#]],Table4[Daily 
Saving ]),"")</f>
        <v/>
      </c>
    </row>
    <row r="40" spans="1:14" x14ac:dyDescent="0.2">
      <c r="A40" s="66">
        <f>WEEKNUM(Table4[[#This Row],[Date]],2)</f>
        <v>6</v>
      </c>
      <c r="B40" s="74">
        <f>ROW()-ROW(Table4[[#Headers],[Day '#]])</f>
        <v>39</v>
      </c>
      <c r="C40" s="66" t="str">
        <f>TEXT(Table4[[#This Row],[Date]],"ddd")</f>
        <v>Sat</v>
      </c>
      <c r="D40" s="47">
        <v>45696</v>
      </c>
      <c r="E40" s="374">
        <f>WEEKDAY(Table4[[#This Row],[Date]],2)</f>
        <v>6</v>
      </c>
      <c r="F40" s="374">
        <f>SUM(Table4[[#Headers],[Daily Amount]]:Table4[[#This Row],[Daily Amount]])</f>
        <v>158</v>
      </c>
      <c r="G40" s="375">
        <v>161.29</v>
      </c>
      <c r="H40" s="374">
        <v>158.58000000000001</v>
      </c>
      <c r="I40" s="374">
        <f t="shared" si="0"/>
        <v>0</v>
      </c>
      <c r="J40" s="374">
        <f>Table4[[#This Row],[Total - Incl. 
''Top-ups'']]-Table4[[#This Row],[Daily Target
(Estimated)]]</f>
        <v>2.7099999999999795</v>
      </c>
      <c r="K40" s="374">
        <f t="shared" si="1"/>
        <v>3.289999999999992</v>
      </c>
      <c r="L40" s="374">
        <f t="shared" si="2"/>
        <v>1297.71</v>
      </c>
      <c r="M40" s="111">
        <f t="shared" si="3"/>
        <v>0.11054832076764907</v>
      </c>
      <c r="N40" s="125" t="str">
        <f>IF(WEEKDAY(Table4[[#This Row],[Date]],2)=7,SUMIF(Table4[Week '#],Table4[[#This Row],[Week '#]],Table4[Daily 
Saving ]),"")</f>
        <v/>
      </c>
    </row>
    <row r="41" spans="1:14" x14ac:dyDescent="0.2">
      <c r="A41" s="66">
        <f>WEEKNUM(Table4[[#This Row],[Date]],2)</f>
        <v>6</v>
      </c>
      <c r="B41" s="74">
        <f>ROW()-ROW(Table4[[#Headers],[Day '#]])</f>
        <v>40</v>
      </c>
      <c r="C41" s="66" t="str">
        <f>TEXT(Table4[[#This Row],[Date]],"ddd")</f>
        <v>Sun</v>
      </c>
      <c r="D41" s="47">
        <v>45697</v>
      </c>
      <c r="E41" s="374">
        <f>WEEKDAY(Table4[[#This Row],[Date]],2)</f>
        <v>7</v>
      </c>
      <c r="F41" s="374">
        <f>SUM(Table4[[#Headers],[Daily Amount]]:Table4[[#This Row],[Daily Amount]])</f>
        <v>165</v>
      </c>
      <c r="G41" s="375">
        <v>168.29</v>
      </c>
      <c r="H41" s="374">
        <v>162.57</v>
      </c>
      <c r="I41" s="374">
        <f t="shared" si="0"/>
        <v>0</v>
      </c>
      <c r="J41" s="374">
        <f>Table4[[#This Row],[Total - Incl. 
''Top-ups'']]-Table4[[#This Row],[Daily Target
(Estimated)]]</f>
        <v>5.7199999999999989</v>
      </c>
      <c r="K41" s="374">
        <f t="shared" si="1"/>
        <v>3.289999999999992</v>
      </c>
      <c r="L41" s="374">
        <f t="shared" si="2"/>
        <v>1290.71</v>
      </c>
      <c r="M41" s="111">
        <f t="shared" si="3"/>
        <v>0.11534612748457847</v>
      </c>
      <c r="N41" s="125">
        <f>IF(WEEKDAY(Table4[[#This Row],[Date]],2)=7,SUMIF(Table4[Week '#],Table4[[#This Row],[Week '#]],Table4[Daily 
Saving ]),"")</f>
        <v>0.51999999999998181</v>
      </c>
    </row>
    <row r="42" spans="1:14" x14ac:dyDescent="0.2">
      <c r="A42" s="66">
        <f>WEEKNUM(Table4[[#This Row],[Date]],2)</f>
        <v>7</v>
      </c>
      <c r="B42" s="74">
        <f>ROW()-ROW(Table4[[#Headers],[Day '#]])</f>
        <v>41</v>
      </c>
      <c r="C42" s="66" t="str">
        <f>TEXT(Table4[[#This Row],[Date]],"ddd")</f>
        <v>Mon</v>
      </c>
      <c r="D42" s="47">
        <v>45698</v>
      </c>
      <c r="E42" s="374">
        <f>WEEKDAY(Table4[[#This Row],[Date]],2)</f>
        <v>1</v>
      </c>
      <c r="F42" s="374">
        <f>SUM(Table4[[#Headers],[Daily Amount]]:Table4[[#This Row],[Daily Amount]])</f>
        <v>166</v>
      </c>
      <c r="G42" s="375">
        <v>169.29</v>
      </c>
      <c r="H42" s="374">
        <v>166.55</v>
      </c>
      <c r="I42" s="374">
        <f t="shared" si="0"/>
        <v>0</v>
      </c>
      <c r="J42" s="374">
        <f>Table4[[#This Row],[Total - Incl. 
''Top-ups'']]-Table4[[#This Row],[Daily Target
(Estimated)]]</f>
        <v>2.7399999999999807</v>
      </c>
      <c r="K42" s="374">
        <f t="shared" si="1"/>
        <v>3.289999999999992</v>
      </c>
      <c r="L42" s="374">
        <f t="shared" si="2"/>
        <v>1289.71</v>
      </c>
      <c r="M42" s="111">
        <f t="shared" si="3"/>
        <v>0.11603152844413982</v>
      </c>
      <c r="N42" s="125" t="str">
        <f>IF(WEEKDAY(Table4[[#This Row],[Date]],2)=7,SUMIF(Table4[Week '#],Table4[[#This Row],[Week '#]],Table4[Daily 
Saving ]),"")</f>
        <v/>
      </c>
    </row>
    <row r="43" spans="1:14" x14ac:dyDescent="0.2">
      <c r="A43" s="66">
        <f>WEEKNUM(Table4[[#This Row],[Date]],2)</f>
        <v>7</v>
      </c>
      <c r="B43" s="74">
        <f>ROW()-ROW(Table4[[#Headers],[Day '#]])</f>
        <v>42</v>
      </c>
      <c r="C43" s="66" t="str">
        <f>TEXT(Table4[[#This Row],[Date]],"ddd")</f>
        <v>Tue</v>
      </c>
      <c r="D43" s="47">
        <v>45699</v>
      </c>
      <c r="E43" s="374">
        <f>WEEKDAY(Table4[[#This Row],[Date]],2)</f>
        <v>2</v>
      </c>
      <c r="F43" s="374">
        <f>SUM(Table4[[#Headers],[Daily Amount]]:Table4[[#This Row],[Daily Amount]])</f>
        <v>168</v>
      </c>
      <c r="G43" s="375">
        <v>171.8</v>
      </c>
      <c r="H43" s="374">
        <v>170.54</v>
      </c>
      <c r="I43" s="374">
        <f t="shared" si="0"/>
        <v>0.51000000000001933</v>
      </c>
      <c r="J43" s="374">
        <f>Table4[[#This Row],[Total - Incl. 
''Top-ups'']]-Table4[[#This Row],[Daily Target
(Estimated)]]</f>
        <v>1.2600000000000193</v>
      </c>
      <c r="K43" s="374">
        <f t="shared" si="1"/>
        <v>3.8000000000000114</v>
      </c>
      <c r="L43" s="374">
        <f t="shared" si="2"/>
        <v>1287.2</v>
      </c>
      <c r="M43" s="111">
        <f t="shared" si="3"/>
        <v>0.11775188485263881</v>
      </c>
      <c r="N43" s="125" t="str">
        <f>IF(WEEKDAY(Table4[[#This Row],[Date]],2)=7,SUMIF(Table4[Week '#],Table4[[#This Row],[Week '#]],Table4[Daily 
Saving ]),"")</f>
        <v/>
      </c>
    </row>
    <row r="44" spans="1:14" x14ac:dyDescent="0.2">
      <c r="A44" s="66">
        <f>WEEKNUM(Table4[[#This Row],[Date]],2)</f>
        <v>7</v>
      </c>
      <c r="B44" s="74">
        <f>ROW()-ROW(Table4[[#Headers],[Day '#]])</f>
        <v>43</v>
      </c>
      <c r="C44" s="66" t="str">
        <f>TEXT(Table4[[#This Row],[Date]],"ddd")</f>
        <v>Wed</v>
      </c>
      <c r="D44" s="47">
        <v>45700</v>
      </c>
      <c r="E44" s="374">
        <f>WEEKDAY(Table4[[#This Row],[Date]],2)</f>
        <v>3</v>
      </c>
      <c r="F44" s="374">
        <f>SUM(Table4[[#Headers],[Daily Amount]]:Table4[[#This Row],[Daily Amount]])</f>
        <v>171</v>
      </c>
      <c r="G44" s="375">
        <v>174.8</v>
      </c>
      <c r="H44" s="374">
        <v>174.53</v>
      </c>
      <c r="I44" s="374">
        <f t="shared" si="0"/>
        <v>0</v>
      </c>
      <c r="J44" s="374">
        <f>Table4[[#This Row],[Total - Incl. 
''Top-ups'']]-Table4[[#This Row],[Daily Target
(Estimated)]]</f>
        <v>0.27000000000001023</v>
      </c>
      <c r="K44" s="374">
        <f t="shared" si="1"/>
        <v>3.8000000000000114</v>
      </c>
      <c r="L44" s="374">
        <f t="shared" si="2"/>
        <v>1284.2</v>
      </c>
      <c r="M44" s="111">
        <f t="shared" si="3"/>
        <v>0.11980808773132283</v>
      </c>
      <c r="N44" s="125" t="str">
        <f>IF(WEEKDAY(Table4[[#This Row],[Date]],2)=7,SUMIF(Table4[Week '#],Table4[[#This Row],[Week '#]],Table4[Daily 
Saving ]),"")</f>
        <v/>
      </c>
    </row>
    <row r="45" spans="1:14" x14ac:dyDescent="0.2">
      <c r="A45" s="66">
        <f>WEEKNUM(Table4[[#This Row],[Date]],2)</f>
        <v>7</v>
      </c>
      <c r="B45" s="74">
        <f>ROW()-ROW(Table4[[#Headers],[Day '#]])</f>
        <v>44</v>
      </c>
      <c r="C45" s="66" t="str">
        <f>TEXT(Table4[[#This Row],[Date]],"ddd")</f>
        <v>Thu</v>
      </c>
      <c r="D45" s="47">
        <v>45701</v>
      </c>
      <c r="E45" s="374">
        <f>WEEKDAY(Table4[[#This Row],[Date]],2)</f>
        <v>4</v>
      </c>
      <c r="F45" s="374">
        <f>SUM(Table4[[#Headers],[Daily Amount]]:Table4[[#This Row],[Daily Amount]])</f>
        <v>175</v>
      </c>
      <c r="G45" s="375">
        <v>178.81</v>
      </c>
      <c r="H45" s="374">
        <v>178.52</v>
      </c>
      <c r="I45" s="374">
        <f t="shared" si="0"/>
        <v>9.9999999999909051E-3</v>
      </c>
      <c r="J45" s="374">
        <f>Table4[[#This Row],[Total - Incl. 
''Top-ups'']]-Table4[[#This Row],[Daily Target
(Estimated)]]</f>
        <v>0.28999999999999204</v>
      </c>
      <c r="K45" s="374">
        <f t="shared" si="1"/>
        <v>3.8100000000000023</v>
      </c>
      <c r="L45" s="374">
        <f t="shared" si="2"/>
        <v>1280.19</v>
      </c>
      <c r="M45" s="111">
        <f t="shared" si="3"/>
        <v>0.12255654557916382</v>
      </c>
      <c r="N45" s="125" t="str">
        <f>IF(WEEKDAY(Table4[[#This Row],[Date]],2)=7,SUMIF(Table4[Week '#],Table4[[#This Row],[Week '#]],Table4[Daily 
Saving ]),"")</f>
        <v/>
      </c>
    </row>
    <row r="46" spans="1:14" x14ac:dyDescent="0.2">
      <c r="A46" s="66">
        <f>WEEKNUM(Table4[[#This Row],[Date]],2)</f>
        <v>7</v>
      </c>
      <c r="B46" s="74">
        <f>ROW()-ROW(Table4[[#Headers],[Day '#]])</f>
        <v>45</v>
      </c>
      <c r="C46" s="66" t="str">
        <f>TEXT(Table4[[#This Row],[Date]],"ddd")</f>
        <v>Fri</v>
      </c>
      <c r="D46" s="47">
        <v>45702</v>
      </c>
      <c r="E46" s="374">
        <f>WEEKDAY(Table4[[#This Row],[Date]],2)</f>
        <v>5</v>
      </c>
      <c r="F46" s="374">
        <f>SUM(Table4[[#Headers],[Daily Amount]]:Table4[[#This Row],[Daily Amount]])</f>
        <v>180</v>
      </c>
      <c r="G46" s="375">
        <v>184.48</v>
      </c>
      <c r="H46" s="374">
        <v>182.51</v>
      </c>
      <c r="I46" s="374">
        <f t="shared" si="0"/>
        <v>0.66999999999998749</v>
      </c>
      <c r="J46" s="374">
        <f>Table4[[#This Row],[Total - Incl. 
''Top-ups'']]-Table4[[#This Row],[Daily Target
(Estimated)]]</f>
        <v>1.9699999999999989</v>
      </c>
      <c r="K46" s="374">
        <f t="shared" si="1"/>
        <v>4.4799999999999898</v>
      </c>
      <c r="L46" s="374">
        <f t="shared" si="2"/>
        <v>1274.52</v>
      </c>
      <c r="M46" s="111">
        <f t="shared" si="3"/>
        <v>0.12644276901987661</v>
      </c>
      <c r="N46" s="125" t="str">
        <f>IF(WEEKDAY(Table4[[#This Row],[Date]],2)=7,SUMIF(Table4[Week '#],Table4[[#This Row],[Week '#]],Table4[Daily 
Saving ]),"")</f>
        <v/>
      </c>
    </row>
    <row r="47" spans="1:14" x14ac:dyDescent="0.2">
      <c r="A47" s="66">
        <f>WEEKNUM(Table4[[#This Row],[Date]],2)</f>
        <v>7</v>
      </c>
      <c r="B47" s="74">
        <f>ROW()-ROW(Table4[[#Headers],[Day '#]])</f>
        <v>46</v>
      </c>
      <c r="C47" s="66" t="str">
        <f>TEXT(Table4[[#This Row],[Date]],"ddd")</f>
        <v>Sat</v>
      </c>
      <c r="D47" s="47">
        <v>45703</v>
      </c>
      <c r="E47" s="374">
        <f>WEEKDAY(Table4[[#This Row],[Date]],2)</f>
        <v>6</v>
      </c>
      <c r="F47" s="374">
        <f>SUM(Table4[[#Headers],[Daily Amount]]:Table4[[#This Row],[Daily Amount]])</f>
        <v>186</v>
      </c>
      <c r="G47" s="375">
        <v>190.48</v>
      </c>
      <c r="H47" s="374">
        <v>186.5</v>
      </c>
      <c r="I47" s="374">
        <f t="shared" si="0"/>
        <v>0</v>
      </c>
      <c r="J47" s="374">
        <f>Table4[[#This Row],[Total - Incl. 
''Top-ups'']]-Table4[[#This Row],[Daily Target
(Estimated)]]</f>
        <v>3.9799999999999898</v>
      </c>
      <c r="K47" s="374">
        <f t="shared" si="1"/>
        <v>4.4799999999999898</v>
      </c>
      <c r="L47" s="374">
        <f t="shared" si="2"/>
        <v>1268.52</v>
      </c>
      <c r="M47" s="111">
        <f t="shared" si="3"/>
        <v>0.13055517477724468</v>
      </c>
      <c r="N47" s="125" t="str">
        <f>IF(WEEKDAY(Table4[[#This Row],[Date]],2)=7,SUMIF(Table4[Week '#],Table4[[#This Row],[Week '#]],Table4[Daily 
Saving ]),"")</f>
        <v/>
      </c>
    </row>
    <row r="48" spans="1:14" x14ac:dyDescent="0.2">
      <c r="A48" s="66">
        <f>WEEKNUM(Table4[[#This Row],[Date]],2)</f>
        <v>7</v>
      </c>
      <c r="B48" s="74">
        <f>ROW()-ROW(Table4[[#Headers],[Day '#]])</f>
        <v>47</v>
      </c>
      <c r="C48" s="66" t="str">
        <f>TEXT(Table4[[#This Row],[Date]],"ddd")</f>
        <v>Sun</v>
      </c>
      <c r="D48" s="47">
        <v>45704</v>
      </c>
      <c r="E48" s="374">
        <f>WEEKDAY(Table4[[#This Row],[Date]],2)</f>
        <v>7</v>
      </c>
      <c r="F48" s="374">
        <f>SUM(Table4[[#Headers],[Daily Amount]]:Table4[[#This Row],[Daily Amount]])</f>
        <v>193</v>
      </c>
      <c r="G48" s="375">
        <v>197.48</v>
      </c>
      <c r="H48" s="374">
        <v>190.49</v>
      </c>
      <c r="I48" s="374">
        <f t="shared" si="0"/>
        <v>0</v>
      </c>
      <c r="J48" s="374">
        <f>Table4[[#This Row],[Total - Incl. 
''Top-ups'']]-Table4[[#This Row],[Daily Target
(Estimated)]]</f>
        <v>6.9899999999999807</v>
      </c>
      <c r="K48" s="374">
        <f t="shared" si="1"/>
        <v>4.4799999999999898</v>
      </c>
      <c r="L48" s="374">
        <f t="shared" si="2"/>
        <v>1261.52</v>
      </c>
      <c r="M48" s="111">
        <f t="shared" si="3"/>
        <v>0.13535298149417407</v>
      </c>
      <c r="N48" s="125">
        <f>IF(WEEKDAY(Table4[[#This Row],[Date]],2)=7,SUMIF(Table4[Week '#],Table4[[#This Row],[Week '#]],Table4[Daily 
Saving ]),"")</f>
        <v>1.1899999999999977</v>
      </c>
    </row>
    <row r="49" spans="1:14" x14ac:dyDescent="0.2">
      <c r="A49" s="66">
        <f>WEEKNUM(Table4[[#This Row],[Date]],2)</f>
        <v>8</v>
      </c>
      <c r="B49" s="74">
        <f>ROW()-ROW(Table4[[#Headers],[Day '#]])</f>
        <v>48</v>
      </c>
      <c r="C49" s="66" t="str">
        <f>TEXT(Table4[[#This Row],[Date]],"ddd")</f>
        <v>Mon</v>
      </c>
      <c r="D49" s="47">
        <v>45705</v>
      </c>
      <c r="E49" s="374">
        <f>WEEKDAY(Table4[[#This Row],[Date]],2)</f>
        <v>1</v>
      </c>
      <c r="F49" s="374">
        <f>SUM(Table4[[#Headers],[Daily Amount]]:Table4[[#This Row],[Daily Amount]])</f>
        <v>194</v>
      </c>
      <c r="G49" s="375">
        <v>198.48</v>
      </c>
      <c r="H49" s="374">
        <v>194.47</v>
      </c>
      <c r="I49" s="374">
        <f t="shared" si="0"/>
        <v>0</v>
      </c>
      <c r="J49" s="374">
        <f>Table4[[#This Row],[Total - Incl. 
''Top-ups'']]-Table4[[#This Row],[Daily Target
(Estimated)]]</f>
        <v>4.0099999999999909</v>
      </c>
      <c r="K49" s="374">
        <f t="shared" si="1"/>
        <v>4.4799999999999898</v>
      </c>
      <c r="L49" s="374">
        <f t="shared" si="2"/>
        <v>1260.52</v>
      </c>
      <c r="M49" s="111">
        <f t="shared" si="3"/>
        <v>0.13603838245373542</v>
      </c>
      <c r="N49" s="125" t="str">
        <f>IF(WEEKDAY(Table4[[#This Row],[Date]],2)=7,SUMIF(Table4[Week '#],Table4[[#This Row],[Week '#]],Table4[Daily 
Saving ]),"")</f>
        <v/>
      </c>
    </row>
    <row r="50" spans="1:14" x14ac:dyDescent="0.2">
      <c r="A50" s="66">
        <f>WEEKNUM(Table4[[#This Row],[Date]],2)</f>
        <v>8</v>
      </c>
      <c r="B50" s="74">
        <f>ROW()-ROW(Table4[[#Headers],[Day '#]])</f>
        <v>49</v>
      </c>
      <c r="C50" s="66" t="str">
        <f>TEXT(Table4[[#This Row],[Date]],"ddd")</f>
        <v>Tue</v>
      </c>
      <c r="D50" s="47">
        <v>45706</v>
      </c>
      <c r="E50" s="374">
        <f>WEEKDAY(Table4[[#This Row],[Date]],2)</f>
        <v>2</v>
      </c>
      <c r="F50" s="374">
        <f>SUM(Table4[[#Headers],[Daily Amount]]:Table4[[#This Row],[Daily Amount]])</f>
        <v>196</v>
      </c>
      <c r="G50" s="375">
        <v>200.63</v>
      </c>
      <c r="H50" s="374">
        <v>198.46</v>
      </c>
      <c r="I50" s="374">
        <f t="shared" si="0"/>
        <v>0.15000000000000568</v>
      </c>
      <c r="J50" s="374">
        <f>Table4[[#This Row],[Total - Incl. 
''Top-ups'']]-Table4[[#This Row],[Daily Target
(Estimated)]]</f>
        <v>2.1699999999999875</v>
      </c>
      <c r="K50" s="374">
        <f t="shared" si="1"/>
        <v>4.6299999999999955</v>
      </c>
      <c r="L50" s="374">
        <f t="shared" si="2"/>
        <v>1258.3699999999999</v>
      </c>
      <c r="M50" s="111">
        <f t="shared" si="3"/>
        <v>0.13751199451679233</v>
      </c>
      <c r="N50" s="125" t="str">
        <f>IF(WEEKDAY(Table4[[#This Row],[Date]],2)=7,SUMIF(Table4[Week '#],Table4[[#This Row],[Week '#]],Table4[Daily 
Saving ]),"")</f>
        <v/>
      </c>
    </row>
    <row r="51" spans="1:14" x14ac:dyDescent="0.2">
      <c r="A51" s="66">
        <f>WEEKNUM(Table4[[#This Row],[Date]],2)</f>
        <v>8</v>
      </c>
      <c r="B51" s="74">
        <f>ROW()-ROW(Table4[[#Headers],[Day '#]])</f>
        <v>50</v>
      </c>
      <c r="C51" s="66" t="str">
        <f>TEXT(Table4[[#This Row],[Date]],"ddd")</f>
        <v>Wed</v>
      </c>
      <c r="D51" s="47">
        <v>45707</v>
      </c>
      <c r="E51" s="374">
        <f>WEEKDAY(Table4[[#This Row],[Date]],2)</f>
        <v>3</v>
      </c>
      <c r="F51" s="374">
        <f>SUM(Table4[[#Headers],[Daily Amount]]:Table4[[#This Row],[Daily Amount]])</f>
        <v>199</v>
      </c>
      <c r="G51" s="375">
        <v>203.63</v>
      </c>
      <c r="H51" s="374">
        <v>202.45</v>
      </c>
      <c r="I51" s="374">
        <f t="shared" si="0"/>
        <v>0</v>
      </c>
      <c r="J51" s="374">
        <f>Table4[[#This Row],[Total - Incl. 
''Top-ups'']]-Table4[[#This Row],[Daily Target
(Estimated)]]</f>
        <v>1.1800000000000068</v>
      </c>
      <c r="K51" s="374">
        <f t="shared" si="1"/>
        <v>4.6299999999999955</v>
      </c>
      <c r="L51" s="374">
        <f t="shared" si="2"/>
        <v>1255.3699999999999</v>
      </c>
      <c r="M51" s="111">
        <f t="shared" si="3"/>
        <v>0.13956819739547635</v>
      </c>
      <c r="N51" s="125" t="str">
        <f>IF(WEEKDAY(Table4[[#This Row],[Date]],2)=7,SUMIF(Table4[Week '#],Table4[[#This Row],[Week '#]],Table4[Daily 
Saving ]),"")</f>
        <v/>
      </c>
    </row>
    <row r="52" spans="1:14" x14ac:dyDescent="0.2">
      <c r="A52" s="66">
        <f>WEEKNUM(Table4[[#This Row],[Date]],2)</f>
        <v>8</v>
      </c>
      <c r="B52" s="74">
        <f>ROW()-ROW(Table4[[#Headers],[Day '#]])</f>
        <v>51</v>
      </c>
      <c r="C52" s="66" t="str">
        <f>TEXT(Table4[[#This Row],[Date]],"ddd")</f>
        <v>Thu</v>
      </c>
      <c r="D52" s="47">
        <v>45708</v>
      </c>
      <c r="E52" s="374">
        <f>WEEKDAY(Table4[[#This Row],[Date]],2)</f>
        <v>4</v>
      </c>
      <c r="F52" s="374">
        <f>SUM(Table4[[#Headers],[Daily Amount]]:Table4[[#This Row],[Daily Amount]])</f>
        <v>203</v>
      </c>
      <c r="G52" s="375">
        <v>208.56</v>
      </c>
      <c r="H52" s="374">
        <v>206.44</v>
      </c>
      <c r="I52" s="374">
        <f t="shared" si="0"/>
        <v>0.93000000000000682</v>
      </c>
      <c r="J52" s="374">
        <f>Table4[[#This Row],[Total - Incl. 
''Top-ups'']]-Table4[[#This Row],[Daily Target
(Estimated)]]</f>
        <v>2.1200000000000045</v>
      </c>
      <c r="K52" s="374">
        <f t="shared" si="1"/>
        <v>5.5600000000000023</v>
      </c>
      <c r="L52" s="374">
        <f t="shared" si="2"/>
        <v>1250.44</v>
      </c>
      <c r="M52" s="111">
        <f t="shared" si="3"/>
        <v>0.14294722412611377</v>
      </c>
      <c r="N52" s="125" t="str">
        <f>IF(WEEKDAY(Table4[[#This Row],[Date]],2)=7,SUMIF(Table4[Week '#],Table4[[#This Row],[Week '#]],Table4[Daily 
Saving ]),"")</f>
        <v/>
      </c>
    </row>
    <row r="53" spans="1:14" x14ac:dyDescent="0.2">
      <c r="A53" s="66">
        <f>WEEKNUM(Table4[[#This Row],[Date]],2)</f>
        <v>8</v>
      </c>
      <c r="B53" s="74">
        <f>ROW()-ROW(Table4[[#Headers],[Day '#]])</f>
        <v>52</v>
      </c>
      <c r="C53" s="66" t="str">
        <f>TEXT(Table4[[#This Row],[Date]],"ddd")</f>
        <v>Fri</v>
      </c>
      <c r="D53" s="47">
        <v>45709</v>
      </c>
      <c r="E53" s="374">
        <f>WEEKDAY(Table4[[#This Row],[Date]],2)</f>
        <v>5</v>
      </c>
      <c r="F53" s="374">
        <f>SUM(Table4[[#Headers],[Daily Amount]]:Table4[[#This Row],[Daily Amount]])</f>
        <v>208</v>
      </c>
      <c r="G53" s="375">
        <v>213.56</v>
      </c>
      <c r="H53" s="374">
        <v>210.43</v>
      </c>
      <c r="I53" s="374">
        <f t="shared" si="0"/>
        <v>0</v>
      </c>
      <c r="J53" s="374">
        <f>Table4[[#This Row],[Total - Incl. 
''Top-ups'']]-Table4[[#This Row],[Daily Target
(Estimated)]]</f>
        <v>3.1299999999999955</v>
      </c>
      <c r="K53" s="374">
        <f t="shared" si="1"/>
        <v>5.5600000000000023</v>
      </c>
      <c r="L53" s="374">
        <f t="shared" si="2"/>
        <v>1245.44</v>
      </c>
      <c r="M53" s="111">
        <f t="shared" si="3"/>
        <v>0.14637422892392049</v>
      </c>
      <c r="N53" s="125" t="str">
        <f>IF(WEEKDAY(Table4[[#This Row],[Date]],2)=7,SUMIF(Table4[Week '#],Table4[[#This Row],[Week '#]],Table4[Daily 
Saving ]),"")</f>
        <v/>
      </c>
    </row>
    <row r="54" spans="1:14" x14ac:dyDescent="0.2">
      <c r="A54" s="66">
        <f>WEEKNUM(Table4[[#This Row],[Date]],2)</f>
        <v>8</v>
      </c>
      <c r="B54" s="74">
        <f>ROW()-ROW(Table4[[#Headers],[Day '#]])</f>
        <v>53</v>
      </c>
      <c r="C54" s="66" t="str">
        <f>TEXT(Table4[[#This Row],[Date]],"ddd")</f>
        <v>Sat</v>
      </c>
      <c r="D54" s="47">
        <v>45710</v>
      </c>
      <c r="E54" s="374">
        <f>WEEKDAY(Table4[[#This Row],[Date]],2)</f>
        <v>6</v>
      </c>
      <c r="F54" s="374">
        <f>SUM(Table4[[#Headers],[Daily Amount]]:Table4[[#This Row],[Daily Amount]])</f>
        <v>214</v>
      </c>
      <c r="G54" s="375">
        <v>219.56</v>
      </c>
      <c r="H54" s="374">
        <v>214.42</v>
      </c>
      <c r="I54" s="374">
        <f t="shared" si="0"/>
        <v>0</v>
      </c>
      <c r="J54" s="374">
        <f>Table4[[#This Row],[Total - Incl. 
''Top-ups'']]-Table4[[#This Row],[Daily Target
(Estimated)]]</f>
        <v>5.1400000000000148</v>
      </c>
      <c r="K54" s="374">
        <f t="shared" si="1"/>
        <v>5.5600000000000023</v>
      </c>
      <c r="L54" s="374">
        <f t="shared" si="2"/>
        <v>1239.44</v>
      </c>
      <c r="M54" s="111">
        <f t="shared" si="3"/>
        <v>0.15048663468128856</v>
      </c>
      <c r="N54" s="125" t="str">
        <f>IF(WEEKDAY(Table4[[#This Row],[Date]],2)=7,SUMIF(Table4[Week '#],Table4[[#This Row],[Week '#]],Table4[Daily 
Saving ]),"")</f>
        <v/>
      </c>
    </row>
    <row r="55" spans="1:14" x14ac:dyDescent="0.2">
      <c r="A55" s="66">
        <f>WEEKNUM(Table4[[#This Row],[Date]],2)</f>
        <v>8</v>
      </c>
      <c r="B55" s="74">
        <f>ROW()-ROW(Table4[[#Headers],[Day '#]])</f>
        <v>54</v>
      </c>
      <c r="C55" s="66" t="str">
        <f>TEXT(Table4[[#This Row],[Date]],"ddd")</f>
        <v>Sun</v>
      </c>
      <c r="D55" s="47">
        <v>45711</v>
      </c>
      <c r="E55" s="374">
        <f>WEEKDAY(Table4[[#This Row],[Date]],2)</f>
        <v>7</v>
      </c>
      <c r="F55" s="374">
        <f>SUM(Table4[[#Headers],[Daily Amount]]:Table4[[#This Row],[Daily Amount]])</f>
        <v>221</v>
      </c>
      <c r="G55" s="375">
        <v>226.56</v>
      </c>
      <c r="H55" s="374">
        <v>218.41</v>
      </c>
      <c r="I55" s="374">
        <f t="shared" si="0"/>
        <v>0</v>
      </c>
      <c r="J55" s="374">
        <f>Table4[[#This Row],[Total - Incl. 
''Top-ups'']]-Table4[[#This Row],[Daily Target
(Estimated)]]</f>
        <v>8.1500000000000057</v>
      </c>
      <c r="K55" s="374">
        <f t="shared" si="1"/>
        <v>5.5600000000000023</v>
      </c>
      <c r="L55" s="374">
        <f t="shared" si="2"/>
        <v>1232.44</v>
      </c>
      <c r="M55" s="111">
        <f t="shared" si="3"/>
        <v>0.15528444139821795</v>
      </c>
      <c r="N55" s="125">
        <f>IF(WEEKDAY(Table4[[#This Row],[Date]],2)=7,SUMIF(Table4[Week '#],Table4[[#This Row],[Week '#]],Table4[Daily 
Saving ]),"")</f>
        <v>1.0800000000000125</v>
      </c>
    </row>
    <row r="56" spans="1:14" x14ac:dyDescent="0.2">
      <c r="A56" s="66">
        <f>WEEKNUM(Table4[[#This Row],[Date]],2)</f>
        <v>9</v>
      </c>
      <c r="B56" s="74">
        <f>ROW()-ROW(Table4[[#Headers],[Day '#]])</f>
        <v>55</v>
      </c>
      <c r="C56" s="66" t="str">
        <f>TEXT(Table4[[#This Row],[Date]],"ddd")</f>
        <v>Mon</v>
      </c>
      <c r="D56" s="47">
        <v>45712</v>
      </c>
      <c r="E56" s="374">
        <f>WEEKDAY(Table4[[#This Row],[Date]],2)</f>
        <v>1</v>
      </c>
      <c r="F56" s="374">
        <f>SUM(Table4[[#Headers],[Daily Amount]]:Table4[[#This Row],[Daily Amount]])</f>
        <v>222</v>
      </c>
      <c r="G56" s="375">
        <v>227.66</v>
      </c>
      <c r="H56" s="374">
        <v>222.4</v>
      </c>
      <c r="I56" s="374">
        <f t="shared" si="0"/>
        <v>9.9999999999994316E-2</v>
      </c>
      <c r="J56" s="374">
        <f>Table4[[#This Row],[Total - Incl. 
''Top-ups'']]-Table4[[#This Row],[Daily Target
(Estimated)]]</f>
        <v>5.2599999999999909</v>
      </c>
      <c r="K56" s="374">
        <f t="shared" si="1"/>
        <v>5.6599999999999966</v>
      </c>
      <c r="L56" s="374">
        <f t="shared" si="2"/>
        <v>1231.3399999999999</v>
      </c>
      <c r="M56" s="111">
        <f t="shared" si="3"/>
        <v>0.15603838245373544</v>
      </c>
      <c r="N56" s="125" t="str">
        <f>IF(WEEKDAY(Table4[[#This Row],[Date]],2)=7,SUMIF(Table4[Week '#],Table4[[#This Row],[Week '#]],Table4[Daily 
Saving ]),"")</f>
        <v/>
      </c>
    </row>
    <row r="57" spans="1:14" x14ac:dyDescent="0.2">
      <c r="A57" s="66">
        <f>WEEKNUM(Table4[[#This Row],[Date]],2)</f>
        <v>9</v>
      </c>
      <c r="B57" s="74">
        <f>ROW()-ROW(Table4[[#Headers],[Day '#]])</f>
        <v>56</v>
      </c>
      <c r="C57" s="66" t="str">
        <f>TEXT(Table4[[#This Row],[Date]],"ddd")</f>
        <v>Tue</v>
      </c>
      <c r="D57" s="47">
        <v>45713</v>
      </c>
      <c r="E57" s="374">
        <f>WEEKDAY(Table4[[#This Row],[Date]],2)</f>
        <v>2</v>
      </c>
      <c r="F57" s="374">
        <f>SUM(Table4[[#Headers],[Daily Amount]]:Table4[[#This Row],[Daily Amount]])</f>
        <v>224</v>
      </c>
      <c r="G57" s="375">
        <v>229.66</v>
      </c>
      <c r="H57" s="374">
        <v>226.39</v>
      </c>
      <c r="I57" s="374">
        <f t="shared" si="0"/>
        <v>0</v>
      </c>
      <c r="J57" s="374">
        <f>Table4[[#This Row],[Total - Incl. 
''Top-ups'']]-Table4[[#This Row],[Daily Target
(Estimated)]]</f>
        <v>3.2700000000000102</v>
      </c>
      <c r="K57" s="374">
        <f t="shared" si="1"/>
        <v>5.6599999999999966</v>
      </c>
      <c r="L57" s="374">
        <f t="shared" si="2"/>
        <v>1229.3399999999999</v>
      </c>
      <c r="M57" s="111">
        <f t="shared" si="3"/>
        <v>0.15740918437285811</v>
      </c>
      <c r="N57" s="125" t="str">
        <f>IF(WEEKDAY(Table4[[#This Row],[Date]],2)=7,SUMIF(Table4[Week '#],Table4[[#This Row],[Week '#]],Table4[Daily 
Saving ]),"")</f>
        <v/>
      </c>
    </row>
    <row r="58" spans="1:14" x14ac:dyDescent="0.2">
      <c r="A58" s="66">
        <f>WEEKNUM(Table4[[#This Row],[Date]],2)</f>
        <v>9</v>
      </c>
      <c r="B58" s="74">
        <f>ROW()-ROW(Table4[[#Headers],[Day '#]])</f>
        <v>57</v>
      </c>
      <c r="C58" s="66" t="str">
        <f>TEXT(Table4[[#This Row],[Date]],"ddd")</f>
        <v>Wed</v>
      </c>
      <c r="D58" s="47">
        <v>45714</v>
      </c>
      <c r="E58" s="374">
        <f>WEEKDAY(Table4[[#This Row],[Date]],2)</f>
        <v>3</v>
      </c>
      <c r="F58" s="374">
        <f>SUM(Table4[[#Headers],[Daily Amount]]:Table4[[#This Row],[Daily Amount]])</f>
        <v>227</v>
      </c>
      <c r="G58" s="375">
        <v>232.66</v>
      </c>
      <c r="H58" s="374">
        <v>230.38</v>
      </c>
      <c r="I58" s="374">
        <f t="shared" si="0"/>
        <v>0</v>
      </c>
      <c r="J58" s="374">
        <f>Table4[[#This Row],[Total - Incl. 
''Top-ups'']]-Table4[[#This Row],[Daily Target
(Estimated)]]</f>
        <v>2.2800000000000011</v>
      </c>
      <c r="K58" s="374">
        <f t="shared" si="1"/>
        <v>5.6599999999999966</v>
      </c>
      <c r="L58" s="374">
        <f t="shared" si="2"/>
        <v>1226.3399999999999</v>
      </c>
      <c r="M58" s="111">
        <f t="shared" si="3"/>
        <v>0.15946538725154216</v>
      </c>
      <c r="N58" s="125" t="str">
        <f>IF(WEEKDAY(Table4[[#This Row],[Date]],2)=7,SUMIF(Table4[Week '#],Table4[[#This Row],[Week '#]],Table4[Daily 
Saving ]),"")</f>
        <v/>
      </c>
    </row>
    <row r="59" spans="1:14" x14ac:dyDescent="0.2">
      <c r="A59" s="66">
        <f>WEEKNUM(Table4[[#This Row],[Date]],2)</f>
        <v>9</v>
      </c>
      <c r="B59" s="74">
        <f>ROW()-ROW(Table4[[#Headers],[Day '#]])</f>
        <v>58</v>
      </c>
      <c r="C59" s="66" t="str">
        <f>TEXT(Table4[[#This Row],[Date]],"ddd")</f>
        <v>Thu</v>
      </c>
      <c r="D59" s="47">
        <v>45715</v>
      </c>
      <c r="E59" s="374">
        <f>WEEKDAY(Table4[[#This Row],[Date]],2)</f>
        <v>4</v>
      </c>
      <c r="F59" s="374">
        <f>SUM(Table4[[#Headers],[Daily Amount]]:Table4[[#This Row],[Daily Amount]])</f>
        <v>231</v>
      </c>
      <c r="G59" s="375">
        <v>236.66</v>
      </c>
      <c r="H59" s="374">
        <v>234.37</v>
      </c>
      <c r="I59" s="374">
        <f t="shared" si="0"/>
        <v>0</v>
      </c>
      <c r="J59" s="374">
        <f>Table4[[#This Row],[Total - Incl. 
''Top-ups'']]-Table4[[#This Row],[Daily Target
(Estimated)]]</f>
        <v>2.289999999999992</v>
      </c>
      <c r="K59" s="374">
        <f t="shared" si="1"/>
        <v>5.6599999999999966</v>
      </c>
      <c r="L59" s="374">
        <f t="shared" si="2"/>
        <v>1222.3399999999999</v>
      </c>
      <c r="M59" s="111">
        <f t="shared" si="3"/>
        <v>0.16220699108978753</v>
      </c>
      <c r="N59" s="125" t="str">
        <f>IF(WEEKDAY(Table4[[#This Row],[Date]],2)=7,SUMIF(Table4[Week '#],Table4[[#This Row],[Week '#]],Table4[Daily 
Saving ]),"")</f>
        <v/>
      </c>
    </row>
    <row r="60" spans="1:14" x14ac:dyDescent="0.2">
      <c r="A60" s="66">
        <f>WEEKNUM(Table4[[#This Row],[Date]],2)</f>
        <v>9</v>
      </c>
      <c r="B60" s="74">
        <f>ROW()-ROW(Table4[[#Headers],[Day '#]])</f>
        <v>59</v>
      </c>
      <c r="C60" s="66" t="str">
        <f>TEXT(Table4[[#This Row],[Date]],"ddd")</f>
        <v>Fri</v>
      </c>
      <c r="D60" s="47">
        <v>45716</v>
      </c>
      <c r="E60" s="374">
        <f>WEEKDAY(Table4[[#This Row],[Date]],2)</f>
        <v>5</v>
      </c>
      <c r="F60" s="374">
        <f>SUM(Table4[[#Headers],[Daily Amount]]:Table4[[#This Row],[Daily Amount]])</f>
        <v>236</v>
      </c>
      <c r="G60" s="375">
        <v>241.66</v>
      </c>
      <c r="H60" s="374">
        <v>238.36</v>
      </c>
      <c r="I60" s="374">
        <f t="shared" si="0"/>
        <v>0</v>
      </c>
      <c r="J60" s="374">
        <f>Table4[[#This Row],[Total - Incl. 
''Top-ups'']]-Table4[[#This Row],[Daily Target
(Estimated)]]</f>
        <v>3.2999999999999829</v>
      </c>
      <c r="K60" s="374">
        <f t="shared" si="1"/>
        <v>5.6599999999999966</v>
      </c>
      <c r="L60" s="374">
        <f t="shared" si="2"/>
        <v>1217.3399999999999</v>
      </c>
      <c r="M60" s="111">
        <f t="shared" si="3"/>
        <v>0.16563399588759423</v>
      </c>
      <c r="N60" s="125" t="str">
        <f>IF(WEEKDAY(Table4[[#This Row],[Date]],2)=7,SUMIF(Table4[Week '#],Table4[[#This Row],[Week '#]],Table4[Daily 
Saving ]),"")</f>
        <v/>
      </c>
    </row>
    <row r="61" spans="1:14" x14ac:dyDescent="0.2">
      <c r="A61" s="66">
        <f>WEEKNUM(Table4[[#This Row],[Date]],2)</f>
        <v>9</v>
      </c>
      <c r="B61" s="74">
        <f>ROW()-ROW(Table4[[#Headers],[Day '#]])</f>
        <v>60</v>
      </c>
      <c r="C61" s="66" t="str">
        <f>TEXT(Table4[[#This Row],[Date]],"ddd")</f>
        <v>Sat</v>
      </c>
      <c r="D61" s="47">
        <v>45717</v>
      </c>
      <c r="E61" s="374">
        <f>WEEKDAY(Table4[[#This Row],[Date]],2)</f>
        <v>6</v>
      </c>
      <c r="F61" s="374">
        <f>SUM(Table4[[#Headers],[Daily Amount]]:Table4[[#This Row],[Daily Amount]])</f>
        <v>242</v>
      </c>
      <c r="G61" s="375">
        <v>247.66</v>
      </c>
      <c r="H61" s="374">
        <v>242.35</v>
      </c>
      <c r="I61" s="374">
        <f t="shared" si="0"/>
        <v>0</v>
      </c>
      <c r="J61" s="374">
        <f>Table4[[#This Row],[Total - Incl. 
''Top-ups'']]-Table4[[#This Row],[Daily Target
(Estimated)]]</f>
        <v>5.3100000000000023</v>
      </c>
      <c r="K61" s="374">
        <f t="shared" si="1"/>
        <v>5.6599999999999966</v>
      </c>
      <c r="L61" s="374">
        <f t="shared" si="2"/>
        <v>1211.3399999999999</v>
      </c>
      <c r="M61" s="111">
        <f t="shared" si="3"/>
        <v>0.1697464016449623</v>
      </c>
      <c r="N61" s="125" t="str">
        <f>IF(WEEKDAY(Table4[[#This Row],[Date]],2)=7,SUMIF(Table4[Week '#],Table4[[#This Row],[Week '#]],Table4[Daily 
Saving ]),"")</f>
        <v/>
      </c>
    </row>
    <row r="62" spans="1:14" x14ac:dyDescent="0.2">
      <c r="A62" s="66">
        <f>WEEKNUM(Table4[[#This Row],[Date]],2)</f>
        <v>9</v>
      </c>
      <c r="B62" s="74">
        <f>ROW()-ROW(Table4[[#Headers],[Day '#]])</f>
        <v>61</v>
      </c>
      <c r="C62" s="66" t="str">
        <f>TEXT(Table4[[#This Row],[Date]],"ddd")</f>
        <v>Sun</v>
      </c>
      <c r="D62" s="47">
        <v>45718</v>
      </c>
      <c r="E62" s="374">
        <f>WEEKDAY(Table4[[#This Row],[Date]],2)</f>
        <v>7</v>
      </c>
      <c r="F62" s="374">
        <f>SUM(Table4[[#Headers],[Daily Amount]]:Table4[[#This Row],[Daily Amount]])</f>
        <v>249</v>
      </c>
      <c r="G62" s="375">
        <v>254.66</v>
      </c>
      <c r="H62" s="374">
        <v>246.34</v>
      </c>
      <c r="I62" s="374">
        <f t="shared" si="0"/>
        <v>0</v>
      </c>
      <c r="J62" s="374">
        <f>Table4[[#This Row],[Total - Incl. 
''Top-ups'']]-Table4[[#This Row],[Daily Target
(Estimated)]]</f>
        <v>8.3199999999999932</v>
      </c>
      <c r="K62" s="374">
        <f t="shared" si="1"/>
        <v>5.6599999999999966</v>
      </c>
      <c r="L62" s="374">
        <f t="shared" si="2"/>
        <v>1204.3399999999999</v>
      </c>
      <c r="M62" s="111">
        <f t="shared" si="3"/>
        <v>0.17454420836189172</v>
      </c>
      <c r="N62" s="125">
        <f>IF(WEEKDAY(Table4[[#This Row],[Date]],2)=7,SUMIF(Table4[Week '#],Table4[[#This Row],[Week '#]],Table4[Daily 
Saving ]),"")</f>
        <v>9.9999999999994316E-2</v>
      </c>
    </row>
    <row r="63" spans="1:14" x14ac:dyDescent="0.2">
      <c r="A63" s="66">
        <f>WEEKNUM(Table4[[#This Row],[Date]],2)</f>
        <v>10</v>
      </c>
      <c r="B63" s="74">
        <f>ROW()-ROW(Table4[[#Headers],[Day '#]])</f>
        <v>62</v>
      </c>
      <c r="C63" s="66" t="str">
        <f>TEXT(Table4[[#This Row],[Date]],"ddd")</f>
        <v>Mon</v>
      </c>
      <c r="D63" s="47">
        <v>45719</v>
      </c>
      <c r="E63" s="374">
        <f>WEEKDAY(Table4[[#This Row],[Date]],2)</f>
        <v>1</v>
      </c>
      <c r="F63" s="374">
        <f>SUM(Table4[[#Headers],[Daily Amount]]:Table4[[#This Row],[Daily Amount]])</f>
        <v>250</v>
      </c>
      <c r="G63" s="375">
        <v>255.66</v>
      </c>
      <c r="H63" s="374">
        <v>250.32</v>
      </c>
      <c r="I63" s="374">
        <f t="shared" si="0"/>
        <v>0</v>
      </c>
      <c r="J63" s="374">
        <f>Table4[[#This Row],[Total - Incl. 
''Top-ups'']]-Table4[[#This Row],[Daily Target
(Estimated)]]</f>
        <v>5.3400000000000034</v>
      </c>
      <c r="K63" s="374">
        <f t="shared" si="1"/>
        <v>5.6599999999999966</v>
      </c>
      <c r="L63" s="374">
        <f t="shared" si="2"/>
        <v>1203.3399999999999</v>
      </c>
      <c r="M63" s="111">
        <f t="shared" si="3"/>
        <v>0.17522960932145304</v>
      </c>
      <c r="N63" s="125" t="str">
        <f>IF(WEEKDAY(Table4[[#This Row],[Date]],2)=7,SUMIF(Table4[Week '#],Table4[[#This Row],[Week '#]],Table4[Daily 
Saving ]),"")</f>
        <v/>
      </c>
    </row>
    <row r="64" spans="1:14" x14ac:dyDescent="0.2">
      <c r="A64" s="66">
        <f>WEEKNUM(Table4[[#This Row],[Date]],2)</f>
        <v>10</v>
      </c>
      <c r="B64" s="74">
        <f>ROW()-ROW(Table4[[#Headers],[Day '#]])</f>
        <v>63</v>
      </c>
      <c r="C64" s="66" t="str">
        <f>TEXT(Table4[[#This Row],[Date]],"ddd")</f>
        <v>Tue</v>
      </c>
      <c r="D64" s="47">
        <v>45720</v>
      </c>
      <c r="E64" s="374">
        <f>WEEKDAY(Table4[[#This Row],[Date]],2)</f>
        <v>2</v>
      </c>
      <c r="F64" s="374">
        <f>SUM(Table4[[#Headers],[Daily Amount]]:Table4[[#This Row],[Daily Amount]])</f>
        <v>252</v>
      </c>
      <c r="G64" s="375">
        <v>258.17</v>
      </c>
      <c r="H64" s="374">
        <v>254.31</v>
      </c>
      <c r="I64" s="374">
        <f t="shared" si="0"/>
        <v>0.51000000000001933</v>
      </c>
      <c r="J64" s="374">
        <f>Table4[[#This Row],[Total - Incl. 
''Top-ups'']]-Table4[[#This Row],[Daily Target
(Estimated)]]</f>
        <v>3.8600000000000136</v>
      </c>
      <c r="K64" s="374">
        <f t="shared" si="1"/>
        <v>6.1700000000000159</v>
      </c>
      <c r="L64" s="374">
        <f t="shared" si="2"/>
        <v>1200.83</v>
      </c>
      <c r="M64" s="111">
        <f t="shared" si="3"/>
        <v>0.17694996572995203</v>
      </c>
      <c r="N64" s="125" t="str">
        <f>IF(WEEKDAY(Table4[[#This Row],[Date]],2)=7,SUMIF(Table4[Week '#],Table4[[#This Row],[Week '#]],Table4[Daily 
Saving ]),"")</f>
        <v/>
      </c>
    </row>
    <row r="65" spans="1:14" x14ac:dyDescent="0.2">
      <c r="A65" s="66">
        <f>WEEKNUM(Table4[[#This Row],[Date]],2)</f>
        <v>10</v>
      </c>
      <c r="B65" s="74">
        <f>ROW()-ROW(Table4[[#Headers],[Day '#]])</f>
        <v>64</v>
      </c>
      <c r="C65" s="66" t="str">
        <f>TEXT(Table4[[#This Row],[Date]],"ddd")</f>
        <v>Wed</v>
      </c>
      <c r="D65" s="47">
        <v>45721</v>
      </c>
      <c r="E65" s="374">
        <f>WEEKDAY(Table4[[#This Row],[Date]],2)</f>
        <v>3</v>
      </c>
      <c r="F65" s="374">
        <f>SUM(Table4[[#Headers],[Daily Amount]]:Table4[[#This Row],[Daily Amount]])</f>
        <v>255</v>
      </c>
      <c r="G65" s="375">
        <v>261.17</v>
      </c>
      <c r="H65" s="374">
        <v>258.3</v>
      </c>
      <c r="I65" s="374">
        <f t="shared" si="0"/>
        <v>0</v>
      </c>
      <c r="J65" s="374">
        <f>Table4[[#This Row],[Total - Incl. 
''Top-ups'']]-Table4[[#This Row],[Daily Target
(Estimated)]]</f>
        <v>2.8700000000000045</v>
      </c>
      <c r="K65" s="374">
        <f t="shared" si="1"/>
        <v>6.1700000000000159</v>
      </c>
      <c r="L65" s="374">
        <f t="shared" si="2"/>
        <v>1197.83</v>
      </c>
      <c r="M65" s="111">
        <f t="shared" si="3"/>
        <v>0.17900616860863605</v>
      </c>
      <c r="N65" s="125" t="str">
        <f>IF(WEEKDAY(Table4[[#This Row],[Date]],2)=7,SUMIF(Table4[Week '#],Table4[[#This Row],[Week '#]],Table4[Daily 
Saving ]),"")</f>
        <v/>
      </c>
    </row>
    <row r="66" spans="1:14" x14ac:dyDescent="0.2">
      <c r="A66" s="66">
        <f>WEEKNUM(Table4[[#This Row],[Date]],2)</f>
        <v>10</v>
      </c>
      <c r="B66" s="74">
        <f>ROW()-ROW(Table4[[#Headers],[Day '#]])</f>
        <v>65</v>
      </c>
      <c r="C66" s="66" t="str">
        <f>TEXT(Table4[[#This Row],[Date]],"ddd")</f>
        <v>Thu</v>
      </c>
      <c r="D66" s="47">
        <v>45722</v>
      </c>
      <c r="E66" s="374">
        <f>WEEKDAY(Table4[[#This Row],[Date]],2)</f>
        <v>4</v>
      </c>
      <c r="F66" s="374">
        <f>SUM(Table4[[#Headers],[Daily Amount]]:Table4[[#This Row],[Daily Amount]])</f>
        <v>259</v>
      </c>
      <c r="G66" s="375">
        <v>265.17</v>
      </c>
      <c r="H66" s="374">
        <v>262.29000000000002</v>
      </c>
      <c r="I66" s="374">
        <f t="shared" si="0"/>
        <v>0</v>
      </c>
      <c r="J66" s="374">
        <f>Table4[[#This Row],[Total - Incl. 
''Top-ups'']]-Table4[[#This Row],[Daily Target
(Estimated)]]</f>
        <v>2.8799999999999955</v>
      </c>
      <c r="K66" s="374">
        <f t="shared" si="1"/>
        <v>6.1700000000000159</v>
      </c>
      <c r="L66" s="374">
        <f t="shared" ref="L66:L129" si="4">$F$366-G66</f>
        <v>1193.83</v>
      </c>
      <c r="M66" s="111">
        <f t="shared" ref="M66:M129" si="5">SUM(G66/$F$366)</f>
        <v>0.18174777244688145</v>
      </c>
      <c r="N66" s="125" t="str">
        <f>IF(WEEKDAY(Table4[[#This Row],[Date]],2)=7,SUMIF(Table4[Week '#],Table4[[#This Row],[Week '#]],Table4[Daily 
Saving ]),"")</f>
        <v/>
      </c>
    </row>
    <row r="67" spans="1:14" x14ac:dyDescent="0.2">
      <c r="A67" s="66">
        <f>WEEKNUM(Table4[[#This Row],[Date]],2)</f>
        <v>10</v>
      </c>
      <c r="B67" s="74">
        <f>ROW()-ROW(Table4[[#Headers],[Day '#]])</f>
        <v>66</v>
      </c>
      <c r="C67" s="66" t="str">
        <f>TEXT(Table4[[#This Row],[Date]],"ddd")</f>
        <v>Fri</v>
      </c>
      <c r="D67" s="47">
        <v>45723</v>
      </c>
      <c r="E67" s="374">
        <f>WEEKDAY(Table4[[#This Row],[Date]],2)</f>
        <v>5</v>
      </c>
      <c r="F67" s="374">
        <f>SUM(Table4[[#Headers],[Daily Amount]]:Table4[[#This Row],[Daily Amount]])</f>
        <v>264</v>
      </c>
      <c r="G67" s="375">
        <v>270.17</v>
      </c>
      <c r="H67" s="374">
        <v>266.27999999999997</v>
      </c>
      <c r="I67" s="374">
        <f t="shared" ref="I67:I105" si="6">G67-N(G66)-E67</f>
        <v>0</v>
      </c>
      <c r="J67" s="374">
        <f>Table4[[#This Row],[Total - Incl. 
''Top-ups'']]-Table4[[#This Row],[Daily Target
(Estimated)]]</f>
        <v>3.8900000000000432</v>
      </c>
      <c r="K67" s="374">
        <f t="shared" ref="K67:K130" si="7">SUM(G67-F67)</f>
        <v>6.1700000000000159</v>
      </c>
      <c r="L67" s="374">
        <f t="shared" si="4"/>
        <v>1188.83</v>
      </c>
      <c r="M67" s="111">
        <f t="shared" si="5"/>
        <v>0.18517477724468814</v>
      </c>
      <c r="N67" s="125" t="str">
        <f>IF(WEEKDAY(Table4[[#This Row],[Date]],2)=7,SUMIF(Table4[Week '#],Table4[[#This Row],[Week '#]],Table4[Daily 
Saving ]),"")</f>
        <v/>
      </c>
    </row>
    <row r="68" spans="1:14" x14ac:dyDescent="0.2">
      <c r="A68" s="66">
        <f>WEEKNUM(Table4[[#This Row],[Date]],2)</f>
        <v>10</v>
      </c>
      <c r="B68" s="74">
        <f>ROW()-ROW(Table4[[#Headers],[Day '#]])</f>
        <v>67</v>
      </c>
      <c r="C68" s="66" t="str">
        <f>TEXT(Table4[[#This Row],[Date]],"ddd")</f>
        <v>Sat</v>
      </c>
      <c r="D68" s="47">
        <v>45724</v>
      </c>
      <c r="E68" s="374">
        <f>WEEKDAY(Table4[[#This Row],[Date]],2)</f>
        <v>6</v>
      </c>
      <c r="F68" s="374">
        <f>SUM(Table4[[#Headers],[Daily Amount]]:Table4[[#This Row],[Daily Amount]])</f>
        <v>270</v>
      </c>
      <c r="G68" s="375">
        <v>276.17</v>
      </c>
      <c r="H68" s="374">
        <v>270.27</v>
      </c>
      <c r="I68" s="374">
        <f t="shared" si="6"/>
        <v>0</v>
      </c>
      <c r="J68" s="374">
        <f>Table4[[#This Row],[Total - Incl. 
''Top-ups'']]-Table4[[#This Row],[Daily Target
(Estimated)]]</f>
        <v>5.9000000000000341</v>
      </c>
      <c r="K68" s="374">
        <f t="shared" si="7"/>
        <v>6.1700000000000159</v>
      </c>
      <c r="L68" s="374">
        <f t="shared" si="4"/>
        <v>1182.83</v>
      </c>
      <c r="M68" s="111">
        <f t="shared" si="5"/>
        <v>0.18928718300205621</v>
      </c>
      <c r="N68" s="125" t="str">
        <f>IF(WEEKDAY(Table4[[#This Row],[Date]],2)=7,SUMIF(Table4[Week '#],Table4[[#This Row],[Week '#]],Table4[Daily 
Saving ]),"")</f>
        <v/>
      </c>
    </row>
    <row r="69" spans="1:14" x14ac:dyDescent="0.2">
      <c r="A69" s="66">
        <f>WEEKNUM(Table4[[#This Row],[Date]],2)</f>
        <v>10</v>
      </c>
      <c r="B69" s="74">
        <f>ROW()-ROW(Table4[[#Headers],[Day '#]])</f>
        <v>68</v>
      </c>
      <c r="C69" s="66" t="str">
        <f>TEXT(Table4[[#This Row],[Date]],"ddd")</f>
        <v>Sun</v>
      </c>
      <c r="D69" s="47">
        <v>45725</v>
      </c>
      <c r="E69" s="374">
        <f>WEEKDAY(Table4[[#This Row],[Date]],2)</f>
        <v>7</v>
      </c>
      <c r="F69" s="374">
        <f>SUM(Table4[[#Headers],[Daily Amount]]:Table4[[#This Row],[Daily Amount]])</f>
        <v>277</v>
      </c>
      <c r="G69" s="375">
        <v>283.17</v>
      </c>
      <c r="H69" s="374">
        <v>274.26</v>
      </c>
      <c r="I69" s="374">
        <f t="shared" si="6"/>
        <v>0</v>
      </c>
      <c r="J69" s="374">
        <f>Table4[[#This Row],[Total - Incl. 
''Top-ups'']]-Table4[[#This Row],[Daily Target
(Estimated)]]</f>
        <v>8.910000000000025</v>
      </c>
      <c r="K69" s="374">
        <f t="shared" si="7"/>
        <v>6.1700000000000159</v>
      </c>
      <c r="L69" s="374">
        <f t="shared" si="4"/>
        <v>1175.83</v>
      </c>
      <c r="M69" s="111">
        <f t="shared" si="5"/>
        <v>0.19408498971898561</v>
      </c>
      <c r="N69" s="125">
        <f>IF(WEEKDAY(Table4[[#This Row],[Date]],2)=7,SUMIF(Table4[Week '#],Table4[[#This Row],[Week '#]],Table4[Daily 
Saving ]),"")</f>
        <v>0.51000000000001933</v>
      </c>
    </row>
    <row r="70" spans="1:14" x14ac:dyDescent="0.2">
      <c r="A70" s="66">
        <f>WEEKNUM(Table4[[#This Row],[Date]],2)</f>
        <v>11</v>
      </c>
      <c r="B70" s="74">
        <f>ROW()-ROW(Table4[[#Headers],[Day '#]])</f>
        <v>69</v>
      </c>
      <c r="C70" s="66" t="str">
        <f>TEXT(Table4[[#This Row],[Date]],"ddd")</f>
        <v>Mon</v>
      </c>
      <c r="D70" s="47">
        <v>45726</v>
      </c>
      <c r="E70" s="374">
        <f>WEEKDAY(Table4[[#This Row],[Date]],2)</f>
        <v>1</v>
      </c>
      <c r="F70" s="374">
        <f>SUM(Table4[[#Headers],[Daily Amount]]:Table4[[#This Row],[Daily Amount]])</f>
        <v>278</v>
      </c>
      <c r="G70" s="375">
        <v>284.68</v>
      </c>
      <c r="H70" s="374">
        <v>278.24</v>
      </c>
      <c r="I70" s="374">
        <f t="shared" si="6"/>
        <v>0.50999999999999091</v>
      </c>
      <c r="J70" s="374">
        <f>Table4[[#This Row],[Total - Incl. 
''Top-ups'']]-Table4[[#This Row],[Daily Target
(Estimated)]]</f>
        <v>6.4399999999999977</v>
      </c>
      <c r="K70" s="374">
        <f t="shared" si="7"/>
        <v>6.6800000000000068</v>
      </c>
      <c r="L70" s="374">
        <f t="shared" si="4"/>
        <v>1174.32</v>
      </c>
      <c r="M70" s="111">
        <f t="shared" si="5"/>
        <v>0.19511994516792325</v>
      </c>
      <c r="N70" s="125" t="str">
        <f>IF(WEEKDAY(Table4[[#This Row],[Date]],2)=7,SUMIF(Table4[Week '#],Table4[[#This Row],[Week '#]],Table4[Daily 
Saving ]),"")</f>
        <v/>
      </c>
    </row>
    <row r="71" spans="1:14" x14ac:dyDescent="0.2">
      <c r="A71" s="66">
        <f>WEEKNUM(Table4[[#This Row],[Date]],2)</f>
        <v>11</v>
      </c>
      <c r="B71" s="74">
        <f>ROW()-ROW(Table4[[#Headers],[Day '#]])</f>
        <v>70</v>
      </c>
      <c r="C71" s="66" t="str">
        <f>TEXT(Table4[[#This Row],[Date]],"ddd")</f>
        <v>Tue</v>
      </c>
      <c r="D71" s="47">
        <v>45727</v>
      </c>
      <c r="E71" s="374">
        <f>WEEKDAY(Table4[[#This Row],[Date]],2)</f>
        <v>2</v>
      </c>
      <c r="F71" s="374">
        <f>SUM(Table4[[#Headers],[Daily Amount]]:Table4[[#This Row],[Daily Amount]])</f>
        <v>280</v>
      </c>
      <c r="G71" s="375">
        <v>286.68</v>
      </c>
      <c r="H71" s="374">
        <v>282.23</v>
      </c>
      <c r="I71" s="374">
        <f t="shared" si="6"/>
        <v>0</v>
      </c>
      <c r="J71" s="374">
        <f>Table4[[#This Row],[Total - Incl. 
''Top-ups'']]-Table4[[#This Row],[Daily Target
(Estimated)]]</f>
        <v>4.4499999999999886</v>
      </c>
      <c r="K71" s="374">
        <f t="shared" si="7"/>
        <v>6.6800000000000068</v>
      </c>
      <c r="L71" s="374">
        <f t="shared" si="4"/>
        <v>1172.32</v>
      </c>
      <c r="M71" s="111">
        <f t="shared" si="5"/>
        <v>0.19649074708704592</v>
      </c>
      <c r="N71" s="125" t="str">
        <f>IF(WEEKDAY(Table4[[#This Row],[Date]],2)=7,SUMIF(Table4[Week '#],Table4[[#This Row],[Week '#]],Table4[Daily 
Saving ]),"")</f>
        <v/>
      </c>
    </row>
    <row r="72" spans="1:14" x14ac:dyDescent="0.2">
      <c r="A72" s="66">
        <f>WEEKNUM(Table4[[#This Row],[Date]],2)</f>
        <v>11</v>
      </c>
      <c r="B72" s="74">
        <f>ROW()-ROW(Table4[[#Headers],[Day '#]])</f>
        <v>71</v>
      </c>
      <c r="C72" s="66" t="str">
        <f>TEXT(Table4[[#This Row],[Date]],"ddd")</f>
        <v>Wed</v>
      </c>
      <c r="D72" s="47">
        <v>45728</v>
      </c>
      <c r="E72" s="374">
        <f>WEEKDAY(Table4[[#This Row],[Date]],2)</f>
        <v>3</v>
      </c>
      <c r="F72" s="374">
        <f>SUM(Table4[[#Headers],[Daily Amount]]:Table4[[#This Row],[Daily Amount]])</f>
        <v>283</v>
      </c>
      <c r="G72" s="375">
        <v>289.68</v>
      </c>
      <c r="H72" s="374">
        <v>286.22000000000003</v>
      </c>
      <c r="I72" s="374">
        <f t="shared" si="6"/>
        <v>0</v>
      </c>
      <c r="J72" s="374">
        <f>Table4[[#This Row],[Total - Incl. 
''Top-ups'']]-Table4[[#This Row],[Daily Target
(Estimated)]]</f>
        <v>3.4599999999999795</v>
      </c>
      <c r="K72" s="374">
        <f t="shared" si="7"/>
        <v>6.6800000000000068</v>
      </c>
      <c r="L72" s="374">
        <f t="shared" si="4"/>
        <v>1169.32</v>
      </c>
      <c r="M72" s="111">
        <f t="shared" si="5"/>
        <v>0.19854694996572997</v>
      </c>
      <c r="N72" s="125" t="str">
        <f>IF(WEEKDAY(Table4[[#This Row],[Date]],2)=7,SUMIF(Table4[Week '#],Table4[[#This Row],[Week '#]],Table4[Daily 
Saving ]),"")</f>
        <v/>
      </c>
    </row>
    <row r="73" spans="1:14" x14ac:dyDescent="0.2">
      <c r="A73" s="66">
        <f>WEEKNUM(Table4[[#This Row],[Date]],2)</f>
        <v>11</v>
      </c>
      <c r="B73" s="74">
        <f>ROW()-ROW(Table4[[#Headers],[Day '#]])</f>
        <v>72</v>
      </c>
      <c r="C73" s="66" t="str">
        <f>TEXT(Table4[[#This Row],[Date]],"ddd")</f>
        <v>Thu</v>
      </c>
      <c r="D73" s="47">
        <v>45729</v>
      </c>
      <c r="E73" s="374">
        <f>WEEKDAY(Table4[[#This Row],[Date]],2)</f>
        <v>4</v>
      </c>
      <c r="F73" s="374">
        <f>SUM(Table4[[#Headers],[Daily Amount]]:Table4[[#This Row],[Daily Amount]])</f>
        <v>287</v>
      </c>
      <c r="G73" s="375">
        <v>293.68</v>
      </c>
      <c r="H73" s="374">
        <v>290.20999999999998</v>
      </c>
      <c r="I73" s="374">
        <f t="shared" si="6"/>
        <v>0</v>
      </c>
      <c r="J73" s="374">
        <f>Table4[[#This Row],[Total - Incl. 
''Top-ups'']]-Table4[[#This Row],[Daily Target
(Estimated)]]</f>
        <v>3.4700000000000273</v>
      </c>
      <c r="K73" s="374">
        <f t="shared" si="7"/>
        <v>6.6800000000000068</v>
      </c>
      <c r="L73" s="374">
        <f t="shared" si="4"/>
        <v>1165.32</v>
      </c>
      <c r="M73" s="111">
        <f t="shared" si="5"/>
        <v>0.20128855380397534</v>
      </c>
      <c r="N73" s="125" t="str">
        <f>IF(WEEKDAY(Table4[[#This Row],[Date]],2)=7,SUMIF(Table4[Week '#],Table4[[#This Row],[Week '#]],Table4[Daily 
Saving ]),"")</f>
        <v/>
      </c>
    </row>
    <row r="74" spans="1:14" x14ac:dyDescent="0.2">
      <c r="A74" s="66">
        <f>WEEKNUM(Table4[[#This Row],[Date]],2)</f>
        <v>11</v>
      </c>
      <c r="B74" s="74">
        <f>ROW()-ROW(Table4[[#Headers],[Day '#]])</f>
        <v>73</v>
      </c>
      <c r="C74" s="66" t="str">
        <f>TEXT(Table4[[#This Row],[Date]],"ddd")</f>
        <v>Fri</v>
      </c>
      <c r="D74" s="47">
        <v>45730</v>
      </c>
      <c r="E74" s="374">
        <f>WEEKDAY(Table4[[#This Row],[Date]],2)</f>
        <v>5</v>
      </c>
      <c r="F74" s="374">
        <f>SUM(Table4[[#Headers],[Daily Amount]]:Table4[[#This Row],[Daily Amount]])</f>
        <v>292</v>
      </c>
      <c r="G74" s="375">
        <v>298.68</v>
      </c>
      <c r="H74" s="374">
        <v>294.2</v>
      </c>
      <c r="I74" s="374">
        <f t="shared" si="6"/>
        <v>0</v>
      </c>
      <c r="J74" s="374">
        <f>Table4[[#This Row],[Total - Incl. 
''Top-ups'']]-Table4[[#This Row],[Daily Target
(Estimated)]]</f>
        <v>4.4800000000000182</v>
      </c>
      <c r="K74" s="374">
        <f t="shared" si="7"/>
        <v>6.6800000000000068</v>
      </c>
      <c r="L74" s="374">
        <f t="shared" si="4"/>
        <v>1160.32</v>
      </c>
      <c r="M74" s="111">
        <f t="shared" si="5"/>
        <v>0.20471555860178206</v>
      </c>
      <c r="N74" s="125" t="str">
        <f>IF(WEEKDAY(Table4[[#This Row],[Date]],2)=7,SUMIF(Table4[Week '#],Table4[[#This Row],[Week '#]],Table4[Daily 
Saving ]),"")</f>
        <v/>
      </c>
    </row>
    <row r="75" spans="1:14" x14ac:dyDescent="0.2">
      <c r="A75" s="66">
        <f>WEEKNUM(Table4[[#This Row],[Date]],2)</f>
        <v>11</v>
      </c>
      <c r="B75" s="74">
        <f>ROW()-ROW(Table4[[#Headers],[Day '#]])</f>
        <v>74</v>
      </c>
      <c r="C75" s="66" t="str">
        <f>TEXT(Table4[[#This Row],[Date]],"ddd")</f>
        <v>Sat</v>
      </c>
      <c r="D75" s="47">
        <v>45731</v>
      </c>
      <c r="E75" s="374">
        <f>WEEKDAY(Table4[[#This Row],[Date]],2)</f>
        <v>6</v>
      </c>
      <c r="F75" s="374">
        <f>SUM(Table4[[#Headers],[Daily Amount]]:Table4[[#This Row],[Daily Amount]])</f>
        <v>298</v>
      </c>
      <c r="G75" s="375">
        <v>304.68</v>
      </c>
      <c r="H75" s="374">
        <v>298.19</v>
      </c>
      <c r="I75" s="374">
        <f t="shared" si="6"/>
        <v>0</v>
      </c>
      <c r="J75" s="374">
        <f>Table4[[#This Row],[Total - Incl. 
''Top-ups'']]-Table4[[#This Row],[Daily Target
(Estimated)]]</f>
        <v>6.4900000000000091</v>
      </c>
      <c r="K75" s="374">
        <f t="shared" si="7"/>
        <v>6.6800000000000068</v>
      </c>
      <c r="L75" s="374">
        <f t="shared" si="4"/>
        <v>1154.32</v>
      </c>
      <c r="M75" s="111">
        <f t="shared" si="5"/>
        <v>0.2088279643591501</v>
      </c>
      <c r="N75" s="125" t="str">
        <f>IF(WEEKDAY(Table4[[#This Row],[Date]],2)=7,SUMIF(Table4[Week '#],Table4[[#This Row],[Week '#]],Table4[Daily 
Saving ]),"")</f>
        <v/>
      </c>
    </row>
    <row r="76" spans="1:14" x14ac:dyDescent="0.2">
      <c r="A76" s="66">
        <f>WEEKNUM(Table4[[#This Row],[Date]],2)</f>
        <v>11</v>
      </c>
      <c r="B76" s="74">
        <f>ROW()-ROW(Table4[[#Headers],[Day '#]])</f>
        <v>75</v>
      </c>
      <c r="C76" s="66" t="str">
        <f>TEXT(Table4[[#This Row],[Date]],"ddd")</f>
        <v>Sun</v>
      </c>
      <c r="D76" s="47">
        <v>45732</v>
      </c>
      <c r="E76" s="374">
        <f>WEEKDAY(Table4[[#This Row],[Date]],2)</f>
        <v>7</v>
      </c>
      <c r="F76" s="374">
        <f>SUM(Table4[[#Headers],[Daily Amount]]:Table4[[#This Row],[Daily Amount]])</f>
        <v>305</v>
      </c>
      <c r="G76" s="375">
        <v>311.68</v>
      </c>
      <c r="H76" s="374">
        <v>302.18</v>
      </c>
      <c r="I76" s="374">
        <f t="shared" si="6"/>
        <v>0</v>
      </c>
      <c r="J76" s="374">
        <f>Table4[[#This Row],[Total - Incl. 
''Top-ups'']]-Table4[[#This Row],[Daily Target
(Estimated)]]</f>
        <v>9.5</v>
      </c>
      <c r="K76" s="374">
        <f t="shared" si="7"/>
        <v>6.6800000000000068</v>
      </c>
      <c r="L76" s="374">
        <f t="shared" si="4"/>
        <v>1147.32</v>
      </c>
      <c r="M76" s="111">
        <f t="shared" si="5"/>
        <v>0.21362577107607952</v>
      </c>
      <c r="N76" s="125">
        <f>IF(WEEKDAY(Table4[[#This Row],[Date]],2)=7,SUMIF(Table4[Week '#],Table4[[#This Row],[Week '#]],Table4[Daily 
Saving ]),"")</f>
        <v>0.50999999999999091</v>
      </c>
    </row>
    <row r="77" spans="1:14" x14ac:dyDescent="0.2">
      <c r="A77" s="66">
        <f>WEEKNUM(Table4[[#This Row],[Date]],2)</f>
        <v>12</v>
      </c>
      <c r="B77" s="74">
        <f>ROW()-ROW(Table4[[#Headers],[Day '#]])</f>
        <v>76</v>
      </c>
      <c r="C77" s="66" t="str">
        <f>TEXT(Table4[[#This Row],[Date]],"ddd")</f>
        <v>Mon</v>
      </c>
      <c r="D77" s="47">
        <v>45733</v>
      </c>
      <c r="E77" s="374">
        <f>WEEKDAY(Table4[[#This Row],[Date]],2)</f>
        <v>1</v>
      </c>
      <c r="F77" s="374">
        <f>SUM(Table4[[#Headers],[Daily Amount]]:Table4[[#This Row],[Daily Amount]])</f>
        <v>306</v>
      </c>
      <c r="G77" s="375">
        <v>312.68</v>
      </c>
      <c r="H77" s="374">
        <v>306.17</v>
      </c>
      <c r="I77" s="374">
        <f t="shared" si="6"/>
        <v>0</v>
      </c>
      <c r="J77" s="374">
        <f>Table4[[#This Row],[Total - Incl. 
''Top-ups'']]-Table4[[#This Row],[Daily Target
(Estimated)]]</f>
        <v>6.5099999999999909</v>
      </c>
      <c r="K77" s="374">
        <f t="shared" si="7"/>
        <v>6.6800000000000068</v>
      </c>
      <c r="L77" s="374">
        <f t="shared" si="4"/>
        <v>1146.32</v>
      </c>
      <c r="M77" s="111">
        <f t="shared" si="5"/>
        <v>0.21431117203564085</v>
      </c>
      <c r="N77" s="125" t="str">
        <f>IF(WEEKDAY(Table4[[#This Row],[Date]],2)=7,SUMIF(Table4[Week '#],Table4[[#This Row],[Week '#]],Table4[Daily 
Saving ]),"")</f>
        <v/>
      </c>
    </row>
    <row r="78" spans="1:14" x14ac:dyDescent="0.2">
      <c r="A78" s="66">
        <f>WEEKNUM(Table4[[#This Row],[Date]],2)</f>
        <v>12</v>
      </c>
      <c r="B78" s="74">
        <f>ROW()-ROW(Table4[[#Headers],[Day '#]])</f>
        <v>77</v>
      </c>
      <c r="C78" s="66" t="str">
        <f>TEXT(Table4[[#This Row],[Date]],"ddd")</f>
        <v>Tue</v>
      </c>
      <c r="D78" s="47">
        <v>45734</v>
      </c>
      <c r="E78" s="374">
        <f>WEEKDAY(Table4[[#This Row],[Date]],2)</f>
        <v>2</v>
      </c>
      <c r="F78" s="374">
        <f>SUM(Table4[[#Headers],[Daily Amount]]:Table4[[#This Row],[Daily Amount]])</f>
        <v>308</v>
      </c>
      <c r="G78" s="375">
        <v>314.68</v>
      </c>
      <c r="H78" s="374">
        <v>310.16000000000003</v>
      </c>
      <c r="I78" s="374">
        <f t="shared" si="6"/>
        <v>0</v>
      </c>
      <c r="J78" s="374">
        <f>Table4[[#This Row],[Total - Incl. 
''Top-ups'']]-Table4[[#This Row],[Daily Target
(Estimated)]]</f>
        <v>4.5199999999999818</v>
      </c>
      <c r="K78" s="374">
        <f t="shared" si="7"/>
        <v>6.6800000000000068</v>
      </c>
      <c r="L78" s="374">
        <f t="shared" si="4"/>
        <v>1144.32</v>
      </c>
      <c r="M78" s="111">
        <f t="shared" si="5"/>
        <v>0.21568197395476355</v>
      </c>
      <c r="N78" s="125" t="str">
        <f>IF(WEEKDAY(Table4[[#This Row],[Date]],2)=7,SUMIF(Table4[Week '#],Table4[[#This Row],[Week '#]],Table4[Daily 
Saving ]),"")</f>
        <v/>
      </c>
    </row>
    <row r="79" spans="1:14" x14ac:dyDescent="0.2">
      <c r="A79" s="66">
        <f>WEEKNUM(Table4[[#This Row],[Date]],2)</f>
        <v>12</v>
      </c>
      <c r="B79" s="74">
        <f>ROW()-ROW(Table4[[#Headers],[Day '#]])</f>
        <v>78</v>
      </c>
      <c r="C79" s="66" t="str">
        <f>TEXT(Table4[[#This Row],[Date]],"ddd")</f>
        <v>Wed</v>
      </c>
      <c r="D79" s="47">
        <v>45735</v>
      </c>
      <c r="E79" s="374">
        <f>WEEKDAY(Table4[[#This Row],[Date]],2)</f>
        <v>3</v>
      </c>
      <c r="F79" s="374">
        <f>SUM(Table4[[#Headers],[Daily Amount]]:Table4[[#This Row],[Daily Amount]])</f>
        <v>311</v>
      </c>
      <c r="G79" s="375">
        <v>317.87</v>
      </c>
      <c r="H79" s="374">
        <v>314.14999999999998</v>
      </c>
      <c r="I79" s="374">
        <f t="shared" si="6"/>
        <v>0.18999999999999773</v>
      </c>
      <c r="J79" s="374">
        <f>Table4[[#This Row],[Total - Incl. 
''Top-ups'']]-Table4[[#This Row],[Daily Target
(Estimated)]]</f>
        <v>3.7200000000000273</v>
      </c>
      <c r="K79" s="374">
        <f t="shared" si="7"/>
        <v>6.8700000000000045</v>
      </c>
      <c r="L79" s="374">
        <f t="shared" si="4"/>
        <v>1141.1300000000001</v>
      </c>
      <c r="M79" s="111">
        <f t="shared" si="5"/>
        <v>0.21786840301576421</v>
      </c>
      <c r="N79" s="125" t="str">
        <f>IF(WEEKDAY(Table4[[#This Row],[Date]],2)=7,SUMIF(Table4[Week '#],Table4[[#This Row],[Week '#]],Table4[Daily 
Saving ]),"")</f>
        <v/>
      </c>
    </row>
    <row r="80" spans="1:14" x14ac:dyDescent="0.2">
      <c r="A80" s="66">
        <f>WEEKNUM(Table4[[#This Row],[Date]],2)</f>
        <v>12</v>
      </c>
      <c r="B80" s="74">
        <f>ROW()-ROW(Table4[[#Headers],[Day '#]])</f>
        <v>79</v>
      </c>
      <c r="C80" s="66" t="str">
        <f>TEXT(Table4[[#This Row],[Date]],"ddd")</f>
        <v>Thu</v>
      </c>
      <c r="D80" s="47">
        <v>45736</v>
      </c>
      <c r="E80" s="374">
        <f>WEEKDAY(Table4[[#This Row],[Date]],2)</f>
        <v>4</v>
      </c>
      <c r="F80" s="374">
        <f>SUM(Table4[[#Headers],[Daily Amount]]:Table4[[#This Row],[Daily Amount]])</f>
        <v>315</v>
      </c>
      <c r="G80" s="375">
        <v>321.87</v>
      </c>
      <c r="H80" s="374">
        <v>318.14</v>
      </c>
      <c r="I80" s="374">
        <f t="shared" si="6"/>
        <v>0</v>
      </c>
      <c r="J80" s="374">
        <f>Table4[[#This Row],[Total - Incl. 
''Top-ups'']]-Table4[[#This Row],[Daily Target
(Estimated)]]</f>
        <v>3.7300000000000182</v>
      </c>
      <c r="K80" s="374">
        <f t="shared" si="7"/>
        <v>6.8700000000000045</v>
      </c>
      <c r="L80" s="374">
        <f t="shared" si="4"/>
        <v>1137.1300000000001</v>
      </c>
      <c r="M80" s="111">
        <f t="shared" si="5"/>
        <v>0.22061000685400961</v>
      </c>
      <c r="N80" s="125" t="str">
        <f>IF(WEEKDAY(Table4[[#This Row],[Date]],2)=7,SUMIF(Table4[Week '#],Table4[[#This Row],[Week '#]],Table4[Daily 
Saving ]),"")</f>
        <v/>
      </c>
    </row>
    <row r="81" spans="1:14" x14ac:dyDescent="0.2">
      <c r="A81" s="66">
        <f>WEEKNUM(Table4[[#This Row],[Date]],2)</f>
        <v>12</v>
      </c>
      <c r="B81" s="74">
        <f>ROW()-ROW(Table4[[#Headers],[Day '#]])</f>
        <v>80</v>
      </c>
      <c r="C81" s="66" t="str">
        <f>TEXT(Table4[[#This Row],[Date]],"ddd")</f>
        <v>Fri</v>
      </c>
      <c r="D81" s="47">
        <v>45737</v>
      </c>
      <c r="E81" s="374">
        <f>WEEKDAY(Table4[[#This Row],[Date]],2)</f>
        <v>5</v>
      </c>
      <c r="F81" s="374">
        <f>SUM(Table4[[#Headers],[Daily Amount]]:Table4[[#This Row],[Daily Amount]])</f>
        <v>320</v>
      </c>
      <c r="G81" s="375">
        <v>326.87</v>
      </c>
      <c r="H81" s="374">
        <v>322.13</v>
      </c>
      <c r="I81" s="374">
        <f t="shared" si="6"/>
        <v>0</v>
      </c>
      <c r="J81" s="374">
        <f>Table4[[#This Row],[Total - Incl. 
''Top-ups'']]-Table4[[#This Row],[Daily Target
(Estimated)]]</f>
        <v>4.7400000000000091</v>
      </c>
      <c r="K81" s="374">
        <f t="shared" si="7"/>
        <v>6.8700000000000045</v>
      </c>
      <c r="L81" s="374">
        <f t="shared" si="4"/>
        <v>1132.1300000000001</v>
      </c>
      <c r="M81" s="111">
        <f t="shared" si="5"/>
        <v>0.2240370116518163</v>
      </c>
      <c r="N81" s="125" t="str">
        <f>IF(WEEKDAY(Table4[[#This Row],[Date]],2)=7,SUMIF(Table4[Week '#],Table4[[#This Row],[Week '#]],Table4[Daily 
Saving ]),"")</f>
        <v/>
      </c>
    </row>
    <row r="82" spans="1:14" x14ac:dyDescent="0.2">
      <c r="A82" s="66">
        <f>WEEKNUM(Table4[[#This Row],[Date]],2)</f>
        <v>12</v>
      </c>
      <c r="B82" s="74">
        <f>ROW()-ROW(Table4[[#Headers],[Day '#]])</f>
        <v>81</v>
      </c>
      <c r="C82" s="66" t="str">
        <f>TEXT(Table4[[#This Row],[Date]],"ddd")</f>
        <v>Sat</v>
      </c>
      <c r="D82" s="47">
        <v>45738</v>
      </c>
      <c r="E82" s="374">
        <f>WEEKDAY(Table4[[#This Row],[Date]],2)</f>
        <v>6</v>
      </c>
      <c r="F82" s="374">
        <f>SUM(Table4[[#Headers],[Daily Amount]]:Table4[[#This Row],[Daily Amount]])</f>
        <v>326</v>
      </c>
      <c r="G82" s="375">
        <v>332.87</v>
      </c>
      <c r="H82" s="374">
        <v>326.12</v>
      </c>
      <c r="I82" s="374">
        <f t="shared" si="6"/>
        <v>0</v>
      </c>
      <c r="J82" s="374">
        <f>Table4[[#This Row],[Total - Incl. 
''Top-ups'']]-Table4[[#This Row],[Daily Target
(Estimated)]]</f>
        <v>6.75</v>
      </c>
      <c r="K82" s="374">
        <f t="shared" si="7"/>
        <v>6.8700000000000045</v>
      </c>
      <c r="L82" s="374">
        <f t="shared" si="4"/>
        <v>1126.1300000000001</v>
      </c>
      <c r="M82" s="111">
        <f t="shared" si="5"/>
        <v>0.22814941740918437</v>
      </c>
      <c r="N82" s="125" t="str">
        <f>IF(WEEKDAY(Table4[[#This Row],[Date]],2)=7,SUMIF(Table4[Week '#],Table4[[#This Row],[Week '#]],Table4[Daily 
Saving ]),"")</f>
        <v/>
      </c>
    </row>
    <row r="83" spans="1:14" x14ac:dyDescent="0.2">
      <c r="A83" s="66">
        <f>WEEKNUM(Table4[[#This Row],[Date]],2)</f>
        <v>12</v>
      </c>
      <c r="B83" s="74">
        <f>ROW()-ROW(Table4[[#Headers],[Day '#]])</f>
        <v>82</v>
      </c>
      <c r="C83" s="66" t="str">
        <f>TEXT(Table4[[#This Row],[Date]],"ddd")</f>
        <v>Sun</v>
      </c>
      <c r="D83" s="47">
        <v>45739</v>
      </c>
      <c r="E83" s="374">
        <f>WEEKDAY(Table4[[#This Row],[Date]],2)</f>
        <v>7</v>
      </c>
      <c r="F83" s="374">
        <f>SUM(Table4[[#Headers],[Daily Amount]]:Table4[[#This Row],[Daily Amount]])</f>
        <v>333</v>
      </c>
      <c r="G83" s="375">
        <v>339.87</v>
      </c>
      <c r="H83" s="374">
        <v>330.11</v>
      </c>
      <c r="I83" s="374">
        <f t="shared" si="6"/>
        <v>0</v>
      </c>
      <c r="J83" s="374">
        <f>Table4[[#This Row],[Total - Incl. 
''Top-ups'']]-Table4[[#This Row],[Daily Target
(Estimated)]]</f>
        <v>9.7599999999999909</v>
      </c>
      <c r="K83" s="374">
        <f t="shared" si="7"/>
        <v>6.8700000000000045</v>
      </c>
      <c r="L83" s="374">
        <f t="shared" si="4"/>
        <v>1119.1300000000001</v>
      </c>
      <c r="M83" s="111">
        <f t="shared" si="5"/>
        <v>0.23294722412611377</v>
      </c>
      <c r="N83" s="125">
        <f>IF(WEEKDAY(Table4[[#This Row],[Date]],2)=7,SUMIF(Table4[Week '#],Table4[[#This Row],[Week '#]],Table4[Daily 
Saving ]),"")</f>
        <v>0.18999999999999773</v>
      </c>
    </row>
    <row r="84" spans="1:14" x14ac:dyDescent="0.2">
      <c r="A84" s="66">
        <f>WEEKNUM(Table4[[#This Row],[Date]],2)</f>
        <v>13</v>
      </c>
      <c r="B84" s="74">
        <f>ROW()-ROW(Table4[[#Headers],[Day '#]])</f>
        <v>83</v>
      </c>
      <c r="C84" s="66" t="str">
        <f>TEXT(Table4[[#This Row],[Date]],"ddd")</f>
        <v>Mon</v>
      </c>
      <c r="D84" s="47">
        <v>45740</v>
      </c>
      <c r="E84" s="374">
        <f>WEEKDAY(Table4[[#This Row],[Date]],2)</f>
        <v>1</v>
      </c>
      <c r="F84" s="374">
        <f>SUM(Table4[[#Headers],[Daily Amount]]:Table4[[#This Row],[Daily Amount]])</f>
        <v>334</v>
      </c>
      <c r="G84" s="375">
        <v>340.87</v>
      </c>
      <c r="H84" s="374">
        <v>334.09</v>
      </c>
      <c r="I84" s="374">
        <f t="shared" si="6"/>
        <v>0</v>
      </c>
      <c r="J84" s="374">
        <f>Table4[[#This Row],[Total - Incl. 
''Top-ups'']]-Table4[[#This Row],[Daily Target
(Estimated)]]</f>
        <v>6.7800000000000296</v>
      </c>
      <c r="K84" s="374">
        <f t="shared" si="7"/>
        <v>6.8700000000000045</v>
      </c>
      <c r="L84" s="374">
        <f t="shared" si="4"/>
        <v>1118.1300000000001</v>
      </c>
      <c r="M84" s="111">
        <f t="shared" si="5"/>
        <v>0.23363262508567512</v>
      </c>
      <c r="N84" s="125" t="str">
        <f>IF(WEEKDAY(Table4[[#This Row],[Date]],2)=7,SUMIF(Table4[Week '#],Table4[[#This Row],[Week '#]],Table4[Daily 
Saving ]),"")</f>
        <v/>
      </c>
    </row>
    <row r="85" spans="1:14" x14ac:dyDescent="0.2">
      <c r="A85" s="66">
        <f>WEEKNUM(Table4[[#This Row],[Date]],2)</f>
        <v>13</v>
      </c>
      <c r="B85" s="74">
        <f>ROW()-ROW(Table4[[#Headers],[Day '#]])</f>
        <v>84</v>
      </c>
      <c r="C85" s="66" t="str">
        <f>TEXT(Table4[[#This Row],[Date]],"ddd")</f>
        <v>Tue</v>
      </c>
      <c r="D85" s="47">
        <v>45741</v>
      </c>
      <c r="E85" s="374">
        <f>WEEKDAY(Table4[[#This Row],[Date]],2)</f>
        <v>2</v>
      </c>
      <c r="F85" s="374">
        <f>SUM(Table4[[#Headers],[Daily Amount]]:Table4[[#This Row],[Daily Amount]])</f>
        <v>336</v>
      </c>
      <c r="G85" s="375">
        <v>342.87</v>
      </c>
      <c r="H85" s="374">
        <v>338.08</v>
      </c>
      <c r="I85" s="374">
        <f t="shared" si="6"/>
        <v>0</v>
      </c>
      <c r="J85" s="374">
        <f>Table4[[#This Row],[Total - Incl. 
''Top-ups'']]-Table4[[#This Row],[Daily Target
(Estimated)]]</f>
        <v>4.7900000000000205</v>
      </c>
      <c r="K85" s="374">
        <f t="shared" si="7"/>
        <v>6.8700000000000045</v>
      </c>
      <c r="L85" s="374">
        <f t="shared" si="4"/>
        <v>1116.1300000000001</v>
      </c>
      <c r="M85" s="111">
        <f t="shared" si="5"/>
        <v>0.23500342700479782</v>
      </c>
      <c r="N85" s="125" t="str">
        <f>IF(WEEKDAY(Table4[[#This Row],[Date]],2)=7,SUMIF(Table4[Week '#],Table4[[#This Row],[Week '#]],Table4[Daily 
Saving ]),"")</f>
        <v/>
      </c>
    </row>
    <row r="86" spans="1:14" x14ac:dyDescent="0.2">
      <c r="A86" s="66">
        <f>WEEKNUM(Table4[[#This Row],[Date]],2)</f>
        <v>13</v>
      </c>
      <c r="B86" s="74">
        <f>ROW()-ROW(Table4[[#Headers],[Day '#]])</f>
        <v>85</v>
      </c>
      <c r="C86" s="66" t="str">
        <f>TEXT(Table4[[#This Row],[Date]],"ddd")</f>
        <v>Wed</v>
      </c>
      <c r="D86" s="47">
        <v>45742</v>
      </c>
      <c r="E86" s="374">
        <f>WEEKDAY(Table4[[#This Row],[Date]],2)</f>
        <v>3</v>
      </c>
      <c r="F86" s="374">
        <f>SUM(Table4[[#Headers],[Daily Amount]]:Table4[[#This Row],[Daily Amount]])</f>
        <v>339</v>
      </c>
      <c r="G86" s="375">
        <v>345.87</v>
      </c>
      <c r="H86" s="374">
        <v>342.07</v>
      </c>
      <c r="I86" s="374">
        <f t="shared" si="6"/>
        <v>0</v>
      </c>
      <c r="J86" s="374">
        <f>Table4[[#This Row],[Total - Incl. 
''Top-ups'']]-Table4[[#This Row],[Daily Target
(Estimated)]]</f>
        <v>3.8000000000000114</v>
      </c>
      <c r="K86" s="374">
        <f t="shared" si="7"/>
        <v>6.8700000000000045</v>
      </c>
      <c r="L86" s="374">
        <f t="shared" si="4"/>
        <v>1113.1300000000001</v>
      </c>
      <c r="M86" s="111">
        <f t="shared" si="5"/>
        <v>0.23705962988348184</v>
      </c>
      <c r="N86" s="125" t="str">
        <f>IF(WEEKDAY(Table4[[#This Row],[Date]],2)=7,SUMIF(Table4[Week '#],Table4[[#This Row],[Week '#]],Table4[Daily 
Saving ]),"")</f>
        <v/>
      </c>
    </row>
    <row r="87" spans="1:14" x14ac:dyDescent="0.2">
      <c r="A87" s="66">
        <f>WEEKNUM(Table4[[#This Row],[Date]],2)</f>
        <v>13</v>
      </c>
      <c r="B87" s="74">
        <f>ROW()-ROW(Table4[[#Headers],[Day '#]])</f>
        <v>86</v>
      </c>
      <c r="C87" s="66" t="str">
        <f>TEXT(Table4[[#This Row],[Date]],"ddd")</f>
        <v>Thu</v>
      </c>
      <c r="D87" s="47">
        <v>45743</v>
      </c>
      <c r="E87" s="374">
        <f>WEEKDAY(Table4[[#This Row],[Date]],2)</f>
        <v>4</v>
      </c>
      <c r="F87" s="374">
        <f>SUM(Table4[[#Headers],[Daily Amount]]:Table4[[#This Row],[Daily Amount]])</f>
        <v>343</v>
      </c>
      <c r="G87" s="375">
        <v>350.15</v>
      </c>
      <c r="H87" s="374">
        <v>346.06</v>
      </c>
      <c r="I87" s="374">
        <f t="shared" si="6"/>
        <v>0.27999999999997272</v>
      </c>
      <c r="J87" s="374">
        <f>Table4[[#This Row],[Total - Incl. 
''Top-ups'']]-Table4[[#This Row],[Daily Target
(Estimated)]]</f>
        <v>4.089999999999975</v>
      </c>
      <c r="K87" s="374">
        <f t="shared" si="7"/>
        <v>7.1499999999999773</v>
      </c>
      <c r="L87" s="374">
        <f t="shared" si="4"/>
        <v>1108.8499999999999</v>
      </c>
      <c r="M87" s="111">
        <f t="shared" si="5"/>
        <v>0.23999314599040436</v>
      </c>
      <c r="N87" s="125" t="str">
        <f>IF(WEEKDAY(Table4[[#This Row],[Date]],2)=7,SUMIF(Table4[Week '#],Table4[[#This Row],[Week '#]],Table4[Daily 
Saving ]),"")</f>
        <v/>
      </c>
    </row>
    <row r="88" spans="1:14" x14ac:dyDescent="0.2">
      <c r="A88" s="66">
        <f>WEEKNUM(Table4[[#This Row],[Date]],2)</f>
        <v>13</v>
      </c>
      <c r="B88" s="74">
        <f>ROW()-ROW(Table4[[#Headers],[Day '#]])</f>
        <v>87</v>
      </c>
      <c r="C88" s="66" t="str">
        <f>TEXT(Table4[[#This Row],[Date]],"ddd")</f>
        <v>Fri</v>
      </c>
      <c r="D88" s="47">
        <v>45744</v>
      </c>
      <c r="E88" s="374">
        <f>WEEKDAY(Table4[[#This Row],[Date]],2)</f>
        <v>5</v>
      </c>
      <c r="F88" s="374">
        <f>SUM(Table4[[#Headers],[Daily Amount]]:Table4[[#This Row],[Daily Amount]])</f>
        <v>348</v>
      </c>
      <c r="G88" s="375">
        <v>355.15</v>
      </c>
      <c r="H88" s="374">
        <v>350.05</v>
      </c>
      <c r="I88" s="374">
        <f t="shared" si="6"/>
        <v>0</v>
      </c>
      <c r="J88" s="374">
        <f>Table4[[#This Row],[Total - Incl. 
''Top-ups'']]-Table4[[#This Row],[Daily Target
(Estimated)]]</f>
        <v>5.0999999999999659</v>
      </c>
      <c r="K88" s="374">
        <f t="shared" si="7"/>
        <v>7.1499999999999773</v>
      </c>
      <c r="L88" s="374">
        <f t="shared" si="4"/>
        <v>1103.8499999999999</v>
      </c>
      <c r="M88" s="111">
        <f t="shared" si="5"/>
        <v>0.24342015078821108</v>
      </c>
      <c r="N88" s="125" t="str">
        <f>IF(WEEKDAY(Table4[[#This Row],[Date]],2)=7,SUMIF(Table4[Week '#],Table4[[#This Row],[Week '#]],Table4[Daily 
Saving ]),"")</f>
        <v/>
      </c>
    </row>
    <row r="89" spans="1:14" x14ac:dyDescent="0.2">
      <c r="A89" s="66">
        <f>WEEKNUM(Table4[[#This Row],[Date]],2)</f>
        <v>13</v>
      </c>
      <c r="B89" s="74">
        <f>ROW()-ROW(Table4[[#Headers],[Day '#]])</f>
        <v>88</v>
      </c>
      <c r="C89" s="66" t="str">
        <f>TEXT(Table4[[#This Row],[Date]],"ddd")</f>
        <v>Sat</v>
      </c>
      <c r="D89" s="47">
        <v>45745</v>
      </c>
      <c r="E89" s="374">
        <f>WEEKDAY(Table4[[#This Row],[Date]],2)</f>
        <v>6</v>
      </c>
      <c r="F89" s="374">
        <f>SUM(Table4[[#Headers],[Daily Amount]]:Table4[[#This Row],[Daily Amount]])</f>
        <v>354</v>
      </c>
      <c r="G89" s="375">
        <v>361.15</v>
      </c>
      <c r="H89" s="374">
        <v>354.04</v>
      </c>
      <c r="I89" s="374">
        <f t="shared" si="6"/>
        <v>0</v>
      </c>
      <c r="J89" s="374">
        <f>Table4[[#This Row],[Total - Incl. 
''Top-ups'']]-Table4[[#This Row],[Daily Target
(Estimated)]]</f>
        <v>7.1099999999999568</v>
      </c>
      <c r="K89" s="374">
        <f t="shared" si="7"/>
        <v>7.1499999999999773</v>
      </c>
      <c r="L89" s="374">
        <f t="shared" si="4"/>
        <v>1097.8499999999999</v>
      </c>
      <c r="M89" s="111">
        <f t="shared" si="5"/>
        <v>0.24753255654557915</v>
      </c>
      <c r="N89" s="125" t="str">
        <f>IF(WEEKDAY(Table4[[#This Row],[Date]],2)=7,SUMIF(Table4[Week '#],Table4[[#This Row],[Week '#]],Table4[Daily 
Saving ]),"")</f>
        <v/>
      </c>
    </row>
    <row r="90" spans="1:14" x14ac:dyDescent="0.2">
      <c r="A90" s="66">
        <f>WEEKNUM(Table4[[#This Row],[Date]],2)</f>
        <v>13</v>
      </c>
      <c r="B90" s="74">
        <f>ROW()-ROW(Table4[[#Headers],[Day '#]])</f>
        <v>89</v>
      </c>
      <c r="C90" s="66" t="str">
        <f>TEXT(Table4[[#This Row],[Date]],"ddd")</f>
        <v>Sun</v>
      </c>
      <c r="D90" s="47">
        <v>45746</v>
      </c>
      <c r="E90" s="374">
        <f>WEEKDAY(Table4[[#This Row],[Date]],2)</f>
        <v>7</v>
      </c>
      <c r="F90" s="374">
        <f>SUM(Table4[[#Headers],[Daily Amount]]:Table4[[#This Row],[Daily Amount]])</f>
        <v>361</v>
      </c>
      <c r="G90" s="375">
        <v>368.15</v>
      </c>
      <c r="H90" s="374">
        <v>358.03</v>
      </c>
      <c r="I90" s="374">
        <f t="shared" si="6"/>
        <v>0</v>
      </c>
      <c r="J90" s="374">
        <f>Table4[[#This Row],[Total - Incl. 
''Top-ups'']]-Table4[[#This Row],[Daily Target
(Estimated)]]</f>
        <v>10.120000000000005</v>
      </c>
      <c r="K90" s="374">
        <f t="shared" si="7"/>
        <v>7.1499999999999773</v>
      </c>
      <c r="L90" s="374">
        <f t="shared" si="4"/>
        <v>1090.8499999999999</v>
      </c>
      <c r="M90" s="111">
        <f t="shared" si="5"/>
        <v>0.25233036326250857</v>
      </c>
      <c r="N90" s="125">
        <f>IF(WEEKDAY(Table4[[#This Row],[Date]],2)=7,SUMIF(Table4[Week '#],Table4[[#This Row],[Week '#]],Table4[Daily 
Saving ]),"")</f>
        <v>0.27999999999997272</v>
      </c>
    </row>
    <row r="91" spans="1:14" x14ac:dyDescent="0.2">
      <c r="A91" s="66">
        <f>WEEKNUM(Table4[[#This Row],[Date]],2)</f>
        <v>14</v>
      </c>
      <c r="B91" s="74">
        <f>ROW()-ROW(Table4[[#Headers],[Day '#]])</f>
        <v>90</v>
      </c>
      <c r="C91" s="66" t="str">
        <f>TEXT(Table4[[#This Row],[Date]],"ddd")</f>
        <v>Mon</v>
      </c>
      <c r="D91" s="47">
        <v>45747</v>
      </c>
      <c r="E91" s="374">
        <f>WEEKDAY(Table4[[#This Row],[Date]],2)</f>
        <v>1</v>
      </c>
      <c r="F91" s="374">
        <f>SUM(Table4[[#Headers],[Daily Amount]]:Table4[[#This Row],[Daily Amount]])</f>
        <v>362</v>
      </c>
      <c r="G91" s="375">
        <v>369.15</v>
      </c>
      <c r="H91" s="374">
        <v>362.02</v>
      </c>
      <c r="I91" s="374">
        <f t="shared" si="6"/>
        <v>0</v>
      </c>
      <c r="J91" s="374">
        <f>Table4[[#This Row],[Total - Incl. 
''Top-ups'']]-Table4[[#This Row],[Daily Target
(Estimated)]]</f>
        <v>7.1299999999999955</v>
      </c>
      <c r="K91" s="374">
        <f t="shared" si="7"/>
        <v>7.1499999999999773</v>
      </c>
      <c r="L91" s="374">
        <f t="shared" si="4"/>
        <v>1089.8499999999999</v>
      </c>
      <c r="M91" s="111">
        <f t="shared" si="5"/>
        <v>0.25301576422206989</v>
      </c>
      <c r="N91" s="125" t="str">
        <f>IF(WEEKDAY(Table4[[#This Row],[Date]],2)=7,SUMIF(Table4[Week '#],Table4[[#This Row],[Week '#]],Table4[Daily 
Saving ]),"")</f>
        <v/>
      </c>
    </row>
    <row r="92" spans="1:14" x14ac:dyDescent="0.2">
      <c r="A92" s="66">
        <f>WEEKNUM(Table4[[#This Row],[Date]],2)</f>
        <v>14</v>
      </c>
      <c r="B92" s="74">
        <f>ROW()-ROW(Table4[[#Headers],[Day '#]])</f>
        <v>91</v>
      </c>
      <c r="C92" s="66" t="str">
        <f>TEXT(Table4[[#This Row],[Date]],"ddd")</f>
        <v>Tue</v>
      </c>
      <c r="D92" s="47">
        <v>45748</v>
      </c>
      <c r="E92" s="374">
        <f>WEEKDAY(Table4[[#This Row],[Date]],2)</f>
        <v>2</v>
      </c>
      <c r="F92" s="374">
        <f>SUM(Table4[[#Headers],[Daily Amount]]:Table4[[#This Row],[Daily Amount]])</f>
        <v>364</v>
      </c>
      <c r="G92" s="375">
        <v>371.46</v>
      </c>
      <c r="H92" s="374">
        <v>366.01</v>
      </c>
      <c r="I92" s="374">
        <f t="shared" si="6"/>
        <v>0.31000000000000227</v>
      </c>
      <c r="J92" s="374">
        <f>Table4[[#This Row],[Total - Incl. 
''Top-ups'']]-Table4[[#This Row],[Daily Target
(Estimated)]]</f>
        <v>5.4499999999999886</v>
      </c>
      <c r="K92" s="374">
        <f t="shared" si="7"/>
        <v>7.4599999999999795</v>
      </c>
      <c r="L92" s="374">
        <f t="shared" si="4"/>
        <v>1087.54</v>
      </c>
      <c r="M92" s="111">
        <f t="shared" si="5"/>
        <v>0.25459904043865661</v>
      </c>
      <c r="N92" s="125" t="str">
        <f>IF(WEEKDAY(Table4[[#This Row],[Date]],2)=7,SUMIF(Table4[Week '#],Table4[[#This Row],[Week '#]],Table4[Daily 
Saving ]),"")</f>
        <v/>
      </c>
    </row>
    <row r="93" spans="1:14" x14ac:dyDescent="0.2">
      <c r="A93" s="66">
        <f>WEEKNUM(Table4[[#This Row],[Date]],2)</f>
        <v>14</v>
      </c>
      <c r="B93" s="74">
        <f>ROW()-ROW(Table4[[#Headers],[Day '#]])</f>
        <v>92</v>
      </c>
      <c r="C93" s="66" t="str">
        <f>TEXT(Table4[[#This Row],[Date]],"ddd")</f>
        <v>Wed</v>
      </c>
      <c r="D93" s="47">
        <v>45749</v>
      </c>
      <c r="E93" s="374">
        <f>WEEKDAY(Table4[[#This Row],[Date]],2)</f>
        <v>3</v>
      </c>
      <c r="F93" s="374">
        <f>SUM(Table4[[#Headers],[Daily Amount]]:Table4[[#This Row],[Daily Amount]])</f>
        <v>367</v>
      </c>
      <c r="G93" s="375">
        <v>374.46</v>
      </c>
      <c r="H93" s="374">
        <v>370</v>
      </c>
      <c r="I93" s="374">
        <f t="shared" si="6"/>
        <v>0</v>
      </c>
      <c r="J93" s="374">
        <f>Table4[[#This Row],[Total - Incl. 
''Top-ups'']]-Table4[[#This Row],[Daily Target
(Estimated)]]</f>
        <v>4.4599999999999795</v>
      </c>
      <c r="K93" s="374">
        <f t="shared" si="7"/>
        <v>7.4599999999999795</v>
      </c>
      <c r="L93" s="374">
        <f t="shared" si="4"/>
        <v>1084.54</v>
      </c>
      <c r="M93" s="111">
        <f t="shared" si="5"/>
        <v>0.25665524331734063</v>
      </c>
      <c r="N93" s="125" t="str">
        <f>IF(WEEKDAY(Table4[[#This Row],[Date]],2)=7,SUMIF(Table4[Week '#],Table4[[#This Row],[Week '#]],Table4[Daily 
Saving ]),"")</f>
        <v/>
      </c>
    </row>
    <row r="94" spans="1:14" x14ac:dyDescent="0.2">
      <c r="A94" s="66">
        <f>WEEKNUM(Table4[[#This Row],[Date]],2)</f>
        <v>14</v>
      </c>
      <c r="B94" s="74">
        <f>ROW()-ROW(Table4[[#Headers],[Day '#]])</f>
        <v>93</v>
      </c>
      <c r="C94" s="66" t="str">
        <f>TEXT(Table4[[#This Row],[Date]],"ddd")</f>
        <v>Thu</v>
      </c>
      <c r="D94" s="47">
        <v>45750</v>
      </c>
      <c r="E94" s="374">
        <f>WEEKDAY(Table4[[#This Row],[Date]],2)</f>
        <v>4</v>
      </c>
      <c r="F94" s="374">
        <f>SUM(Table4[[#Headers],[Daily Amount]]:Table4[[#This Row],[Daily Amount]])</f>
        <v>371</v>
      </c>
      <c r="G94" s="375">
        <v>378.65</v>
      </c>
      <c r="H94" s="374">
        <v>373.99</v>
      </c>
      <c r="I94" s="374">
        <f t="shared" si="6"/>
        <v>0.18999999999999773</v>
      </c>
      <c r="J94" s="374">
        <f>Table4[[#This Row],[Total - Incl. 
''Top-ups'']]-Table4[[#This Row],[Daily Target
(Estimated)]]</f>
        <v>4.6599999999999682</v>
      </c>
      <c r="K94" s="374">
        <f t="shared" si="7"/>
        <v>7.6499999999999773</v>
      </c>
      <c r="L94" s="374">
        <f t="shared" si="4"/>
        <v>1080.3499999999999</v>
      </c>
      <c r="M94" s="111">
        <f t="shared" si="5"/>
        <v>0.25952707333790265</v>
      </c>
      <c r="N94" s="125" t="str">
        <f>IF(WEEKDAY(Table4[[#This Row],[Date]],2)=7,SUMIF(Table4[Week '#],Table4[[#This Row],[Week '#]],Table4[Daily 
Saving ]),"")</f>
        <v/>
      </c>
    </row>
    <row r="95" spans="1:14" x14ac:dyDescent="0.2">
      <c r="A95" s="66">
        <f>WEEKNUM(Table4[[#This Row],[Date]],2)</f>
        <v>14</v>
      </c>
      <c r="B95" s="74">
        <f>ROW()-ROW(Table4[[#Headers],[Day '#]])</f>
        <v>94</v>
      </c>
      <c r="C95" s="66" t="str">
        <f>TEXT(Table4[[#This Row],[Date]],"ddd")</f>
        <v>Fri</v>
      </c>
      <c r="D95" s="47">
        <v>45751</v>
      </c>
      <c r="E95" s="374">
        <f>WEEKDAY(Table4[[#This Row],[Date]],2)</f>
        <v>5</v>
      </c>
      <c r="F95" s="374">
        <f>SUM(Table4[[#Headers],[Daily Amount]]:Table4[[#This Row],[Daily Amount]])</f>
        <v>376</v>
      </c>
      <c r="G95" s="375">
        <v>383.65</v>
      </c>
      <c r="H95" s="374">
        <v>377.98</v>
      </c>
      <c r="I95" s="374">
        <f t="shared" si="6"/>
        <v>0</v>
      </c>
      <c r="J95" s="374">
        <f>Table4[[#This Row],[Total - Incl. 
''Top-ups'']]-Table4[[#This Row],[Daily Target
(Estimated)]]</f>
        <v>5.6699999999999591</v>
      </c>
      <c r="K95" s="374">
        <f t="shared" si="7"/>
        <v>7.6499999999999773</v>
      </c>
      <c r="L95" s="374">
        <f t="shared" si="4"/>
        <v>1075.3499999999999</v>
      </c>
      <c r="M95" s="111">
        <f t="shared" si="5"/>
        <v>0.26295407813570937</v>
      </c>
      <c r="N95" s="125" t="str">
        <f>IF(WEEKDAY(Table4[[#This Row],[Date]],2)=7,SUMIF(Table4[Week '#],Table4[[#This Row],[Week '#]],Table4[Daily 
Saving ]),"")</f>
        <v/>
      </c>
    </row>
    <row r="96" spans="1:14" x14ac:dyDescent="0.2">
      <c r="A96" s="66">
        <f>WEEKNUM(Table4[[#This Row],[Date]],2)</f>
        <v>14</v>
      </c>
      <c r="B96" s="74">
        <f>ROW()-ROW(Table4[[#Headers],[Day '#]])</f>
        <v>95</v>
      </c>
      <c r="C96" s="66" t="str">
        <f>TEXT(Table4[[#This Row],[Date]],"ddd")</f>
        <v>Sat</v>
      </c>
      <c r="D96" s="47">
        <v>45752</v>
      </c>
      <c r="E96" s="374">
        <f>WEEKDAY(Table4[[#This Row],[Date]],2)</f>
        <v>6</v>
      </c>
      <c r="F96" s="374">
        <f>SUM(Table4[[#Headers],[Daily Amount]]:Table4[[#This Row],[Daily Amount]])</f>
        <v>382</v>
      </c>
      <c r="G96" s="375">
        <v>389.65</v>
      </c>
      <c r="H96" s="374">
        <v>381.97</v>
      </c>
      <c r="I96" s="374">
        <f t="shared" si="6"/>
        <v>0</v>
      </c>
      <c r="J96" s="374">
        <f>Table4[[#This Row],[Total - Incl. 
''Top-ups'']]-Table4[[#This Row],[Daily Target
(Estimated)]]</f>
        <v>7.67999999999995</v>
      </c>
      <c r="K96" s="374">
        <f t="shared" si="7"/>
        <v>7.6499999999999773</v>
      </c>
      <c r="L96" s="374">
        <f t="shared" si="4"/>
        <v>1069.3499999999999</v>
      </c>
      <c r="M96" s="111">
        <f t="shared" si="5"/>
        <v>0.26706648389307741</v>
      </c>
      <c r="N96" s="125" t="str">
        <f>IF(WEEKDAY(Table4[[#This Row],[Date]],2)=7,SUMIF(Table4[Week '#],Table4[[#This Row],[Week '#]],Table4[Daily 
Saving ]),"")</f>
        <v/>
      </c>
    </row>
    <row r="97" spans="1:14" x14ac:dyDescent="0.2">
      <c r="A97" s="66">
        <f>WEEKNUM(Table4[[#This Row],[Date]],2)</f>
        <v>14</v>
      </c>
      <c r="B97" s="74">
        <f>ROW()-ROW(Table4[[#Headers],[Day '#]])</f>
        <v>96</v>
      </c>
      <c r="C97" s="66" t="str">
        <f>TEXT(Table4[[#This Row],[Date]],"ddd")</f>
        <v>Sun</v>
      </c>
      <c r="D97" s="47">
        <v>45753</v>
      </c>
      <c r="E97" s="374">
        <f>WEEKDAY(Table4[[#This Row],[Date]],2)</f>
        <v>7</v>
      </c>
      <c r="F97" s="374">
        <f>SUM(Table4[[#Headers],[Daily Amount]]:Table4[[#This Row],[Daily Amount]])</f>
        <v>389</v>
      </c>
      <c r="G97" s="375">
        <v>396.65</v>
      </c>
      <c r="H97" s="374">
        <v>385.96</v>
      </c>
      <c r="I97" s="374">
        <f t="shared" si="6"/>
        <v>0</v>
      </c>
      <c r="J97" s="374">
        <f>Table4[[#This Row],[Total - Incl. 
''Top-ups'']]-Table4[[#This Row],[Daily Target
(Estimated)]]</f>
        <v>10.689999999999998</v>
      </c>
      <c r="K97" s="374">
        <f t="shared" si="7"/>
        <v>7.6499999999999773</v>
      </c>
      <c r="L97" s="374">
        <f t="shared" si="4"/>
        <v>1062.3499999999999</v>
      </c>
      <c r="M97" s="111">
        <f t="shared" si="5"/>
        <v>0.27186429061000683</v>
      </c>
      <c r="N97" s="125">
        <f>IF(WEEKDAY(Table4[[#This Row],[Date]],2)=7,SUMIF(Table4[Week '#],Table4[[#This Row],[Week '#]],Table4[Daily 
Saving ]),"")</f>
        <v>0.5</v>
      </c>
    </row>
    <row r="98" spans="1:14" x14ac:dyDescent="0.2">
      <c r="A98" s="66">
        <f>WEEKNUM(Table4[[#This Row],[Date]],2)</f>
        <v>15</v>
      </c>
      <c r="B98" s="74">
        <f>ROW()-ROW(Table4[[#Headers],[Day '#]])</f>
        <v>97</v>
      </c>
      <c r="C98" s="66" t="str">
        <f>TEXT(Table4[[#This Row],[Date]],"ddd")</f>
        <v>Mon</v>
      </c>
      <c r="D98" s="47">
        <v>45754</v>
      </c>
      <c r="E98" s="374">
        <f>WEEKDAY(Table4[[#This Row],[Date]],2)</f>
        <v>1</v>
      </c>
      <c r="F98" s="374">
        <f>SUM(Table4[[#Headers],[Daily Amount]]:Table4[[#This Row],[Daily Amount]])</f>
        <v>390</v>
      </c>
      <c r="G98" s="375">
        <v>397.65</v>
      </c>
      <c r="H98" s="374">
        <v>389.94</v>
      </c>
      <c r="I98" s="374">
        <f t="shared" si="6"/>
        <v>0</v>
      </c>
      <c r="J98" s="374">
        <f>Table4[[#This Row],[Total - Incl. 
''Top-ups'']]-Table4[[#This Row],[Daily Target
(Estimated)]]</f>
        <v>7.7099999999999795</v>
      </c>
      <c r="K98" s="374">
        <f t="shared" si="7"/>
        <v>7.6499999999999773</v>
      </c>
      <c r="L98" s="374">
        <f t="shared" si="4"/>
        <v>1061.3499999999999</v>
      </c>
      <c r="M98" s="111">
        <f t="shared" si="5"/>
        <v>0.27254969156956821</v>
      </c>
      <c r="N98" s="125" t="str">
        <f>IF(WEEKDAY(Table4[[#This Row],[Date]],2)=7,SUMIF(Table4[Week '#],Table4[[#This Row],[Week '#]],Table4[Daily 
Saving ]),"")</f>
        <v/>
      </c>
    </row>
    <row r="99" spans="1:14" x14ac:dyDescent="0.2">
      <c r="A99" s="66">
        <f>WEEKNUM(Table4[[#This Row],[Date]],2)</f>
        <v>15</v>
      </c>
      <c r="B99" s="74">
        <f>ROW()-ROW(Table4[[#Headers],[Day '#]])</f>
        <v>98</v>
      </c>
      <c r="C99" s="66" t="str">
        <f>TEXT(Table4[[#This Row],[Date]],"ddd")</f>
        <v>Tue</v>
      </c>
      <c r="D99" s="47">
        <v>45755</v>
      </c>
      <c r="E99" s="374">
        <f>WEEKDAY(Table4[[#This Row],[Date]],2)</f>
        <v>2</v>
      </c>
      <c r="F99" s="374">
        <f>SUM(Table4[[#Headers],[Daily Amount]]:Table4[[#This Row],[Daily Amount]])</f>
        <v>392</v>
      </c>
      <c r="G99" s="375">
        <v>400.1</v>
      </c>
      <c r="H99" s="374">
        <v>393.93</v>
      </c>
      <c r="I99" s="374">
        <f t="shared" si="6"/>
        <v>0.45000000000004547</v>
      </c>
      <c r="J99" s="374">
        <f>Table4[[#This Row],[Total - Incl. 
''Top-ups'']]-Table4[[#This Row],[Daily Target
(Estimated)]]</f>
        <v>6.1700000000000159</v>
      </c>
      <c r="K99" s="374">
        <f t="shared" si="7"/>
        <v>8.1000000000000227</v>
      </c>
      <c r="L99" s="374">
        <f t="shared" si="4"/>
        <v>1058.9000000000001</v>
      </c>
      <c r="M99" s="111">
        <f t="shared" si="5"/>
        <v>0.27422892392049353</v>
      </c>
      <c r="N99" s="125" t="str">
        <f>IF(WEEKDAY(Table4[[#This Row],[Date]],2)=7,SUMIF(Table4[Week '#],Table4[[#This Row],[Week '#]],Table4[Daily 
Saving ]),"")</f>
        <v/>
      </c>
    </row>
    <row r="100" spans="1:14" x14ac:dyDescent="0.2">
      <c r="A100" s="66">
        <f>WEEKNUM(Table4[[#This Row],[Date]],2)</f>
        <v>15</v>
      </c>
      <c r="B100" s="74">
        <f>ROW()-ROW(Table4[[#Headers],[Day '#]])</f>
        <v>99</v>
      </c>
      <c r="C100" s="66" t="str">
        <f>TEXT(Table4[[#This Row],[Date]],"ddd")</f>
        <v>Wed</v>
      </c>
      <c r="D100" s="47">
        <v>45756</v>
      </c>
      <c r="E100" s="374">
        <f>WEEKDAY(Table4[[#This Row],[Date]],2)</f>
        <v>3</v>
      </c>
      <c r="F100" s="374">
        <f>SUM(Table4[[#Headers],[Daily Amount]]:Table4[[#This Row],[Daily Amount]])</f>
        <v>395</v>
      </c>
      <c r="G100" s="375">
        <v>403.1</v>
      </c>
      <c r="H100" s="374">
        <v>397.92</v>
      </c>
      <c r="I100" s="374">
        <f t="shared" si="6"/>
        <v>0</v>
      </c>
      <c r="J100" s="374">
        <f>Table4[[#This Row],[Total - Incl. 
''Top-ups'']]-Table4[[#This Row],[Daily Target
(Estimated)]]</f>
        <v>5.1800000000000068</v>
      </c>
      <c r="K100" s="374">
        <f t="shared" si="7"/>
        <v>8.1000000000000227</v>
      </c>
      <c r="L100" s="374">
        <f t="shared" si="4"/>
        <v>1055.9000000000001</v>
      </c>
      <c r="M100" s="111">
        <f t="shared" si="5"/>
        <v>0.27628512679917755</v>
      </c>
      <c r="N100" s="125" t="str">
        <f>IF(WEEKDAY(Table4[[#This Row],[Date]],2)=7,SUMIF(Table4[Week '#],Table4[[#This Row],[Week '#]],Table4[Daily 
Saving ]),"")</f>
        <v/>
      </c>
    </row>
    <row r="101" spans="1:14" x14ac:dyDescent="0.2">
      <c r="A101" s="66">
        <f>WEEKNUM(Table4[[#This Row],[Date]],2)</f>
        <v>15</v>
      </c>
      <c r="B101" s="74">
        <f>ROW()-ROW(Table4[[#Headers],[Day '#]])</f>
        <v>100</v>
      </c>
      <c r="C101" s="66" t="str">
        <f>TEXT(Table4[[#This Row],[Date]],"ddd")</f>
        <v>Thu</v>
      </c>
      <c r="D101" s="47">
        <v>45757</v>
      </c>
      <c r="E101" s="374">
        <f>WEEKDAY(Table4[[#This Row],[Date]],2)</f>
        <v>4</v>
      </c>
      <c r="F101" s="374">
        <f>SUM(Table4[[#Headers],[Daily Amount]]:Table4[[#This Row],[Daily Amount]])</f>
        <v>399</v>
      </c>
      <c r="G101" s="375">
        <v>407.1</v>
      </c>
      <c r="H101" s="374">
        <v>401.91</v>
      </c>
      <c r="I101" s="374">
        <f t="shared" si="6"/>
        <v>0</v>
      </c>
      <c r="J101" s="374">
        <f>Table4[[#This Row],[Total - Incl. 
''Top-ups'']]-Table4[[#This Row],[Daily Target
(Estimated)]]</f>
        <v>5.1899999999999977</v>
      </c>
      <c r="K101" s="374">
        <f t="shared" si="7"/>
        <v>8.1000000000000227</v>
      </c>
      <c r="L101" s="374">
        <f t="shared" si="4"/>
        <v>1051.9000000000001</v>
      </c>
      <c r="M101" s="111">
        <f t="shared" si="5"/>
        <v>0.27902673063742289</v>
      </c>
      <c r="N101" s="125" t="str">
        <f>IF(WEEKDAY(Table4[[#This Row],[Date]],2)=7,SUMIF(Table4[Week '#],Table4[[#This Row],[Week '#]],Table4[Daily 
Saving ]),"")</f>
        <v/>
      </c>
    </row>
    <row r="102" spans="1:14" x14ac:dyDescent="0.2">
      <c r="A102" s="66">
        <f>WEEKNUM(Table4[[#This Row],[Date]],2)</f>
        <v>15</v>
      </c>
      <c r="B102" s="74">
        <f>ROW()-ROW(Table4[[#Headers],[Day '#]])</f>
        <v>101</v>
      </c>
      <c r="C102" s="66" t="str">
        <f>TEXT(Table4[[#This Row],[Date]],"ddd")</f>
        <v>Fri</v>
      </c>
      <c r="D102" s="47">
        <v>45758</v>
      </c>
      <c r="E102" s="374">
        <f>WEEKDAY(Table4[[#This Row],[Date]],2)</f>
        <v>5</v>
      </c>
      <c r="F102" s="374">
        <f>SUM(Table4[[#Headers],[Daily Amount]]:Table4[[#This Row],[Daily Amount]])</f>
        <v>404</v>
      </c>
      <c r="G102" s="375">
        <v>413.52</v>
      </c>
      <c r="H102" s="374">
        <v>405.9</v>
      </c>
      <c r="I102" s="374">
        <f t="shared" si="6"/>
        <v>1.4199999999999591</v>
      </c>
      <c r="J102" s="374">
        <f>Table4[[#This Row],[Total - Incl. 
''Top-ups'']]-Table4[[#This Row],[Daily Target
(Estimated)]]</f>
        <v>7.6200000000000045</v>
      </c>
      <c r="K102" s="374">
        <f t="shared" si="7"/>
        <v>9.5199999999999818</v>
      </c>
      <c r="L102" s="374">
        <f t="shared" si="4"/>
        <v>1045.48</v>
      </c>
      <c r="M102" s="111">
        <f t="shared" si="5"/>
        <v>0.28342700479780669</v>
      </c>
      <c r="N102" s="125" t="str">
        <f>IF(WEEKDAY(Table4[[#This Row],[Date]],2)=7,SUMIF(Table4[Week '#],Table4[[#This Row],[Week '#]],Table4[Daily 
Saving ]),"")</f>
        <v/>
      </c>
    </row>
    <row r="103" spans="1:14" x14ac:dyDescent="0.2">
      <c r="A103" s="66">
        <f>WEEKNUM(Table4[[#This Row],[Date]],2)</f>
        <v>15</v>
      </c>
      <c r="B103" s="74">
        <f>ROW()-ROW(Table4[[#Headers],[Day '#]])</f>
        <v>102</v>
      </c>
      <c r="C103" s="66" t="str">
        <f>TEXT(Table4[[#This Row],[Date]],"ddd")</f>
        <v>Sat</v>
      </c>
      <c r="D103" s="47">
        <v>45759</v>
      </c>
      <c r="E103" s="374">
        <f>WEEKDAY(Table4[[#This Row],[Date]],2)</f>
        <v>6</v>
      </c>
      <c r="F103" s="374">
        <f>SUM(Table4[[#Headers],[Daily Amount]]:Table4[[#This Row],[Daily Amount]])</f>
        <v>410</v>
      </c>
      <c r="G103" s="375">
        <v>419.52</v>
      </c>
      <c r="H103" s="374">
        <v>409.89</v>
      </c>
      <c r="I103" s="374">
        <f t="shared" si="6"/>
        <v>0</v>
      </c>
      <c r="J103" s="374">
        <f>Table4[[#This Row],[Total - Incl. 
''Top-ups'']]-Table4[[#This Row],[Daily Target
(Estimated)]]</f>
        <v>9.6299999999999955</v>
      </c>
      <c r="K103" s="374">
        <f t="shared" si="7"/>
        <v>9.5199999999999818</v>
      </c>
      <c r="L103" s="374">
        <f t="shared" si="4"/>
        <v>1039.48</v>
      </c>
      <c r="M103" s="111">
        <f t="shared" si="5"/>
        <v>0.28753941055517479</v>
      </c>
      <c r="N103" s="125" t="str">
        <f>IF(WEEKDAY(Table4[[#This Row],[Date]],2)=7,SUMIF(Table4[Week '#],Table4[[#This Row],[Week '#]],Table4[Daily 
Saving ]),"")</f>
        <v/>
      </c>
    </row>
    <row r="104" spans="1:14" x14ac:dyDescent="0.2">
      <c r="A104" s="66">
        <f>WEEKNUM(Table4[[#This Row],[Date]],2)</f>
        <v>15</v>
      </c>
      <c r="B104" s="74">
        <f>ROW()-ROW(Table4[[#Headers],[Day '#]])</f>
        <v>103</v>
      </c>
      <c r="C104" s="66" t="str">
        <f>TEXT(Table4[[#This Row],[Date]],"ddd")</f>
        <v>Sun</v>
      </c>
      <c r="D104" s="47">
        <v>45760</v>
      </c>
      <c r="E104" s="374">
        <f>WEEKDAY(Table4[[#This Row],[Date]],2)</f>
        <v>7</v>
      </c>
      <c r="F104" s="374">
        <f>SUM(Table4[[#Headers],[Daily Amount]]:Table4[[#This Row],[Daily Amount]])</f>
        <v>417</v>
      </c>
      <c r="G104" s="375">
        <v>426.52</v>
      </c>
      <c r="H104" s="374">
        <v>413.88</v>
      </c>
      <c r="I104" s="374">
        <f t="shared" si="6"/>
        <v>0</v>
      </c>
      <c r="J104" s="374">
        <f>Table4[[#This Row],[Total - Incl. 
''Top-ups'']]-Table4[[#This Row],[Daily Target
(Estimated)]]</f>
        <v>12.639999999999986</v>
      </c>
      <c r="K104" s="374">
        <f t="shared" si="7"/>
        <v>9.5199999999999818</v>
      </c>
      <c r="L104" s="374">
        <f t="shared" si="4"/>
        <v>1032.48</v>
      </c>
      <c r="M104" s="111">
        <f t="shared" si="5"/>
        <v>0.29233721727210416</v>
      </c>
      <c r="N104" s="125">
        <f>IF(WEEKDAY(Table4[[#This Row],[Date]],2)=7,SUMIF(Table4[Week '#],Table4[[#This Row],[Week '#]],Table4[Daily 
Saving ]),"")</f>
        <v>1.8700000000000045</v>
      </c>
    </row>
    <row r="105" spans="1:14" x14ac:dyDescent="0.2">
      <c r="A105" s="66">
        <f>WEEKNUM(Table4[[#This Row],[Date]],2)</f>
        <v>16</v>
      </c>
      <c r="B105" s="74">
        <f>ROW()-ROW(Table4[[#Headers],[Day '#]])</f>
        <v>104</v>
      </c>
      <c r="C105" s="66" t="str">
        <f>TEXT(Table4[[#This Row],[Date]],"ddd")</f>
        <v>Mon</v>
      </c>
      <c r="D105" s="47">
        <v>45761</v>
      </c>
      <c r="E105" s="374">
        <f>WEEKDAY(Table4[[#This Row],[Date]],2)</f>
        <v>1</v>
      </c>
      <c r="F105" s="374">
        <f>SUM(Table4[[#Headers],[Daily Amount]]:Table4[[#This Row],[Daily Amount]])</f>
        <v>418</v>
      </c>
      <c r="G105" s="375">
        <v>427.52</v>
      </c>
      <c r="H105" s="374">
        <v>417.86</v>
      </c>
      <c r="I105" s="374">
        <f t="shared" si="6"/>
        <v>0</v>
      </c>
      <c r="J105" s="374">
        <f>Table4[[#This Row],[Total - Incl. 
''Top-ups'']]-Table4[[#This Row],[Daily Target
(Estimated)]]</f>
        <v>9.6599999999999682</v>
      </c>
      <c r="K105" s="374">
        <f t="shared" si="7"/>
        <v>9.5199999999999818</v>
      </c>
      <c r="L105" s="374">
        <f t="shared" si="4"/>
        <v>1031.48</v>
      </c>
      <c r="M105" s="111">
        <f t="shared" si="5"/>
        <v>0.29302261823166553</v>
      </c>
      <c r="N105" s="125" t="str">
        <f>IF(WEEKDAY(Table4[[#This Row],[Date]],2)=7,SUMIF(Table4[Week '#],Table4[[#This Row],[Week '#]],Table4[Daily 
Saving ]),"")</f>
        <v/>
      </c>
    </row>
    <row r="106" spans="1:14" x14ac:dyDescent="0.2">
      <c r="A106" s="66">
        <f>WEEKNUM(Table4[[#This Row],[Date]],2)</f>
        <v>16</v>
      </c>
      <c r="B106" s="74">
        <f>ROW()-ROW(Table4[[#Headers],[Day '#]])</f>
        <v>105</v>
      </c>
      <c r="C106" s="66" t="str">
        <f>TEXT(Table4[[#This Row],[Date]],"ddd")</f>
        <v>Tue</v>
      </c>
      <c r="D106" s="47">
        <v>45762</v>
      </c>
      <c r="E106" s="374">
        <f>WEEKDAY(Table4[[#This Row],[Date]],2)</f>
        <v>2</v>
      </c>
      <c r="F106" s="374">
        <f>SUM(Table4[[#Headers],[Daily Amount]]:Table4[[#This Row],[Daily Amount]])</f>
        <v>420</v>
      </c>
      <c r="G106" s="375">
        <v>429.52</v>
      </c>
      <c r="H106" s="374">
        <v>421.85</v>
      </c>
      <c r="I106" s="374"/>
      <c r="J106" s="374">
        <f>Table4[[#This Row],[Total - Incl. 
''Top-ups'']]-Table4[[#This Row],[Daily Target
(Estimated)]]</f>
        <v>7.6699999999999591</v>
      </c>
      <c r="K106" s="374">
        <f t="shared" si="7"/>
        <v>9.5199999999999818</v>
      </c>
      <c r="L106" s="374">
        <f t="shared" si="4"/>
        <v>1029.48</v>
      </c>
      <c r="M106" s="111">
        <f t="shared" si="5"/>
        <v>0.29439342015078818</v>
      </c>
      <c r="N106" s="125" t="str">
        <f>IF(WEEKDAY(Table4[[#This Row],[Date]],2)=7,SUMIF(Table4[Week '#],Table4[[#This Row],[Week '#]],Table4[Daily 
Saving ]),"")</f>
        <v/>
      </c>
    </row>
    <row r="107" spans="1:14" x14ac:dyDescent="0.2">
      <c r="A107" s="66">
        <f>WEEKNUM(Table4[[#This Row],[Date]],2)</f>
        <v>16</v>
      </c>
      <c r="B107" s="74">
        <f>ROW()-ROW(Table4[[#Headers],[Day '#]])</f>
        <v>106</v>
      </c>
      <c r="C107" s="66" t="str">
        <f>TEXT(Table4[[#This Row],[Date]],"ddd")</f>
        <v>Wed</v>
      </c>
      <c r="D107" s="47">
        <v>45763</v>
      </c>
      <c r="E107" s="374">
        <f>WEEKDAY(Table4[[#This Row],[Date]],2)</f>
        <v>3</v>
      </c>
      <c r="F107" s="374">
        <f>SUM(Table4[[#Headers],[Daily Amount]]:Table4[[#This Row],[Daily Amount]])</f>
        <v>423</v>
      </c>
      <c r="G107" s="375">
        <v>432.52</v>
      </c>
      <c r="H107" s="374">
        <v>425.84</v>
      </c>
      <c r="I107" s="374">
        <f t="shared" ref="I107:I130" si="8">SUM(G107-G106-E107)</f>
        <v>0</v>
      </c>
      <c r="J107" s="374">
        <f>Table4[[#This Row],[Total - Incl. 
''Top-ups'']]-Table4[[#This Row],[Daily Target
(Estimated)]]</f>
        <v>6.6800000000000068</v>
      </c>
      <c r="K107" s="374">
        <f t="shared" si="7"/>
        <v>9.5199999999999818</v>
      </c>
      <c r="L107" s="374">
        <f t="shared" si="4"/>
        <v>1026.48</v>
      </c>
      <c r="M107" s="111">
        <f t="shared" si="5"/>
        <v>0.29644962302947225</v>
      </c>
      <c r="N107" s="125" t="str">
        <f>IF(WEEKDAY(Table4[[#This Row],[Date]],2)=7,SUMIF(Table4[Week '#],Table4[[#This Row],[Week '#]],Table4[Daily 
Saving ]),"")</f>
        <v/>
      </c>
    </row>
    <row r="108" spans="1:14" x14ac:dyDescent="0.2">
      <c r="A108" s="66">
        <f>WEEKNUM(Table4[[#This Row],[Date]],2)</f>
        <v>16</v>
      </c>
      <c r="B108" s="74">
        <f>ROW()-ROW(Table4[[#Headers],[Day '#]])</f>
        <v>107</v>
      </c>
      <c r="C108" s="66" t="str">
        <f>TEXT(Table4[[#This Row],[Date]],"ddd")</f>
        <v>Thu</v>
      </c>
      <c r="D108" s="47">
        <v>45764</v>
      </c>
      <c r="E108" s="374">
        <f>WEEKDAY(Table4[[#This Row],[Date]],2)</f>
        <v>4</v>
      </c>
      <c r="F108" s="374">
        <f>SUM(Table4[[#Headers],[Daily Amount]]:Table4[[#This Row],[Daily Amount]])</f>
        <v>427</v>
      </c>
      <c r="G108" s="375">
        <v>436.52</v>
      </c>
      <c r="H108" s="374">
        <v>429.83</v>
      </c>
      <c r="I108" s="374">
        <f t="shared" si="8"/>
        <v>0</v>
      </c>
      <c r="J108" s="374">
        <f>Table4[[#This Row],[Total - Incl. 
''Top-ups'']]-Table4[[#This Row],[Daily Target
(Estimated)]]</f>
        <v>6.6899999999999977</v>
      </c>
      <c r="K108" s="374">
        <f t="shared" si="7"/>
        <v>9.5199999999999818</v>
      </c>
      <c r="L108" s="374">
        <f t="shared" si="4"/>
        <v>1022.48</v>
      </c>
      <c r="M108" s="111">
        <f t="shared" si="5"/>
        <v>0.2991912268677176</v>
      </c>
      <c r="N108" s="125" t="str">
        <f>IF(WEEKDAY(Table4[[#This Row],[Date]],2)=7,SUMIF(Table4[Week '#],Table4[[#This Row],[Week '#]],Table4[Daily 
Saving ]),"")</f>
        <v/>
      </c>
    </row>
    <row r="109" spans="1:14" x14ac:dyDescent="0.2">
      <c r="A109" s="66">
        <f>WEEKNUM(Table4[[#This Row],[Date]],2)</f>
        <v>16</v>
      </c>
      <c r="B109" s="74">
        <f>ROW()-ROW(Table4[[#Headers],[Day '#]])</f>
        <v>108</v>
      </c>
      <c r="C109" s="66" t="str">
        <f>TEXT(Table4[[#This Row],[Date]],"ddd")</f>
        <v>Fri</v>
      </c>
      <c r="D109" s="47">
        <v>45765</v>
      </c>
      <c r="E109" s="374">
        <f>WEEKDAY(Table4[[#This Row],[Date]],2)</f>
        <v>5</v>
      </c>
      <c r="F109" s="374">
        <f>SUM(Table4[[#Headers],[Daily Amount]]:Table4[[#This Row],[Daily Amount]])</f>
        <v>432</v>
      </c>
      <c r="G109" s="375">
        <v>441.52</v>
      </c>
      <c r="H109" s="374">
        <v>433.82</v>
      </c>
      <c r="I109" s="374">
        <f t="shared" si="8"/>
        <v>0</v>
      </c>
      <c r="J109" s="374">
        <f>Table4[[#This Row],[Total - Incl. 
''Top-ups'']]-Table4[[#This Row],[Daily Target
(Estimated)]]</f>
        <v>7.6999999999999886</v>
      </c>
      <c r="K109" s="374">
        <f t="shared" si="7"/>
        <v>9.5199999999999818</v>
      </c>
      <c r="L109" s="374">
        <f t="shared" si="4"/>
        <v>1017.48</v>
      </c>
      <c r="M109" s="111">
        <f t="shared" si="5"/>
        <v>0.30261823166552432</v>
      </c>
      <c r="N109" s="125" t="str">
        <f>IF(WEEKDAY(Table4[[#This Row],[Date]],2)=7,SUMIF(Table4[Week '#],Table4[[#This Row],[Week '#]],Table4[Daily 
Saving ]),"")</f>
        <v/>
      </c>
    </row>
    <row r="110" spans="1:14" x14ac:dyDescent="0.2">
      <c r="A110" s="66">
        <f>WEEKNUM(Table4[[#This Row],[Date]],2)</f>
        <v>16</v>
      </c>
      <c r="B110" s="74">
        <f>ROW()-ROW(Table4[[#Headers],[Day '#]])</f>
        <v>109</v>
      </c>
      <c r="C110" s="66" t="str">
        <f>TEXT(Table4[[#This Row],[Date]],"ddd")</f>
        <v>Sat</v>
      </c>
      <c r="D110" s="47">
        <v>45766</v>
      </c>
      <c r="E110" s="374">
        <f>WEEKDAY(Table4[[#This Row],[Date]],2)</f>
        <v>6</v>
      </c>
      <c r="F110" s="374">
        <f>SUM(Table4[[#Headers],[Daily Amount]]:Table4[[#This Row],[Daily Amount]])</f>
        <v>438</v>
      </c>
      <c r="G110" s="375">
        <v>447.52</v>
      </c>
      <c r="H110" s="374">
        <v>437.81</v>
      </c>
      <c r="I110" s="374">
        <f t="shared" si="8"/>
        <v>0</v>
      </c>
      <c r="J110" s="374">
        <f>Table4[[#This Row],[Total - Incl. 
''Top-ups'']]-Table4[[#This Row],[Daily Target
(Estimated)]]</f>
        <v>9.7099999999999795</v>
      </c>
      <c r="K110" s="374">
        <f t="shared" si="7"/>
        <v>9.5199999999999818</v>
      </c>
      <c r="L110" s="374">
        <f t="shared" si="4"/>
        <v>1011.48</v>
      </c>
      <c r="M110" s="111">
        <f t="shared" si="5"/>
        <v>0.30673063742289236</v>
      </c>
      <c r="N110" s="125" t="str">
        <f>IF(WEEKDAY(Table4[[#This Row],[Date]],2)=7,SUMIF(Table4[Week '#],Table4[[#This Row],[Week '#]],Table4[Daily 
Saving ]),"")</f>
        <v/>
      </c>
    </row>
    <row r="111" spans="1:14" x14ac:dyDescent="0.2">
      <c r="A111" s="66">
        <f>WEEKNUM(Table4[[#This Row],[Date]],2)</f>
        <v>16</v>
      </c>
      <c r="B111" s="74">
        <f>ROW()-ROW(Table4[[#Headers],[Day '#]])</f>
        <v>110</v>
      </c>
      <c r="C111" s="66" t="str">
        <f>TEXT(Table4[[#This Row],[Date]],"ddd")</f>
        <v>Sun</v>
      </c>
      <c r="D111" s="47">
        <v>45767</v>
      </c>
      <c r="E111" s="374">
        <f>WEEKDAY(Table4[[#This Row],[Date]],2)</f>
        <v>7</v>
      </c>
      <c r="F111" s="374">
        <f>SUM(Table4[[#Headers],[Daily Amount]]:Table4[[#This Row],[Daily Amount]])</f>
        <v>445</v>
      </c>
      <c r="G111" s="375">
        <v>454.52</v>
      </c>
      <c r="H111" s="374">
        <v>441.8</v>
      </c>
      <c r="I111" s="374">
        <f t="shared" si="8"/>
        <v>0</v>
      </c>
      <c r="J111" s="374">
        <f>Table4[[#This Row],[Total - Incl. 
''Top-ups'']]-Table4[[#This Row],[Daily Target
(Estimated)]]</f>
        <v>12.71999999999997</v>
      </c>
      <c r="K111" s="374">
        <f t="shared" si="7"/>
        <v>9.5199999999999818</v>
      </c>
      <c r="L111" s="374">
        <f t="shared" si="4"/>
        <v>1004.48</v>
      </c>
      <c r="M111" s="111">
        <f t="shared" si="5"/>
        <v>0.31152844413982178</v>
      </c>
      <c r="N111" s="125">
        <f>IF(WEEKDAY(Table4[[#This Row],[Date]],2)=7,SUMIF(Table4[Week '#],Table4[[#This Row],[Week '#]],Table4[Daily 
Saving ]),"")</f>
        <v>0</v>
      </c>
    </row>
    <row r="112" spans="1:14" x14ac:dyDescent="0.2">
      <c r="A112" s="66">
        <f>WEEKNUM(Table4[[#This Row],[Date]],2)</f>
        <v>17</v>
      </c>
      <c r="B112" s="74">
        <f>ROW()-ROW(Table4[[#Headers],[Day '#]])</f>
        <v>111</v>
      </c>
      <c r="C112" s="66" t="str">
        <f>TEXT(Table4[[#This Row],[Date]],"ddd")</f>
        <v>Mon</v>
      </c>
      <c r="D112" s="47">
        <v>45768</v>
      </c>
      <c r="E112" s="374">
        <f>WEEKDAY(Table4[[#This Row],[Date]],2)</f>
        <v>1</v>
      </c>
      <c r="F112" s="374">
        <f>SUM(Table4[[#Headers],[Daily Amount]]:Table4[[#This Row],[Daily Amount]])</f>
        <v>446</v>
      </c>
      <c r="G112" s="375">
        <v>455.52</v>
      </c>
      <c r="H112" s="374">
        <v>445.78</v>
      </c>
      <c r="I112" s="374">
        <f t="shared" si="8"/>
        <v>0</v>
      </c>
      <c r="J112" s="374">
        <f>Table4[[#This Row],[Total - Incl. 
''Top-ups'']]-Table4[[#This Row],[Daily Target
(Estimated)]]</f>
        <v>9.7400000000000091</v>
      </c>
      <c r="K112" s="374">
        <f t="shared" si="7"/>
        <v>9.5199999999999818</v>
      </c>
      <c r="L112" s="374">
        <f t="shared" si="4"/>
        <v>1003.48</v>
      </c>
      <c r="M112" s="111">
        <f t="shared" si="5"/>
        <v>0.3122138450993831</v>
      </c>
      <c r="N112" s="125" t="str">
        <f>IF(WEEKDAY(Table4[[#This Row],[Date]],2)=7,SUMIF(Table4[Week '#],Table4[[#This Row],[Week '#]],Table4[Daily 
Saving ]),"")</f>
        <v/>
      </c>
    </row>
    <row r="113" spans="1:14" x14ac:dyDescent="0.2">
      <c r="A113" s="66">
        <f>WEEKNUM(Table4[[#This Row],[Date]],2)</f>
        <v>17</v>
      </c>
      <c r="B113" s="74">
        <f>ROW()-ROW(Table4[[#Headers],[Day '#]])</f>
        <v>112</v>
      </c>
      <c r="C113" s="66" t="str">
        <f>TEXT(Table4[[#This Row],[Date]],"ddd")</f>
        <v>Tue</v>
      </c>
      <c r="D113" s="47">
        <v>45769</v>
      </c>
      <c r="E113" s="374">
        <f>WEEKDAY(Table4[[#This Row],[Date]],2)</f>
        <v>2</v>
      </c>
      <c r="F113" s="374">
        <f>SUM(Table4[[#Headers],[Daily Amount]]:Table4[[#This Row],[Daily Amount]])</f>
        <v>448</v>
      </c>
      <c r="G113" s="375">
        <v>457.52</v>
      </c>
      <c r="H113" s="374">
        <v>449.77</v>
      </c>
      <c r="I113" s="374">
        <f t="shared" si="8"/>
        <v>0</v>
      </c>
      <c r="J113" s="374">
        <f>Table4[[#This Row],[Total - Incl. 
''Top-ups'']]-Table4[[#This Row],[Daily Target
(Estimated)]]</f>
        <v>7.75</v>
      </c>
      <c r="K113" s="374">
        <f t="shared" si="7"/>
        <v>9.5199999999999818</v>
      </c>
      <c r="L113" s="374">
        <f t="shared" si="4"/>
        <v>1001.48</v>
      </c>
      <c r="M113" s="111">
        <f t="shared" si="5"/>
        <v>0.3135846470185058</v>
      </c>
      <c r="N113" s="125" t="str">
        <f>IF(WEEKDAY(Table4[[#This Row],[Date]],2)=7,SUMIF(Table4[Week '#],Table4[[#This Row],[Week '#]],Table4[Daily 
Saving ]),"")</f>
        <v/>
      </c>
    </row>
    <row r="114" spans="1:14" x14ac:dyDescent="0.2">
      <c r="A114" s="66">
        <f>WEEKNUM(Table4[[#This Row],[Date]],2)</f>
        <v>17</v>
      </c>
      <c r="B114" s="74">
        <f>ROW()-ROW(Table4[[#Headers],[Day '#]])</f>
        <v>113</v>
      </c>
      <c r="C114" s="66" t="str">
        <f>TEXT(Table4[[#This Row],[Date]],"ddd")</f>
        <v>Wed</v>
      </c>
      <c r="D114" s="47">
        <v>45770</v>
      </c>
      <c r="E114" s="374">
        <f>WEEKDAY(Table4[[#This Row],[Date]],2)</f>
        <v>3</v>
      </c>
      <c r="F114" s="374">
        <f>SUM(Table4[[#Headers],[Daily Amount]]:Table4[[#This Row],[Daily Amount]])</f>
        <v>451</v>
      </c>
      <c r="G114" s="375">
        <v>460.68</v>
      </c>
      <c r="H114" s="374">
        <v>453.76</v>
      </c>
      <c r="I114" s="374">
        <f t="shared" si="8"/>
        <v>0.16000000000002501</v>
      </c>
      <c r="J114" s="374">
        <f>Table4[[#This Row],[Total - Incl. 
''Top-ups'']]-Table4[[#This Row],[Daily Target
(Estimated)]]</f>
        <v>6.9200000000000159</v>
      </c>
      <c r="K114" s="374">
        <f t="shared" si="7"/>
        <v>9.6800000000000068</v>
      </c>
      <c r="L114" s="374">
        <f t="shared" si="4"/>
        <v>998.31999999999994</v>
      </c>
      <c r="M114" s="111">
        <f t="shared" si="5"/>
        <v>0.31575051405071969</v>
      </c>
      <c r="N114" s="125" t="str">
        <f>IF(WEEKDAY(Table4[[#This Row],[Date]],2)=7,SUMIF(Table4[Week '#],Table4[[#This Row],[Week '#]],Table4[Daily 
Saving ]),"")</f>
        <v/>
      </c>
    </row>
    <row r="115" spans="1:14" x14ac:dyDescent="0.2">
      <c r="A115" s="66">
        <f>WEEKNUM(Table4[[#This Row],[Date]],2)</f>
        <v>17</v>
      </c>
      <c r="B115" s="74">
        <f>ROW()-ROW(Table4[[#Headers],[Day '#]])</f>
        <v>114</v>
      </c>
      <c r="C115" s="66" t="str">
        <f>TEXT(Table4[[#This Row],[Date]],"ddd")</f>
        <v>Thu</v>
      </c>
      <c r="D115" s="47">
        <v>45771</v>
      </c>
      <c r="E115" s="374">
        <f>WEEKDAY(Table4[[#This Row],[Date]],2)</f>
        <v>4</v>
      </c>
      <c r="F115" s="374">
        <f>SUM(Table4[[#Headers],[Daily Amount]]:Table4[[#This Row],[Daily Amount]])</f>
        <v>455</v>
      </c>
      <c r="G115" s="375">
        <v>464.68</v>
      </c>
      <c r="H115" s="374">
        <v>457.75</v>
      </c>
      <c r="I115" s="374">
        <f t="shared" si="8"/>
        <v>0</v>
      </c>
      <c r="J115" s="374">
        <f>Table4[[#This Row],[Total - Incl. 
''Top-ups'']]-Table4[[#This Row],[Daily Target
(Estimated)]]</f>
        <v>6.9300000000000068</v>
      </c>
      <c r="K115" s="374">
        <f t="shared" si="7"/>
        <v>9.6800000000000068</v>
      </c>
      <c r="L115" s="374">
        <f t="shared" si="4"/>
        <v>994.31999999999994</v>
      </c>
      <c r="M115" s="111">
        <f t="shared" si="5"/>
        <v>0.31849211788896503</v>
      </c>
      <c r="N115" s="125" t="str">
        <f>IF(WEEKDAY(Table4[[#This Row],[Date]],2)=7,SUMIF(Table4[Week '#],Table4[[#This Row],[Week '#]],Table4[Daily 
Saving ]),"")</f>
        <v/>
      </c>
    </row>
    <row r="116" spans="1:14" x14ac:dyDescent="0.2">
      <c r="A116" s="66">
        <f>WEEKNUM(Table4[[#This Row],[Date]],2)</f>
        <v>17</v>
      </c>
      <c r="B116" s="74">
        <f>ROW()-ROW(Table4[[#Headers],[Day '#]])</f>
        <v>115</v>
      </c>
      <c r="C116" s="66" t="str">
        <f>TEXT(Table4[[#This Row],[Date]],"ddd")</f>
        <v>Fri</v>
      </c>
      <c r="D116" s="47">
        <v>45772</v>
      </c>
      <c r="E116" s="374">
        <f>WEEKDAY(Table4[[#This Row],[Date]],2)</f>
        <v>5</v>
      </c>
      <c r="F116" s="374">
        <f>SUM(Table4[[#Headers],[Daily Amount]]:Table4[[#This Row],[Daily Amount]])</f>
        <v>460</v>
      </c>
      <c r="G116" s="375">
        <v>469.68</v>
      </c>
      <c r="H116" s="374">
        <v>461.74</v>
      </c>
      <c r="I116" s="374">
        <f t="shared" si="8"/>
        <v>0</v>
      </c>
      <c r="J116" s="374">
        <f>Table4[[#This Row],[Total - Incl. 
''Top-ups'']]-Table4[[#This Row],[Daily Target
(Estimated)]]</f>
        <v>7.9399999999999977</v>
      </c>
      <c r="K116" s="374">
        <f t="shared" si="7"/>
        <v>9.6800000000000068</v>
      </c>
      <c r="L116" s="374">
        <f t="shared" si="4"/>
        <v>989.31999999999994</v>
      </c>
      <c r="M116" s="111">
        <f t="shared" si="5"/>
        <v>0.32191912268677175</v>
      </c>
      <c r="N116" s="125" t="str">
        <f>IF(WEEKDAY(Table4[[#This Row],[Date]],2)=7,SUMIF(Table4[Week '#],Table4[[#This Row],[Week '#]],Table4[Daily 
Saving ]),"")</f>
        <v/>
      </c>
    </row>
    <row r="117" spans="1:14" x14ac:dyDescent="0.2">
      <c r="A117" s="66">
        <f>WEEKNUM(Table4[[#This Row],[Date]],2)</f>
        <v>17</v>
      </c>
      <c r="B117" s="74">
        <f>ROW()-ROW(Table4[[#Headers],[Day '#]])</f>
        <v>116</v>
      </c>
      <c r="C117" s="66" t="str">
        <f>TEXT(Table4[[#This Row],[Date]],"ddd")</f>
        <v>Sat</v>
      </c>
      <c r="D117" s="47">
        <v>45773</v>
      </c>
      <c r="E117" s="374">
        <f>WEEKDAY(Table4[[#This Row],[Date]],2)</f>
        <v>6</v>
      </c>
      <c r="F117" s="374">
        <f>SUM(Table4[[#Headers],[Daily Amount]]:Table4[[#This Row],[Daily Amount]])</f>
        <v>466</v>
      </c>
      <c r="G117" s="375">
        <v>475.68</v>
      </c>
      <c r="H117" s="374">
        <v>465.73</v>
      </c>
      <c r="I117" s="374">
        <f t="shared" si="8"/>
        <v>0</v>
      </c>
      <c r="J117" s="374">
        <f>Table4[[#This Row],[Total - Incl. 
''Top-ups'']]-Table4[[#This Row],[Daily Target
(Estimated)]]</f>
        <v>9.9499999999999886</v>
      </c>
      <c r="K117" s="374">
        <f t="shared" si="7"/>
        <v>9.6800000000000068</v>
      </c>
      <c r="L117" s="374">
        <f t="shared" si="4"/>
        <v>983.31999999999994</v>
      </c>
      <c r="M117" s="111">
        <f t="shared" si="5"/>
        <v>0.32603152844413985</v>
      </c>
      <c r="N117" s="125" t="str">
        <f>IF(WEEKDAY(Table4[[#This Row],[Date]],2)=7,SUMIF(Table4[Week '#],Table4[[#This Row],[Week '#]],Table4[Daily 
Saving ]),"")</f>
        <v/>
      </c>
    </row>
    <row r="118" spans="1:14" x14ac:dyDescent="0.2">
      <c r="A118" s="66">
        <f>WEEKNUM(Table4[[#This Row],[Date]],2)</f>
        <v>17</v>
      </c>
      <c r="B118" s="74">
        <f>ROW()-ROW(Table4[[#Headers],[Day '#]])</f>
        <v>117</v>
      </c>
      <c r="C118" s="66" t="str">
        <f>TEXT(Table4[[#This Row],[Date]],"ddd")</f>
        <v>Sun</v>
      </c>
      <c r="D118" s="47">
        <v>45774</v>
      </c>
      <c r="E118" s="374">
        <f>WEEKDAY(Table4[[#This Row],[Date]],2)</f>
        <v>7</v>
      </c>
      <c r="F118" s="374">
        <f>SUM(Table4[[#Headers],[Daily Amount]]:Table4[[#This Row],[Daily Amount]])</f>
        <v>473</v>
      </c>
      <c r="G118" s="375">
        <v>482.68</v>
      </c>
      <c r="H118" s="374">
        <v>469.72</v>
      </c>
      <c r="I118" s="374">
        <f t="shared" si="8"/>
        <v>0</v>
      </c>
      <c r="J118" s="374">
        <f>Table4[[#This Row],[Total - Incl. 
''Top-ups'']]-Table4[[#This Row],[Daily Target
(Estimated)]]</f>
        <v>12.95999999999998</v>
      </c>
      <c r="K118" s="374">
        <f t="shared" si="7"/>
        <v>9.6800000000000068</v>
      </c>
      <c r="L118" s="374">
        <f t="shared" si="4"/>
        <v>976.31999999999994</v>
      </c>
      <c r="M118" s="111">
        <f t="shared" si="5"/>
        <v>0.33082933516106922</v>
      </c>
      <c r="N118" s="125">
        <f>IF(WEEKDAY(Table4[[#This Row],[Date]],2)=7,SUMIF(Table4[Week '#],Table4[[#This Row],[Week '#]],Table4[Daily 
Saving ]),"")</f>
        <v>0.16000000000002501</v>
      </c>
    </row>
    <row r="119" spans="1:14" x14ac:dyDescent="0.2">
      <c r="A119" s="66">
        <f>WEEKNUM(Table4[[#This Row],[Date]],2)</f>
        <v>18</v>
      </c>
      <c r="B119" s="74">
        <f>ROW()-ROW(Table4[[#Headers],[Day '#]])</f>
        <v>118</v>
      </c>
      <c r="C119" s="66" t="str">
        <f>TEXT(Table4[[#This Row],[Date]],"ddd")</f>
        <v>Mon</v>
      </c>
      <c r="D119" s="47">
        <v>45775</v>
      </c>
      <c r="E119" s="374">
        <f>WEEKDAY(Table4[[#This Row],[Date]],2)</f>
        <v>1</v>
      </c>
      <c r="F119" s="374">
        <f>SUM(Table4[[#Headers],[Daily Amount]]:Table4[[#This Row],[Daily Amount]])</f>
        <v>474</v>
      </c>
      <c r="G119" s="375">
        <v>483.68</v>
      </c>
      <c r="H119" s="374">
        <v>473.71</v>
      </c>
      <c r="I119" s="374">
        <f t="shared" si="8"/>
        <v>0</v>
      </c>
      <c r="J119" s="374">
        <f>Table4[[#This Row],[Total - Incl. 
''Top-ups'']]-Table4[[#This Row],[Daily Target
(Estimated)]]</f>
        <v>9.9700000000000273</v>
      </c>
      <c r="K119" s="374">
        <f t="shared" si="7"/>
        <v>9.6800000000000068</v>
      </c>
      <c r="L119" s="374">
        <f t="shared" si="4"/>
        <v>975.31999999999994</v>
      </c>
      <c r="M119" s="111">
        <f t="shared" si="5"/>
        <v>0.33151473612063059</v>
      </c>
      <c r="N119" s="125" t="str">
        <f>IF(WEEKDAY(Table4[[#This Row],[Date]],2)=7,SUMIF(Table4[Week '#],Table4[[#This Row],[Week '#]],Table4[Daily 
Saving ]),"")</f>
        <v/>
      </c>
    </row>
    <row r="120" spans="1:14" x14ac:dyDescent="0.2">
      <c r="A120" s="66">
        <f>WEEKNUM(Table4[[#This Row],[Date]],2)</f>
        <v>18</v>
      </c>
      <c r="B120" s="74">
        <f>ROW()-ROW(Table4[[#Headers],[Day '#]])</f>
        <v>119</v>
      </c>
      <c r="C120" s="66" t="str">
        <f>TEXT(Table4[[#This Row],[Date]],"ddd")</f>
        <v>Tue</v>
      </c>
      <c r="D120" s="47">
        <v>45776</v>
      </c>
      <c r="E120" s="374">
        <f>WEEKDAY(Table4[[#This Row],[Date]],2)</f>
        <v>2</v>
      </c>
      <c r="F120" s="374">
        <f>SUM(Table4[[#Headers],[Daily Amount]]:Table4[[#This Row],[Daily Amount]])</f>
        <v>476</v>
      </c>
      <c r="G120" s="375">
        <v>485.68</v>
      </c>
      <c r="H120" s="374">
        <v>477.7</v>
      </c>
      <c r="I120" s="374">
        <f t="shared" si="8"/>
        <v>0</v>
      </c>
      <c r="J120" s="374">
        <f>Table4[[#This Row],[Total - Incl. 
''Top-ups'']]-Table4[[#This Row],[Daily Target
(Estimated)]]</f>
        <v>7.9800000000000182</v>
      </c>
      <c r="K120" s="374">
        <f t="shared" si="7"/>
        <v>9.6800000000000068</v>
      </c>
      <c r="L120" s="374">
        <f t="shared" si="4"/>
        <v>973.31999999999994</v>
      </c>
      <c r="M120" s="111">
        <f t="shared" si="5"/>
        <v>0.33288553803975324</v>
      </c>
      <c r="N120" s="125" t="str">
        <f>IF(WEEKDAY(Table4[[#This Row],[Date]],2)=7,SUMIF(Table4[Week '#],Table4[[#This Row],[Week '#]],Table4[Daily 
Saving ]),"")</f>
        <v/>
      </c>
    </row>
    <row r="121" spans="1:14" x14ac:dyDescent="0.2">
      <c r="A121" s="66">
        <f>WEEKNUM(Table4[[#This Row],[Date]],2)</f>
        <v>18</v>
      </c>
      <c r="B121" s="74">
        <f>ROW()-ROW(Table4[[#Headers],[Day '#]])</f>
        <v>120</v>
      </c>
      <c r="C121" s="66" t="str">
        <f>TEXT(Table4[[#This Row],[Date]],"ddd")</f>
        <v>Wed</v>
      </c>
      <c r="D121" s="47">
        <v>45777</v>
      </c>
      <c r="E121" s="374">
        <f>WEEKDAY(Table4[[#This Row],[Date]],2)</f>
        <v>3</v>
      </c>
      <c r="F121" s="374">
        <f>SUM(Table4[[#Headers],[Daily Amount]]:Table4[[#This Row],[Daily Amount]])</f>
        <v>479</v>
      </c>
      <c r="G121" s="375">
        <v>488.88</v>
      </c>
      <c r="H121" s="374">
        <v>481.69</v>
      </c>
      <c r="I121" s="374">
        <f t="shared" si="8"/>
        <v>0.19999999999998863</v>
      </c>
      <c r="J121" s="374">
        <f>Table4[[#This Row],[Total - Incl. 
''Top-ups'']]-Table4[[#This Row],[Daily Target
(Estimated)]]</f>
        <v>7.1899999999999977</v>
      </c>
      <c r="K121" s="374">
        <f t="shared" si="7"/>
        <v>9.8799999999999955</v>
      </c>
      <c r="L121" s="374">
        <f t="shared" si="4"/>
        <v>970.12</v>
      </c>
      <c r="M121" s="111">
        <f t="shared" si="5"/>
        <v>0.33507882111034953</v>
      </c>
      <c r="N121" s="125" t="str">
        <f>IF(WEEKDAY(Table4[[#This Row],[Date]],2)=7,SUMIF(Table4[Week '#],Table4[[#This Row],[Week '#]],Table4[Daily 
Saving ]),"")</f>
        <v/>
      </c>
    </row>
    <row r="122" spans="1:14" x14ac:dyDescent="0.2">
      <c r="A122" s="66">
        <f>WEEKNUM(Table4[[#This Row],[Date]],2)</f>
        <v>18</v>
      </c>
      <c r="B122" s="74">
        <f>ROW()-ROW(Table4[[#Headers],[Day '#]])</f>
        <v>121</v>
      </c>
      <c r="C122" s="66" t="str">
        <f>TEXT(Table4[[#This Row],[Date]],"ddd")</f>
        <v>Thu</v>
      </c>
      <c r="D122" s="47">
        <v>45778</v>
      </c>
      <c r="E122" s="374">
        <f>WEEKDAY(Table4[[#This Row],[Date]],2)</f>
        <v>4</v>
      </c>
      <c r="F122" s="374">
        <f>SUM(Table4[[#Headers],[Daily Amount]]:Table4[[#This Row],[Daily Amount]])</f>
        <v>483</v>
      </c>
      <c r="G122" s="375">
        <v>492.88</v>
      </c>
      <c r="H122" s="374">
        <v>485.68</v>
      </c>
      <c r="I122" s="374">
        <f t="shared" si="8"/>
        <v>0</v>
      </c>
      <c r="J122" s="374">
        <f>Table4[[#This Row],[Total - Incl. 
''Top-ups'']]-Table4[[#This Row],[Daily Target
(Estimated)]]</f>
        <v>7.1999999999999886</v>
      </c>
      <c r="K122" s="374">
        <f t="shared" si="7"/>
        <v>9.8799999999999955</v>
      </c>
      <c r="L122" s="374">
        <f t="shared" si="4"/>
        <v>966.12</v>
      </c>
      <c r="M122" s="111">
        <f t="shared" si="5"/>
        <v>0.33782042494859493</v>
      </c>
      <c r="N122" s="125" t="str">
        <f>IF(WEEKDAY(Table4[[#This Row],[Date]],2)=7,SUMIF(Table4[Week '#],Table4[[#This Row],[Week '#]],Table4[Daily 
Saving ]),"")</f>
        <v/>
      </c>
    </row>
    <row r="123" spans="1:14" x14ac:dyDescent="0.2">
      <c r="A123" s="66">
        <f>WEEKNUM(Table4[[#This Row],[Date]],2)</f>
        <v>18</v>
      </c>
      <c r="B123" s="74">
        <f>ROW()-ROW(Table4[[#Headers],[Day '#]])</f>
        <v>122</v>
      </c>
      <c r="C123" s="66" t="str">
        <f>TEXT(Table4[[#This Row],[Date]],"ddd")</f>
        <v>Fri</v>
      </c>
      <c r="D123" s="47">
        <v>45779</v>
      </c>
      <c r="E123" s="374">
        <f>WEEKDAY(Table4[[#This Row],[Date]],2)</f>
        <v>5</v>
      </c>
      <c r="F123" s="374">
        <f>SUM(Table4[[#Headers],[Daily Amount]]:Table4[[#This Row],[Daily Amount]])</f>
        <v>488</v>
      </c>
      <c r="G123" s="375">
        <v>497.88</v>
      </c>
      <c r="H123" s="374">
        <v>489.67</v>
      </c>
      <c r="I123" s="374">
        <f t="shared" si="8"/>
        <v>0</v>
      </c>
      <c r="J123" s="374">
        <f>Table4[[#This Row],[Total - Incl. 
''Top-ups'']]-Table4[[#This Row],[Daily Target
(Estimated)]]</f>
        <v>8.2099999999999795</v>
      </c>
      <c r="K123" s="374">
        <f t="shared" si="7"/>
        <v>9.8799999999999955</v>
      </c>
      <c r="L123" s="374">
        <f t="shared" si="4"/>
        <v>961.12</v>
      </c>
      <c r="M123" s="111">
        <f t="shared" si="5"/>
        <v>0.34124742974640165</v>
      </c>
      <c r="N123" s="125" t="str">
        <f>IF(WEEKDAY(Table4[[#This Row],[Date]],2)=7,SUMIF(Table4[Week '#],Table4[[#This Row],[Week '#]],Table4[Daily 
Saving ]),"")</f>
        <v/>
      </c>
    </row>
    <row r="124" spans="1:14" x14ac:dyDescent="0.2">
      <c r="A124" s="66">
        <f>WEEKNUM(Table4[[#This Row],[Date]],2)</f>
        <v>18</v>
      </c>
      <c r="B124" s="74">
        <f>ROW()-ROW(Table4[[#Headers],[Day '#]])</f>
        <v>123</v>
      </c>
      <c r="C124" s="66" t="str">
        <f>TEXT(Table4[[#This Row],[Date]],"ddd")</f>
        <v>Sat</v>
      </c>
      <c r="D124" s="47">
        <v>45780</v>
      </c>
      <c r="E124" s="374">
        <f>WEEKDAY(Table4[[#This Row],[Date]],2)</f>
        <v>6</v>
      </c>
      <c r="F124" s="374">
        <f>SUM(Table4[[#Headers],[Daily Amount]]:Table4[[#This Row],[Daily Amount]])</f>
        <v>494</v>
      </c>
      <c r="G124" s="375">
        <v>504.06</v>
      </c>
      <c r="H124" s="374">
        <v>493.66</v>
      </c>
      <c r="I124" s="374">
        <f t="shared" si="8"/>
        <v>0.18000000000000682</v>
      </c>
      <c r="J124" s="374">
        <f>Table4[[#This Row],[Total - Incl. 
''Top-ups'']]-Table4[[#This Row],[Daily Target
(Estimated)]]</f>
        <v>10.399999999999977</v>
      </c>
      <c r="K124" s="374">
        <f t="shared" si="7"/>
        <v>10.060000000000002</v>
      </c>
      <c r="L124" s="374">
        <f t="shared" si="4"/>
        <v>954.94</v>
      </c>
      <c r="M124" s="111">
        <f t="shared" si="5"/>
        <v>0.34548320767649077</v>
      </c>
      <c r="N124" s="125" t="str">
        <f>IF(WEEKDAY(Table4[[#This Row],[Date]],2)=7,SUMIF(Table4[Week '#],Table4[[#This Row],[Week '#]],Table4[Daily 
Saving ]),"")</f>
        <v/>
      </c>
    </row>
    <row r="125" spans="1:14" x14ac:dyDescent="0.2">
      <c r="A125" s="66">
        <f>WEEKNUM(Table4[[#This Row],[Date]],2)</f>
        <v>18</v>
      </c>
      <c r="B125" s="74">
        <f>ROW()-ROW(Table4[[#Headers],[Day '#]])</f>
        <v>124</v>
      </c>
      <c r="C125" s="66" t="str">
        <f>TEXT(Table4[[#This Row],[Date]],"ddd")</f>
        <v>Sun</v>
      </c>
      <c r="D125" s="47">
        <v>45781</v>
      </c>
      <c r="E125" s="374">
        <f>WEEKDAY(Table4[[#This Row],[Date]],2)</f>
        <v>7</v>
      </c>
      <c r="F125" s="374">
        <f>SUM(Table4[[#Headers],[Daily Amount]]:Table4[[#This Row],[Daily Amount]])</f>
        <v>501</v>
      </c>
      <c r="G125" s="375">
        <v>511.06</v>
      </c>
      <c r="H125" s="374">
        <v>497.65</v>
      </c>
      <c r="I125" s="374">
        <f t="shared" si="8"/>
        <v>0</v>
      </c>
      <c r="J125" s="374">
        <f>Table4[[#This Row],[Total - Incl. 
''Top-ups'']]-Table4[[#This Row],[Daily Target
(Estimated)]]</f>
        <v>13.410000000000025</v>
      </c>
      <c r="K125" s="374">
        <f t="shared" si="7"/>
        <v>10.060000000000002</v>
      </c>
      <c r="L125" s="374">
        <f t="shared" si="4"/>
        <v>947.94</v>
      </c>
      <c r="M125" s="111">
        <f t="shared" si="5"/>
        <v>0.35028101439342013</v>
      </c>
      <c r="N125" s="125">
        <f>IF(WEEKDAY(Table4[[#This Row],[Date]],2)=7,SUMIF(Table4[Week '#],Table4[[#This Row],[Week '#]],Table4[Daily 
Saving ]),"")</f>
        <v>0.37999999999999545</v>
      </c>
    </row>
    <row r="126" spans="1:14" x14ac:dyDescent="0.2">
      <c r="A126" s="66">
        <f>WEEKNUM(Table4[[#This Row],[Date]],2)</f>
        <v>19</v>
      </c>
      <c r="B126" s="74">
        <f>ROW()-ROW(Table4[[#Headers],[Day '#]])</f>
        <v>125</v>
      </c>
      <c r="C126" s="66" t="str">
        <f>TEXT(Table4[[#This Row],[Date]],"ddd")</f>
        <v>Mon</v>
      </c>
      <c r="D126" s="47">
        <v>45782</v>
      </c>
      <c r="E126" s="374">
        <f>WEEKDAY(Table4[[#This Row],[Date]],2)</f>
        <v>1</v>
      </c>
      <c r="F126" s="374">
        <f>SUM(Table4[[#Headers],[Daily Amount]]:Table4[[#This Row],[Daily Amount]])</f>
        <v>502</v>
      </c>
      <c r="G126" s="375">
        <v>512.05999999999995</v>
      </c>
      <c r="H126" s="374">
        <v>501.63</v>
      </c>
      <c r="I126" s="374">
        <f t="shared" si="8"/>
        <v>-5.6843418860808015E-14</v>
      </c>
      <c r="J126" s="374">
        <f>Table4[[#This Row],[Total - Incl. 
''Top-ups'']]-Table4[[#This Row],[Daily Target
(Estimated)]]</f>
        <v>10.42999999999995</v>
      </c>
      <c r="K126" s="374">
        <f t="shared" si="7"/>
        <v>10.059999999999945</v>
      </c>
      <c r="L126" s="374">
        <f t="shared" si="4"/>
        <v>946.94</v>
      </c>
      <c r="M126" s="111">
        <f t="shared" si="5"/>
        <v>0.35096641535298145</v>
      </c>
      <c r="N126" s="125" t="str">
        <f>IF(WEEKDAY(Table4[[#This Row],[Date]],2)=7,SUMIF(Table4[Week '#],Table4[[#This Row],[Week '#]],Table4[Daily 
Saving ]),"")</f>
        <v/>
      </c>
    </row>
    <row r="127" spans="1:14" x14ac:dyDescent="0.2">
      <c r="A127" s="66">
        <f>WEEKNUM(Table4[[#This Row],[Date]],2)</f>
        <v>19</v>
      </c>
      <c r="B127" s="74">
        <f>ROW()-ROW(Table4[[#Headers],[Day '#]])</f>
        <v>126</v>
      </c>
      <c r="C127" s="66" t="str">
        <f>TEXT(Table4[[#This Row],[Date]],"ddd")</f>
        <v>Tue</v>
      </c>
      <c r="D127" s="47">
        <v>45783</v>
      </c>
      <c r="E127" s="374">
        <f>WEEKDAY(Table4[[#This Row],[Date]],2)</f>
        <v>2</v>
      </c>
      <c r="F127" s="374">
        <f>SUM(Table4[[#Headers],[Daily Amount]]:Table4[[#This Row],[Daily Amount]])</f>
        <v>504</v>
      </c>
      <c r="G127" s="375">
        <v>514.05999999999995</v>
      </c>
      <c r="H127" s="374">
        <v>505.62</v>
      </c>
      <c r="I127" s="374">
        <f t="shared" si="8"/>
        <v>0</v>
      </c>
      <c r="J127" s="374">
        <f>Table4[[#This Row],[Total - Incl. 
''Top-ups'']]-Table4[[#This Row],[Daily Target
(Estimated)]]</f>
        <v>8.4399999999999409</v>
      </c>
      <c r="K127" s="374">
        <f t="shared" si="7"/>
        <v>10.059999999999945</v>
      </c>
      <c r="L127" s="374">
        <f t="shared" si="4"/>
        <v>944.94</v>
      </c>
      <c r="M127" s="111">
        <f t="shared" si="5"/>
        <v>0.35233721727210415</v>
      </c>
      <c r="N127" s="125" t="str">
        <f>IF(WEEKDAY(Table4[[#This Row],[Date]],2)=7,SUMIF(Table4[Week '#],Table4[[#This Row],[Week '#]],Table4[Daily 
Saving ]),"")</f>
        <v/>
      </c>
    </row>
    <row r="128" spans="1:14" x14ac:dyDescent="0.2">
      <c r="A128" s="66">
        <f>WEEKNUM(Table4[[#This Row],[Date]],2)</f>
        <v>19</v>
      </c>
      <c r="B128" s="74">
        <f>ROW()-ROW(Table4[[#Headers],[Day '#]])</f>
        <v>127</v>
      </c>
      <c r="C128" s="66" t="str">
        <f>TEXT(Table4[[#This Row],[Date]],"ddd")</f>
        <v>Wed</v>
      </c>
      <c r="D128" s="47">
        <v>45784</v>
      </c>
      <c r="E128" s="374">
        <f>WEEKDAY(Table4[[#This Row],[Date]],2)</f>
        <v>3</v>
      </c>
      <c r="F128" s="374">
        <f>SUM(Table4[[#Headers],[Daily Amount]]:Table4[[#This Row],[Daily Amount]])</f>
        <v>507</v>
      </c>
      <c r="G128" s="375">
        <v>517.92999999999995</v>
      </c>
      <c r="H128" s="374">
        <v>509.61</v>
      </c>
      <c r="I128" s="374">
        <f t="shared" si="8"/>
        <v>0.87000000000000455</v>
      </c>
      <c r="J128" s="374">
        <f>Table4[[#This Row],[Total - Incl. 
''Top-ups'']]-Table4[[#This Row],[Daily Target
(Estimated)]]</f>
        <v>8.3199999999999363</v>
      </c>
      <c r="K128" s="374">
        <f t="shared" si="7"/>
        <v>10.92999999999995</v>
      </c>
      <c r="L128" s="374">
        <f t="shared" si="4"/>
        <v>941.07</v>
      </c>
      <c r="M128" s="111">
        <f t="shared" si="5"/>
        <v>0.35498971898560655</v>
      </c>
      <c r="N128" s="125" t="str">
        <f>IF(WEEKDAY(Table4[[#This Row],[Date]],2)=7,SUMIF(Table4[Week '#],Table4[[#This Row],[Week '#]],Table4[Daily 
Saving ]),"")</f>
        <v/>
      </c>
    </row>
    <row r="129" spans="1:14" x14ac:dyDescent="0.2">
      <c r="A129" s="66">
        <f>WEEKNUM(Table4[[#This Row],[Date]],2)</f>
        <v>19</v>
      </c>
      <c r="B129" s="74">
        <f>ROW()-ROW(Table4[[#Headers],[Day '#]])</f>
        <v>128</v>
      </c>
      <c r="C129" s="66" t="str">
        <f>TEXT(Table4[[#This Row],[Date]],"ddd")</f>
        <v>Thu</v>
      </c>
      <c r="D129" s="47">
        <v>45785</v>
      </c>
      <c r="E129" s="374">
        <f>WEEKDAY(Table4[[#This Row],[Date]],2)</f>
        <v>4</v>
      </c>
      <c r="F129" s="374">
        <f>SUM(Table4[[#Headers],[Daily Amount]]:Table4[[#This Row],[Daily Amount]])</f>
        <v>511</v>
      </c>
      <c r="G129" s="375">
        <v>521.92999999999995</v>
      </c>
      <c r="H129" s="374">
        <v>513.6</v>
      </c>
      <c r="I129" s="374">
        <f t="shared" si="8"/>
        <v>0</v>
      </c>
      <c r="J129" s="374">
        <f>Table4[[#This Row],[Total - Incl. 
''Top-ups'']]-Table4[[#This Row],[Daily Target
(Estimated)]]</f>
        <v>8.3299999999999272</v>
      </c>
      <c r="K129" s="374">
        <f t="shared" si="7"/>
        <v>10.92999999999995</v>
      </c>
      <c r="L129" s="374">
        <f t="shared" si="4"/>
        <v>937.07</v>
      </c>
      <c r="M129" s="111">
        <f t="shared" si="5"/>
        <v>0.35773132282385189</v>
      </c>
      <c r="N129" s="125" t="str">
        <f>IF(WEEKDAY(Table4[[#This Row],[Date]],2)=7,SUMIF(Table4[Week '#],Table4[[#This Row],[Week '#]],Table4[Daily 
Saving ]),"")</f>
        <v/>
      </c>
    </row>
    <row r="130" spans="1:14" x14ac:dyDescent="0.2">
      <c r="A130" s="66">
        <f>WEEKNUM(Table4[[#This Row],[Date]],2)</f>
        <v>19</v>
      </c>
      <c r="B130" s="74">
        <f>ROW()-ROW(Table4[[#Headers],[Day '#]])</f>
        <v>129</v>
      </c>
      <c r="C130" s="66" t="str">
        <f>TEXT(Table4[[#This Row],[Date]],"ddd")</f>
        <v>Fri</v>
      </c>
      <c r="D130" s="47">
        <v>45786</v>
      </c>
      <c r="E130" s="374">
        <f>WEEKDAY(Table4[[#This Row],[Date]],2)</f>
        <v>5</v>
      </c>
      <c r="F130" s="374">
        <f>SUM(Table4[[#Headers],[Daily Amount]]:Table4[[#This Row],[Daily Amount]])</f>
        <v>516</v>
      </c>
      <c r="G130" s="375">
        <v>526.92999999999995</v>
      </c>
      <c r="H130" s="374">
        <v>517.59</v>
      </c>
      <c r="I130" s="374">
        <f t="shared" si="8"/>
        <v>0</v>
      </c>
      <c r="J130" s="374">
        <f>Table4[[#This Row],[Total - Incl. 
''Top-ups'']]-Table4[[#This Row],[Daily Target
(Estimated)]]</f>
        <v>9.3399999999999181</v>
      </c>
      <c r="K130" s="374">
        <f t="shared" si="7"/>
        <v>10.92999999999995</v>
      </c>
      <c r="L130" s="374">
        <f t="shared" ref="L130:L193" si="9">$F$366-G130</f>
        <v>932.07</v>
      </c>
      <c r="M130" s="111">
        <f t="shared" ref="M130:M193" si="10">SUM(G130/$F$366)</f>
        <v>0.36115832762165861</v>
      </c>
      <c r="N130" s="125" t="str">
        <f>IF(WEEKDAY(Table4[[#This Row],[Date]],2)=7,SUMIF(Table4[Week '#],Table4[[#This Row],[Week '#]],Table4[Daily 
Saving ]),"")</f>
        <v/>
      </c>
    </row>
    <row r="131" spans="1:14" x14ac:dyDescent="0.2">
      <c r="A131" s="66">
        <f>WEEKNUM(Table4[[#This Row],[Date]],2)</f>
        <v>19</v>
      </c>
      <c r="B131" s="74">
        <f>ROW()-ROW(Table4[[#Headers],[Day '#]])</f>
        <v>130</v>
      </c>
      <c r="C131" s="66" t="str">
        <f>TEXT(Table4[[#This Row],[Date]],"ddd")</f>
        <v>Sat</v>
      </c>
      <c r="D131" s="47">
        <v>45787</v>
      </c>
      <c r="E131" s="374">
        <f>WEEKDAY(Table4[[#This Row],[Date]],2)</f>
        <v>6</v>
      </c>
      <c r="F131" s="374">
        <f>SUM(Table4[[#Headers],[Daily Amount]]:Table4[[#This Row],[Daily Amount]])</f>
        <v>522</v>
      </c>
      <c r="G131" s="375">
        <v>533.44000000000005</v>
      </c>
      <c r="H131" s="374">
        <v>521.58000000000004</v>
      </c>
      <c r="I131" s="374">
        <f t="shared" ref="I131:I194" si="11">SUM(G131-G130-E131)</f>
        <v>0.51000000000010459</v>
      </c>
      <c r="J131" s="374">
        <f>Table4[[#This Row],[Total - Incl. 
''Top-ups'']]-Table4[[#This Row],[Daily Target
(Estimated)]]</f>
        <v>11.860000000000014</v>
      </c>
      <c r="K131" s="374">
        <f t="shared" ref="K131:K194" si="12">SUM(G131-F131)</f>
        <v>11.440000000000055</v>
      </c>
      <c r="L131" s="374">
        <f t="shared" si="9"/>
        <v>925.56</v>
      </c>
      <c r="M131" s="111">
        <f t="shared" si="10"/>
        <v>0.36562028786840306</v>
      </c>
      <c r="N131" s="125" t="str">
        <f>IF(WEEKDAY(Table4[[#This Row],[Date]],2)=7,SUMIF(Table4[Week '#],Table4[[#This Row],[Week '#]],Table4[Daily 
Saving ]),"")</f>
        <v/>
      </c>
    </row>
    <row r="132" spans="1:14" x14ac:dyDescent="0.2">
      <c r="A132" s="66">
        <f>WEEKNUM(Table4[[#This Row],[Date]],2)</f>
        <v>19</v>
      </c>
      <c r="B132" s="74">
        <f>ROW()-ROW(Table4[[#Headers],[Day '#]])</f>
        <v>131</v>
      </c>
      <c r="C132" s="66" t="str">
        <f>TEXT(Table4[[#This Row],[Date]],"ddd")</f>
        <v>Sun</v>
      </c>
      <c r="D132" s="47">
        <v>45788</v>
      </c>
      <c r="E132" s="374">
        <f>WEEKDAY(Table4[[#This Row],[Date]],2)</f>
        <v>7</v>
      </c>
      <c r="F132" s="374">
        <f>SUM(Table4[[#Headers],[Daily Amount]]:Table4[[#This Row],[Daily Amount]])</f>
        <v>529</v>
      </c>
      <c r="G132" s="375">
        <v>540.44000000000005</v>
      </c>
      <c r="H132" s="374">
        <v>525.57000000000005</v>
      </c>
      <c r="I132" s="374">
        <f t="shared" si="11"/>
        <v>0</v>
      </c>
      <c r="J132" s="374">
        <f>Table4[[#This Row],[Total - Incl. 
''Top-ups'']]-Table4[[#This Row],[Daily Target
(Estimated)]]</f>
        <v>14.870000000000005</v>
      </c>
      <c r="K132" s="374">
        <f t="shared" si="12"/>
        <v>11.440000000000055</v>
      </c>
      <c r="L132" s="374">
        <f t="shared" si="9"/>
        <v>918.56</v>
      </c>
      <c r="M132" s="111">
        <f t="shared" si="10"/>
        <v>0.37041809458533248</v>
      </c>
      <c r="N132" s="125">
        <f>IF(WEEKDAY(Table4[[#This Row],[Date]],2)=7,SUMIF(Table4[Week '#],Table4[[#This Row],[Week '#]],Table4[Daily 
Saving ]),"")</f>
        <v>1.3800000000000523</v>
      </c>
    </row>
    <row r="133" spans="1:14" x14ac:dyDescent="0.2">
      <c r="A133" s="66">
        <f>WEEKNUM(Table4[[#This Row],[Date]],2)</f>
        <v>20</v>
      </c>
      <c r="B133" s="74">
        <f>ROW()-ROW(Table4[[#Headers],[Day '#]])</f>
        <v>132</v>
      </c>
      <c r="C133" s="66" t="str">
        <f>TEXT(Table4[[#This Row],[Date]],"ddd")</f>
        <v>Mon</v>
      </c>
      <c r="D133" s="47">
        <v>45789</v>
      </c>
      <c r="E133" s="374">
        <f>WEEKDAY(Table4[[#This Row],[Date]],2)</f>
        <v>1</v>
      </c>
      <c r="F133" s="374">
        <f>SUM(Table4[[#Headers],[Daily Amount]]:Table4[[#This Row],[Daily Amount]])</f>
        <v>530</v>
      </c>
      <c r="G133" s="375">
        <v>541.44000000000005</v>
      </c>
      <c r="H133" s="374">
        <v>529.54999999999995</v>
      </c>
      <c r="I133" s="374">
        <f t="shared" si="11"/>
        <v>0</v>
      </c>
      <c r="J133" s="374">
        <f>Table4[[#This Row],[Total - Incl. 
''Top-ups'']]-Table4[[#This Row],[Daily Target
(Estimated)]]</f>
        <v>11.8900000000001</v>
      </c>
      <c r="K133" s="374">
        <f t="shared" si="12"/>
        <v>11.440000000000055</v>
      </c>
      <c r="L133" s="374">
        <f t="shared" si="9"/>
        <v>917.56</v>
      </c>
      <c r="M133" s="111">
        <f t="shared" si="10"/>
        <v>0.3711034955448938</v>
      </c>
      <c r="N133" s="125" t="str">
        <f>IF(WEEKDAY(Table4[[#This Row],[Date]],2)=7,SUMIF(Table4[Week '#],Table4[[#This Row],[Week '#]],Table4[Daily 
Saving ]),"")</f>
        <v/>
      </c>
    </row>
    <row r="134" spans="1:14" x14ac:dyDescent="0.2">
      <c r="A134" s="66">
        <f>WEEKNUM(Table4[[#This Row],[Date]],2)</f>
        <v>20</v>
      </c>
      <c r="B134" s="74">
        <f>ROW()-ROW(Table4[[#Headers],[Day '#]])</f>
        <v>133</v>
      </c>
      <c r="C134" s="66" t="str">
        <f>TEXT(Table4[[#This Row],[Date]],"ddd")</f>
        <v>Tue</v>
      </c>
      <c r="D134" s="47">
        <v>45790</v>
      </c>
      <c r="E134" s="374">
        <f>WEEKDAY(Table4[[#This Row],[Date]],2)</f>
        <v>2</v>
      </c>
      <c r="F134" s="374">
        <f>SUM(Table4[[#Headers],[Daily Amount]]:Table4[[#This Row],[Daily Amount]])</f>
        <v>532</v>
      </c>
      <c r="G134" s="375">
        <v>545.72</v>
      </c>
      <c r="H134" s="374">
        <v>533.54</v>
      </c>
      <c r="I134" s="374">
        <f t="shared" si="11"/>
        <v>2.2799999999999727</v>
      </c>
      <c r="J134" s="374">
        <f>Table4[[#This Row],[Total - Incl. 
''Top-ups'']]-Table4[[#This Row],[Daily Target
(Estimated)]]</f>
        <v>12.180000000000064</v>
      </c>
      <c r="K134" s="374">
        <f t="shared" si="12"/>
        <v>13.720000000000027</v>
      </c>
      <c r="L134" s="374">
        <f t="shared" si="9"/>
        <v>913.28</v>
      </c>
      <c r="M134" s="111">
        <f t="shared" si="10"/>
        <v>0.37403701165181635</v>
      </c>
      <c r="N134" s="125" t="str">
        <f>IF(WEEKDAY(Table4[[#This Row],[Date]],2)=7,SUMIF(Table4[Week '#],Table4[[#This Row],[Week '#]],Table4[Daily 
Saving ]),"")</f>
        <v/>
      </c>
    </row>
    <row r="135" spans="1:14" x14ac:dyDescent="0.2">
      <c r="A135" s="66">
        <f>WEEKNUM(Table4[[#This Row],[Date]],2)</f>
        <v>20</v>
      </c>
      <c r="B135" s="74">
        <f>ROW()-ROW(Table4[[#Headers],[Day '#]])</f>
        <v>134</v>
      </c>
      <c r="C135" s="66" t="str">
        <f>TEXT(Table4[[#This Row],[Date]],"ddd")</f>
        <v>Wed</v>
      </c>
      <c r="D135" s="47">
        <v>45791</v>
      </c>
      <c r="E135" s="374">
        <f>WEEKDAY(Table4[[#This Row],[Date]],2)</f>
        <v>3</v>
      </c>
      <c r="F135" s="374">
        <f>SUM(Table4[[#Headers],[Daily Amount]]:Table4[[#This Row],[Daily Amount]])</f>
        <v>535</v>
      </c>
      <c r="G135" s="375">
        <v>548.72</v>
      </c>
      <c r="H135" s="374">
        <v>537.53</v>
      </c>
      <c r="I135" s="374">
        <f t="shared" si="11"/>
        <v>0</v>
      </c>
      <c r="J135" s="374">
        <f>Table4[[#This Row],[Total - Incl. 
''Top-ups'']]-Table4[[#This Row],[Daily Target
(Estimated)]]</f>
        <v>11.190000000000055</v>
      </c>
      <c r="K135" s="374">
        <f t="shared" si="12"/>
        <v>13.720000000000027</v>
      </c>
      <c r="L135" s="374">
        <f t="shared" si="9"/>
        <v>910.28</v>
      </c>
      <c r="M135" s="111">
        <f t="shared" si="10"/>
        <v>0.37609321453050037</v>
      </c>
      <c r="N135" s="125" t="str">
        <f>IF(WEEKDAY(Table4[[#This Row],[Date]],2)=7,SUMIF(Table4[Week '#],Table4[[#This Row],[Week '#]],Table4[Daily 
Saving ]),"")</f>
        <v/>
      </c>
    </row>
    <row r="136" spans="1:14" x14ac:dyDescent="0.2">
      <c r="A136" s="66">
        <f>WEEKNUM(Table4[[#This Row],[Date]],2)</f>
        <v>20</v>
      </c>
      <c r="B136" s="74">
        <f>ROW()-ROW(Table4[[#Headers],[Day '#]])</f>
        <v>135</v>
      </c>
      <c r="C136" s="66" t="str">
        <f>TEXT(Table4[[#This Row],[Date]],"ddd")</f>
        <v>Thu</v>
      </c>
      <c r="D136" s="47">
        <v>45792</v>
      </c>
      <c r="E136" s="374">
        <f>WEEKDAY(Table4[[#This Row],[Date]],2)</f>
        <v>4</v>
      </c>
      <c r="F136" s="374">
        <f>SUM(Table4[[#Headers],[Daily Amount]]:Table4[[#This Row],[Daily Amount]])</f>
        <v>539</v>
      </c>
      <c r="G136" s="375">
        <v>553.48</v>
      </c>
      <c r="H136" s="374">
        <v>541.52</v>
      </c>
      <c r="I136" s="374">
        <f t="shared" si="11"/>
        <v>0.75999999999999091</v>
      </c>
      <c r="J136" s="374">
        <f>Table4[[#This Row],[Total - Incl. 
''Top-ups'']]-Table4[[#This Row],[Daily Target
(Estimated)]]</f>
        <v>11.960000000000036</v>
      </c>
      <c r="K136" s="374">
        <f t="shared" si="12"/>
        <v>14.480000000000018</v>
      </c>
      <c r="L136" s="374">
        <f t="shared" si="9"/>
        <v>905.52</v>
      </c>
      <c r="M136" s="111">
        <f t="shared" si="10"/>
        <v>0.37935572309801235</v>
      </c>
      <c r="N136" s="125" t="str">
        <f>IF(WEEKDAY(Table4[[#This Row],[Date]],2)=7,SUMIF(Table4[Week '#],Table4[[#This Row],[Week '#]],Table4[Daily 
Saving ]),"")</f>
        <v/>
      </c>
    </row>
    <row r="137" spans="1:14" x14ac:dyDescent="0.2">
      <c r="A137" s="66">
        <f>WEEKNUM(Table4[[#This Row],[Date]],2)</f>
        <v>20</v>
      </c>
      <c r="B137" s="74">
        <f>ROW()-ROW(Table4[[#Headers],[Day '#]])</f>
        <v>136</v>
      </c>
      <c r="C137" s="66" t="str">
        <f>TEXT(Table4[[#This Row],[Date]],"ddd")</f>
        <v>Fri</v>
      </c>
      <c r="D137" s="47">
        <v>45793</v>
      </c>
      <c r="E137" s="374">
        <f>WEEKDAY(Table4[[#This Row],[Date]],2)</f>
        <v>5</v>
      </c>
      <c r="F137" s="374">
        <f>SUM(Table4[[#Headers],[Daily Amount]]:Table4[[#This Row],[Daily Amount]])</f>
        <v>544</v>
      </c>
      <c r="G137" s="375">
        <v>558.48</v>
      </c>
      <c r="H137" s="374">
        <v>545.51</v>
      </c>
      <c r="I137" s="374">
        <f t="shared" si="11"/>
        <v>0</v>
      </c>
      <c r="J137" s="374">
        <f>Table4[[#This Row],[Total - Incl. 
''Top-ups'']]-Table4[[#This Row],[Daily Target
(Estimated)]]</f>
        <v>12.970000000000027</v>
      </c>
      <c r="K137" s="374">
        <f t="shared" si="12"/>
        <v>14.480000000000018</v>
      </c>
      <c r="L137" s="374">
        <f t="shared" si="9"/>
        <v>900.52</v>
      </c>
      <c r="M137" s="111">
        <f t="shared" si="10"/>
        <v>0.38278272789581907</v>
      </c>
      <c r="N137" s="125" t="str">
        <f>IF(WEEKDAY(Table4[[#This Row],[Date]],2)=7,SUMIF(Table4[Week '#],Table4[[#This Row],[Week '#]],Table4[Daily 
Saving ]),"")</f>
        <v/>
      </c>
    </row>
    <row r="138" spans="1:14" x14ac:dyDescent="0.2">
      <c r="A138" s="66">
        <f>WEEKNUM(Table4[[#This Row],[Date]],2)</f>
        <v>20</v>
      </c>
      <c r="B138" s="74">
        <f>ROW()-ROW(Table4[[#Headers],[Day '#]])</f>
        <v>137</v>
      </c>
      <c r="C138" s="66" t="str">
        <f>TEXT(Table4[[#This Row],[Date]],"ddd")</f>
        <v>Sat</v>
      </c>
      <c r="D138" s="47">
        <v>45794</v>
      </c>
      <c r="E138" s="374">
        <f>WEEKDAY(Table4[[#This Row],[Date]],2)</f>
        <v>6</v>
      </c>
      <c r="F138" s="374">
        <f>SUM(Table4[[#Headers],[Daily Amount]]:Table4[[#This Row],[Daily Amount]])</f>
        <v>550</v>
      </c>
      <c r="G138" s="375">
        <v>564.48</v>
      </c>
      <c r="H138" s="374">
        <v>549.5</v>
      </c>
      <c r="I138" s="374">
        <f t="shared" si="11"/>
        <v>0</v>
      </c>
      <c r="J138" s="374">
        <f>Table4[[#This Row],[Total - Incl. 
''Top-ups'']]-Table4[[#This Row],[Daily Target
(Estimated)]]</f>
        <v>14.980000000000018</v>
      </c>
      <c r="K138" s="374">
        <f t="shared" si="12"/>
        <v>14.480000000000018</v>
      </c>
      <c r="L138" s="374">
        <f t="shared" si="9"/>
        <v>894.52</v>
      </c>
      <c r="M138" s="111">
        <f t="shared" si="10"/>
        <v>0.38689513365318712</v>
      </c>
      <c r="N138" s="125" t="str">
        <f>IF(WEEKDAY(Table4[[#This Row],[Date]],2)=7,SUMIF(Table4[Week '#],Table4[[#This Row],[Week '#]],Table4[Daily 
Saving ]),"")</f>
        <v/>
      </c>
    </row>
    <row r="139" spans="1:14" x14ac:dyDescent="0.2">
      <c r="A139" s="66">
        <f>WEEKNUM(Table4[[#This Row],[Date]],2)</f>
        <v>20</v>
      </c>
      <c r="B139" s="74">
        <f>ROW()-ROW(Table4[[#Headers],[Day '#]])</f>
        <v>138</v>
      </c>
      <c r="C139" s="66" t="str">
        <f>TEXT(Table4[[#This Row],[Date]],"ddd")</f>
        <v>Sun</v>
      </c>
      <c r="D139" s="47">
        <v>45795</v>
      </c>
      <c r="E139" s="374">
        <f>WEEKDAY(Table4[[#This Row],[Date]],2)</f>
        <v>7</v>
      </c>
      <c r="F139" s="374">
        <f>SUM(Table4[[#Headers],[Daily Amount]]:Table4[[#This Row],[Daily Amount]])</f>
        <v>557</v>
      </c>
      <c r="G139" s="375">
        <v>571.48</v>
      </c>
      <c r="H139" s="374">
        <v>553.49</v>
      </c>
      <c r="I139" s="374">
        <f t="shared" si="11"/>
        <v>0</v>
      </c>
      <c r="J139" s="374">
        <f>Table4[[#This Row],[Total - Incl. 
''Top-ups'']]-Table4[[#This Row],[Daily Target
(Estimated)]]</f>
        <v>17.990000000000009</v>
      </c>
      <c r="K139" s="374">
        <f t="shared" si="12"/>
        <v>14.480000000000018</v>
      </c>
      <c r="L139" s="374">
        <f t="shared" si="9"/>
        <v>887.52</v>
      </c>
      <c r="M139" s="111">
        <f t="shared" si="10"/>
        <v>0.39169294037011654</v>
      </c>
      <c r="N139" s="125">
        <f>IF(WEEKDAY(Table4[[#This Row],[Date]],2)=7,SUMIF(Table4[Week '#],Table4[[#This Row],[Week '#]],Table4[Daily 
Saving ]),"")</f>
        <v>3.0399999999999636</v>
      </c>
    </row>
    <row r="140" spans="1:14" x14ac:dyDescent="0.2">
      <c r="A140" s="66">
        <f>WEEKNUM(Table4[[#This Row],[Date]],2)</f>
        <v>21</v>
      </c>
      <c r="B140" s="74">
        <f>ROW()-ROW(Table4[[#Headers],[Day '#]])</f>
        <v>139</v>
      </c>
      <c r="C140" s="66" t="str">
        <f>TEXT(Table4[[#This Row],[Date]],"ddd")</f>
        <v>Mon</v>
      </c>
      <c r="D140" s="47">
        <v>45796</v>
      </c>
      <c r="E140" s="374">
        <f>WEEKDAY(Table4[[#This Row],[Date]],2)</f>
        <v>1</v>
      </c>
      <c r="F140" s="374">
        <f>SUM(Table4[[#Headers],[Daily Amount]]:Table4[[#This Row],[Daily Amount]])</f>
        <v>558</v>
      </c>
      <c r="G140" s="375">
        <v>572.48</v>
      </c>
      <c r="H140" s="374">
        <v>557.48</v>
      </c>
      <c r="I140" s="374">
        <f t="shared" si="11"/>
        <v>0</v>
      </c>
      <c r="J140" s="374">
        <f>Table4[[#This Row],[Total - Incl. 
''Top-ups'']]-Table4[[#This Row],[Daily Target
(Estimated)]]</f>
        <v>15</v>
      </c>
      <c r="K140" s="374">
        <f t="shared" si="12"/>
        <v>14.480000000000018</v>
      </c>
      <c r="L140" s="374">
        <f t="shared" si="9"/>
        <v>886.52</v>
      </c>
      <c r="M140" s="111">
        <f t="shared" si="10"/>
        <v>0.39237834132967786</v>
      </c>
      <c r="N140" s="125" t="str">
        <f>IF(WEEKDAY(Table4[[#This Row],[Date]],2)=7,SUMIF(Table4[Week '#],Table4[[#This Row],[Week '#]],Table4[Daily 
Saving ]),"")</f>
        <v/>
      </c>
    </row>
    <row r="141" spans="1:14" x14ac:dyDescent="0.2">
      <c r="A141" s="66">
        <f>WEEKNUM(Table4[[#This Row],[Date]],2)</f>
        <v>21</v>
      </c>
      <c r="B141" s="74">
        <f>ROW()-ROW(Table4[[#Headers],[Day '#]])</f>
        <v>140</v>
      </c>
      <c r="C141" s="66" t="str">
        <f>TEXT(Table4[[#This Row],[Date]],"ddd")</f>
        <v>Tue</v>
      </c>
      <c r="D141" s="47">
        <v>45797</v>
      </c>
      <c r="E141" s="374">
        <f>WEEKDAY(Table4[[#This Row],[Date]],2)</f>
        <v>2</v>
      </c>
      <c r="F141" s="374">
        <f>SUM(Table4[[#Headers],[Daily Amount]]:Table4[[#This Row],[Daily Amount]])</f>
        <v>560</v>
      </c>
      <c r="G141" s="375">
        <v>574.48</v>
      </c>
      <c r="H141" s="374">
        <v>561.47</v>
      </c>
      <c r="I141" s="374">
        <f t="shared" si="11"/>
        <v>0</v>
      </c>
      <c r="J141" s="374">
        <f>Table4[[#This Row],[Total - Incl. 
''Top-ups'']]-Table4[[#This Row],[Daily Target
(Estimated)]]</f>
        <v>13.009999999999991</v>
      </c>
      <c r="K141" s="374">
        <f t="shared" si="12"/>
        <v>14.480000000000018</v>
      </c>
      <c r="L141" s="374">
        <f t="shared" si="9"/>
        <v>884.52</v>
      </c>
      <c r="M141" s="111">
        <f t="shared" si="10"/>
        <v>0.39374914324880056</v>
      </c>
      <c r="N141" s="125" t="str">
        <f>IF(WEEKDAY(Table4[[#This Row],[Date]],2)=7,SUMIF(Table4[Week '#],Table4[[#This Row],[Week '#]],Table4[Daily 
Saving ]),"")</f>
        <v/>
      </c>
    </row>
    <row r="142" spans="1:14" x14ac:dyDescent="0.2">
      <c r="A142" s="66">
        <f>WEEKNUM(Table4[[#This Row],[Date]],2)</f>
        <v>21</v>
      </c>
      <c r="B142" s="74">
        <f>ROW()-ROW(Table4[[#Headers],[Day '#]])</f>
        <v>141</v>
      </c>
      <c r="C142" s="66" t="str">
        <f>TEXT(Table4[[#This Row],[Date]],"ddd")</f>
        <v>Wed</v>
      </c>
      <c r="D142" s="47">
        <v>45798</v>
      </c>
      <c r="E142" s="374">
        <f>WEEKDAY(Table4[[#This Row],[Date]],2)</f>
        <v>3</v>
      </c>
      <c r="F142" s="374">
        <f>SUM(Table4[[#Headers],[Daily Amount]]:Table4[[#This Row],[Daily Amount]])</f>
        <v>563</v>
      </c>
      <c r="G142" s="375"/>
      <c r="H142" s="374">
        <v>565.46</v>
      </c>
      <c r="I142" s="374">
        <f t="shared" si="11"/>
        <v>-577.48</v>
      </c>
      <c r="J142" s="374">
        <f>Table4[[#This Row],[Total - Incl. 
''Top-ups'']]-Table4[[#This Row],[Daily Target
(Estimated)]]</f>
        <v>-565.46</v>
      </c>
      <c r="K142" s="374">
        <f t="shared" si="12"/>
        <v>-563</v>
      </c>
      <c r="L142" s="374">
        <f t="shared" si="9"/>
        <v>1459</v>
      </c>
      <c r="M142" s="111">
        <f t="shared" si="10"/>
        <v>0</v>
      </c>
      <c r="N142" s="125" t="str">
        <f>IF(WEEKDAY(Table4[[#This Row],[Date]],2)=7,SUMIF(Table4[Week '#],Table4[[#This Row],[Week '#]],Table4[Daily 
Saving ]),"")</f>
        <v/>
      </c>
    </row>
    <row r="143" spans="1:14" x14ac:dyDescent="0.2">
      <c r="A143" s="66">
        <f>WEEKNUM(Table4[[#This Row],[Date]],2)</f>
        <v>21</v>
      </c>
      <c r="B143" s="74">
        <f>ROW()-ROW(Table4[[#Headers],[Day '#]])</f>
        <v>142</v>
      </c>
      <c r="C143" s="66" t="str">
        <f>TEXT(Table4[[#This Row],[Date]],"ddd")</f>
        <v>Thu</v>
      </c>
      <c r="D143" s="47">
        <v>45799</v>
      </c>
      <c r="E143" s="374">
        <f>WEEKDAY(Table4[[#This Row],[Date]],2)</f>
        <v>4</v>
      </c>
      <c r="F143" s="374">
        <f>SUM(Table4[[#Headers],[Daily Amount]]:Table4[[#This Row],[Daily Amount]])</f>
        <v>567</v>
      </c>
      <c r="G143" s="375"/>
      <c r="H143" s="374">
        <v>569.45000000000005</v>
      </c>
      <c r="I143" s="374">
        <f t="shared" si="11"/>
        <v>-4</v>
      </c>
      <c r="J143" s="374">
        <f>Table4[[#This Row],[Total - Incl. 
''Top-ups'']]-Table4[[#This Row],[Daily Target
(Estimated)]]</f>
        <v>-569.45000000000005</v>
      </c>
      <c r="K143" s="374">
        <f t="shared" si="12"/>
        <v>-567</v>
      </c>
      <c r="L143" s="374">
        <f t="shared" si="9"/>
        <v>1459</v>
      </c>
      <c r="M143" s="111">
        <f t="shared" si="10"/>
        <v>0</v>
      </c>
      <c r="N143" s="125" t="str">
        <f>IF(WEEKDAY(Table4[[#This Row],[Date]],2)=7,SUMIF(Table4[Week '#],Table4[[#This Row],[Week '#]],Table4[Daily 
Saving ]),"")</f>
        <v/>
      </c>
    </row>
    <row r="144" spans="1:14" x14ac:dyDescent="0.2">
      <c r="A144" s="66">
        <f>WEEKNUM(Table4[[#This Row],[Date]],2)</f>
        <v>21</v>
      </c>
      <c r="B144" s="74">
        <f>ROW()-ROW(Table4[[#Headers],[Day '#]])</f>
        <v>143</v>
      </c>
      <c r="C144" s="66" t="str">
        <f>TEXT(Table4[[#This Row],[Date]],"ddd")</f>
        <v>Fri</v>
      </c>
      <c r="D144" s="47">
        <v>45800</v>
      </c>
      <c r="E144" s="374">
        <f>WEEKDAY(Table4[[#This Row],[Date]],2)</f>
        <v>5</v>
      </c>
      <c r="F144" s="374">
        <f>SUM(Table4[[#Headers],[Daily Amount]]:Table4[[#This Row],[Daily Amount]])</f>
        <v>572</v>
      </c>
      <c r="G144" s="375"/>
      <c r="H144" s="374">
        <v>573.44000000000005</v>
      </c>
      <c r="I144" s="374">
        <f t="shared" si="11"/>
        <v>-5</v>
      </c>
      <c r="J144" s="374">
        <f>Table4[[#This Row],[Total - Incl. 
''Top-ups'']]-Table4[[#This Row],[Daily Target
(Estimated)]]</f>
        <v>-573.44000000000005</v>
      </c>
      <c r="K144" s="374">
        <f t="shared" si="12"/>
        <v>-572</v>
      </c>
      <c r="L144" s="374">
        <f t="shared" si="9"/>
        <v>1459</v>
      </c>
      <c r="M144" s="111">
        <f t="shared" si="10"/>
        <v>0</v>
      </c>
      <c r="N144" s="125" t="str">
        <f>IF(WEEKDAY(Table4[[#This Row],[Date]],2)=7,SUMIF(Table4[Week '#],Table4[[#This Row],[Week '#]],Table4[Daily 
Saving ]),"")</f>
        <v/>
      </c>
    </row>
    <row r="145" spans="1:14" x14ac:dyDescent="0.2">
      <c r="A145" s="66">
        <f>WEEKNUM(Table4[[#This Row],[Date]],2)</f>
        <v>21</v>
      </c>
      <c r="B145" s="74">
        <f>ROW()-ROW(Table4[[#Headers],[Day '#]])</f>
        <v>144</v>
      </c>
      <c r="C145" s="66" t="str">
        <f>TEXT(Table4[[#This Row],[Date]],"ddd")</f>
        <v>Sat</v>
      </c>
      <c r="D145" s="47">
        <v>45801</v>
      </c>
      <c r="E145" s="374">
        <f>WEEKDAY(Table4[[#This Row],[Date]],2)</f>
        <v>6</v>
      </c>
      <c r="F145" s="374">
        <f>SUM(Table4[[#Headers],[Daily Amount]]:Table4[[#This Row],[Daily Amount]])</f>
        <v>578</v>
      </c>
      <c r="G145" s="375"/>
      <c r="H145" s="374">
        <v>577.42999999999995</v>
      </c>
      <c r="I145" s="374">
        <f t="shared" si="11"/>
        <v>-6</v>
      </c>
      <c r="J145" s="374">
        <f>Table4[[#This Row],[Total - Incl. 
''Top-ups'']]-Table4[[#This Row],[Daily Target
(Estimated)]]</f>
        <v>-577.42999999999995</v>
      </c>
      <c r="K145" s="374">
        <f t="shared" si="12"/>
        <v>-578</v>
      </c>
      <c r="L145" s="374">
        <f t="shared" si="9"/>
        <v>1459</v>
      </c>
      <c r="M145" s="111">
        <f t="shared" si="10"/>
        <v>0</v>
      </c>
      <c r="N145" s="125" t="str">
        <f>IF(WEEKDAY(Table4[[#This Row],[Date]],2)=7,SUMIF(Table4[Week '#],Table4[[#This Row],[Week '#]],Table4[Daily 
Saving ]),"")</f>
        <v/>
      </c>
    </row>
    <row r="146" spans="1:14" x14ac:dyDescent="0.2">
      <c r="A146" s="66">
        <f>WEEKNUM(Table4[[#This Row],[Date]],2)</f>
        <v>21</v>
      </c>
      <c r="B146" s="74">
        <f>ROW()-ROW(Table4[[#Headers],[Day '#]])</f>
        <v>145</v>
      </c>
      <c r="C146" s="66" t="str">
        <f>TEXT(Table4[[#This Row],[Date]],"ddd")</f>
        <v>Sun</v>
      </c>
      <c r="D146" s="47">
        <v>45802</v>
      </c>
      <c r="E146" s="374">
        <f>WEEKDAY(Table4[[#This Row],[Date]],2)</f>
        <v>7</v>
      </c>
      <c r="F146" s="374">
        <f>SUM(Table4[[#Headers],[Daily Amount]]:Table4[[#This Row],[Daily Amount]])</f>
        <v>585</v>
      </c>
      <c r="G146" s="375"/>
      <c r="H146" s="374">
        <v>581.41999999999996</v>
      </c>
      <c r="I146" s="374">
        <f t="shared" si="11"/>
        <v>-7</v>
      </c>
      <c r="J146" s="374">
        <f>Table4[[#This Row],[Total - Incl. 
''Top-ups'']]-Table4[[#This Row],[Daily Target
(Estimated)]]</f>
        <v>-581.41999999999996</v>
      </c>
      <c r="K146" s="374">
        <f t="shared" si="12"/>
        <v>-585</v>
      </c>
      <c r="L146" s="374">
        <f t="shared" si="9"/>
        <v>1459</v>
      </c>
      <c r="M146" s="111">
        <f t="shared" si="10"/>
        <v>0</v>
      </c>
      <c r="N146" s="125">
        <f>IF(WEEKDAY(Table4[[#This Row],[Date]],2)=7,SUMIF(Table4[Week '#],Table4[[#This Row],[Week '#]],Table4[Daily 
Saving ]),"")</f>
        <v>-599.48</v>
      </c>
    </row>
    <row r="147" spans="1:14" x14ac:dyDescent="0.2">
      <c r="A147" s="66">
        <f>WEEKNUM(Table4[[#This Row],[Date]],2)</f>
        <v>22</v>
      </c>
      <c r="B147" s="74">
        <f>ROW()-ROW(Table4[[#Headers],[Day '#]])</f>
        <v>146</v>
      </c>
      <c r="C147" s="66" t="str">
        <f>TEXT(Table4[[#This Row],[Date]],"ddd")</f>
        <v>Mon</v>
      </c>
      <c r="D147" s="47">
        <v>45803</v>
      </c>
      <c r="E147" s="374">
        <f>WEEKDAY(Table4[[#This Row],[Date]],2)</f>
        <v>1</v>
      </c>
      <c r="F147" s="374">
        <f>SUM(Table4[[#Headers],[Daily Amount]]:Table4[[#This Row],[Daily Amount]])</f>
        <v>586</v>
      </c>
      <c r="G147" s="375"/>
      <c r="H147" s="374">
        <v>585.41</v>
      </c>
      <c r="I147" s="374">
        <f t="shared" si="11"/>
        <v>-1</v>
      </c>
      <c r="J147" s="374">
        <f>Table4[[#This Row],[Total - Incl. 
''Top-ups'']]-Table4[[#This Row],[Daily Target
(Estimated)]]</f>
        <v>-585.41</v>
      </c>
      <c r="K147" s="374">
        <f t="shared" si="12"/>
        <v>-586</v>
      </c>
      <c r="L147" s="374">
        <f t="shared" si="9"/>
        <v>1459</v>
      </c>
      <c r="M147" s="111">
        <f t="shared" si="10"/>
        <v>0</v>
      </c>
      <c r="N147" s="125" t="str">
        <f>IF(WEEKDAY(Table4[[#This Row],[Date]],2)=7,SUMIF(Table4[Week '#],Table4[[#This Row],[Week '#]],Table4[Daily 
Saving ]),"")</f>
        <v/>
      </c>
    </row>
    <row r="148" spans="1:14" x14ac:dyDescent="0.2">
      <c r="A148" s="66">
        <f>WEEKNUM(Table4[[#This Row],[Date]],2)</f>
        <v>22</v>
      </c>
      <c r="B148" s="74">
        <f>ROW()-ROW(Table4[[#Headers],[Day '#]])</f>
        <v>147</v>
      </c>
      <c r="C148" s="66" t="str">
        <f>TEXT(Table4[[#This Row],[Date]],"ddd")</f>
        <v>Tue</v>
      </c>
      <c r="D148" s="47">
        <v>45804</v>
      </c>
      <c r="E148" s="374">
        <f>WEEKDAY(Table4[[#This Row],[Date]],2)</f>
        <v>2</v>
      </c>
      <c r="F148" s="374">
        <f>SUM(Table4[[#Headers],[Daily Amount]]:Table4[[#This Row],[Daily Amount]])</f>
        <v>588</v>
      </c>
      <c r="G148" s="375"/>
      <c r="H148" s="374">
        <v>589.4</v>
      </c>
      <c r="I148" s="374">
        <f t="shared" si="11"/>
        <v>-2</v>
      </c>
      <c r="J148" s="374">
        <f>Table4[[#This Row],[Total - Incl. 
''Top-ups'']]-Table4[[#This Row],[Daily Target
(Estimated)]]</f>
        <v>-589.4</v>
      </c>
      <c r="K148" s="374">
        <f t="shared" si="12"/>
        <v>-588</v>
      </c>
      <c r="L148" s="374">
        <f t="shared" si="9"/>
        <v>1459</v>
      </c>
      <c r="M148" s="111">
        <f t="shared" si="10"/>
        <v>0</v>
      </c>
      <c r="N148" s="125" t="str">
        <f>IF(WEEKDAY(Table4[[#This Row],[Date]],2)=7,SUMIF(Table4[Week '#],Table4[[#This Row],[Week '#]],Table4[Daily 
Saving ]),"")</f>
        <v/>
      </c>
    </row>
    <row r="149" spans="1:14" x14ac:dyDescent="0.2">
      <c r="A149" s="66">
        <f>WEEKNUM(Table4[[#This Row],[Date]],2)</f>
        <v>22</v>
      </c>
      <c r="B149" s="74">
        <f>ROW()-ROW(Table4[[#Headers],[Day '#]])</f>
        <v>148</v>
      </c>
      <c r="C149" s="66" t="str">
        <f>TEXT(Table4[[#This Row],[Date]],"ddd")</f>
        <v>Wed</v>
      </c>
      <c r="D149" s="47">
        <v>45805</v>
      </c>
      <c r="E149" s="374">
        <f>WEEKDAY(Table4[[#This Row],[Date]],2)</f>
        <v>3</v>
      </c>
      <c r="F149" s="374">
        <f>SUM(Table4[[#Headers],[Daily Amount]]:Table4[[#This Row],[Daily Amount]])</f>
        <v>591</v>
      </c>
      <c r="G149" s="375"/>
      <c r="H149" s="374">
        <v>593.39</v>
      </c>
      <c r="I149" s="374">
        <f t="shared" si="11"/>
        <v>-3</v>
      </c>
      <c r="J149" s="374">
        <f>Table4[[#This Row],[Total - Incl. 
''Top-ups'']]-Table4[[#This Row],[Daily Target
(Estimated)]]</f>
        <v>-593.39</v>
      </c>
      <c r="K149" s="374">
        <f t="shared" si="12"/>
        <v>-591</v>
      </c>
      <c r="L149" s="374">
        <f t="shared" si="9"/>
        <v>1459</v>
      </c>
      <c r="M149" s="111">
        <f t="shared" si="10"/>
        <v>0</v>
      </c>
      <c r="N149" s="125" t="str">
        <f>IF(WEEKDAY(Table4[[#This Row],[Date]],2)=7,SUMIF(Table4[Week '#],Table4[[#This Row],[Week '#]],Table4[Daily 
Saving ]),"")</f>
        <v/>
      </c>
    </row>
    <row r="150" spans="1:14" x14ac:dyDescent="0.2">
      <c r="A150" s="66">
        <f>WEEKNUM(Table4[[#This Row],[Date]],2)</f>
        <v>22</v>
      </c>
      <c r="B150" s="74">
        <f>ROW()-ROW(Table4[[#Headers],[Day '#]])</f>
        <v>149</v>
      </c>
      <c r="C150" s="66" t="str">
        <f>TEXT(Table4[[#This Row],[Date]],"ddd")</f>
        <v>Thu</v>
      </c>
      <c r="D150" s="47">
        <v>45806</v>
      </c>
      <c r="E150" s="374">
        <f>WEEKDAY(Table4[[#This Row],[Date]],2)</f>
        <v>4</v>
      </c>
      <c r="F150" s="374">
        <f>SUM(Table4[[#Headers],[Daily Amount]]:Table4[[#This Row],[Daily Amount]])</f>
        <v>595</v>
      </c>
      <c r="G150" s="375"/>
      <c r="H150" s="374">
        <v>597.38</v>
      </c>
      <c r="I150" s="374">
        <f t="shared" si="11"/>
        <v>-4</v>
      </c>
      <c r="J150" s="374">
        <f>Table4[[#This Row],[Total - Incl. 
''Top-ups'']]-Table4[[#This Row],[Daily Target
(Estimated)]]</f>
        <v>-597.38</v>
      </c>
      <c r="K150" s="374">
        <f t="shared" si="12"/>
        <v>-595</v>
      </c>
      <c r="L150" s="374">
        <f t="shared" si="9"/>
        <v>1459</v>
      </c>
      <c r="M150" s="111">
        <f t="shared" si="10"/>
        <v>0</v>
      </c>
      <c r="N150" s="125" t="str">
        <f>IF(WEEKDAY(Table4[[#This Row],[Date]],2)=7,SUMIF(Table4[Week '#],Table4[[#This Row],[Week '#]],Table4[Daily 
Saving ]),"")</f>
        <v/>
      </c>
    </row>
    <row r="151" spans="1:14" x14ac:dyDescent="0.2">
      <c r="A151" s="66">
        <f>WEEKNUM(Table4[[#This Row],[Date]],2)</f>
        <v>22</v>
      </c>
      <c r="B151" s="74">
        <f>ROW()-ROW(Table4[[#Headers],[Day '#]])</f>
        <v>150</v>
      </c>
      <c r="C151" s="66" t="str">
        <f>TEXT(Table4[[#This Row],[Date]],"ddd")</f>
        <v>Fri</v>
      </c>
      <c r="D151" s="47">
        <v>45807</v>
      </c>
      <c r="E151" s="374">
        <f>WEEKDAY(Table4[[#This Row],[Date]],2)</f>
        <v>5</v>
      </c>
      <c r="F151" s="374">
        <f>SUM(Table4[[#Headers],[Daily Amount]]:Table4[[#This Row],[Daily Amount]])</f>
        <v>600</v>
      </c>
      <c r="G151" s="375"/>
      <c r="H151" s="374">
        <v>601.37</v>
      </c>
      <c r="I151" s="374">
        <f t="shared" si="11"/>
        <v>-5</v>
      </c>
      <c r="J151" s="374">
        <f>Table4[[#This Row],[Total - Incl. 
''Top-ups'']]-Table4[[#This Row],[Daily Target
(Estimated)]]</f>
        <v>-601.37</v>
      </c>
      <c r="K151" s="374">
        <f t="shared" si="12"/>
        <v>-600</v>
      </c>
      <c r="L151" s="374">
        <f t="shared" si="9"/>
        <v>1459</v>
      </c>
      <c r="M151" s="111">
        <f t="shared" si="10"/>
        <v>0</v>
      </c>
      <c r="N151" s="125" t="str">
        <f>IF(WEEKDAY(Table4[[#This Row],[Date]],2)=7,SUMIF(Table4[Week '#],Table4[[#This Row],[Week '#]],Table4[Daily 
Saving ]),"")</f>
        <v/>
      </c>
    </row>
    <row r="152" spans="1:14" x14ac:dyDescent="0.2">
      <c r="A152" s="66">
        <f>WEEKNUM(Table4[[#This Row],[Date]],2)</f>
        <v>22</v>
      </c>
      <c r="B152" s="74">
        <f>ROW()-ROW(Table4[[#Headers],[Day '#]])</f>
        <v>151</v>
      </c>
      <c r="C152" s="66" t="str">
        <f>TEXT(Table4[[#This Row],[Date]],"ddd")</f>
        <v>Sat</v>
      </c>
      <c r="D152" s="47">
        <v>45808</v>
      </c>
      <c r="E152" s="374">
        <f>WEEKDAY(Table4[[#This Row],[Date]],2)</f>
        <v>6</v>
      </c>
      <c r="F152" s="374">
        <f>SUM(Table4[[#Headers],[Daily Amount]]:Table4[[#This Row],[Daily Amount]])</f>
        <v>606</v>
      </c>
      <c r="G152" s="375"/>
      <c r="H152" s="374">
        <v>605.36</v>
      </c>
      <c r="I152" s="374">
        <f t="shared" si="11"/>
        <v>-6</v>
      </c>
      <c r="J152" s="374">
        <f>Table4[[#This Row],[Total - Incl. 
''Top-ups'']]-Table4[[#This Row],[Daily Target
(Estimated)]]</f>
        <v>-605.36</v>
      </c>
      <c r="K152" s="374">
        <f t="shared" si="12"/>
        <v>-606</v>
      </c>
      <c r="L152" s="374">
        <f t="shared" si="9"/>
        <v>1459</v>
      </c>
      <c r="M152" s="111">
        <f t="shared" si="10"/>
        <v>0</v>
      </c>
      <c r="N152" s="125" t="str">
        <f>IF(WEEKDAY(Table4[[#This Row],[Date]],2)=7,SUMIF(Table4[Week '#],Table4[[#This Row],[Week '#]],Table4[Daily 
Saving ]),"")</f>
        <v/>
      </c>
    </row>
    <row r="153" spans="1:14" x14ac:dyDescent="0.2">
      <c r="A153" s="66">
        <f>WEEKNUM(Table4[[#This Row],[Date]],2)</f>
        <v>22</v>
      </c>
      <c r="B153" s="74">
        <f>ROW()-ROW(Table4[[#Headers],[Day '#]])</f>
        <v>152</v>
      </c>
      <c r="C153" s="66" t="str">
        <f>TEXT(Table4[[#This Row],[Date]],"ddd")</f>
        <v>Sun</v>
      </c>
      <c r="D153" s="47">
        <v>45809</v>
      </c>
      <c r="E153" s="374">
        <f>WEEKDAY(Table4[[#This Row],[Date]],2)</f>
        <v>7</v>
      </c>
      <c r="F153" s="374">
        <f>SUM(Table4[[#Headers],[Daily Amount]]:Table4[[#This Row],[Daily Amount]])</f>
        <v>613</v>
      </c>
      <c r="G153" s="375"/>
      <c r="H153" s="374">
        <v>609.35</v>
      </c>
      <c r="I153" s="374">
        <f t="shared" si="11"/>
        <v>-7</v>
      </c>
      <c r="J153" s="374">
        <f>Table4[[#This Row],[Total - Incl. 
''Top-ups'']]-Table4[[#This Row],[Daily Target
(Estimated)]]</f>
        <v>-609.35</v>
      </c>
      <c r="K153" s="374">
        <f t="shared" si="12"/>
        <v>-613</v>
      </c>
      <c r="L153" s="374">
        <f t="shared" si="9"/>
        <v>1459</v>
      </c>
      <c r="M153" s="111">
        <f t="shared" si="10"/>
        <v>0</v>
      </c>
      <c r="N153" s="125">
        <f>IF(WEEKDAY(Table4[[#This Row],[Date]],2)=7,SUMIF(Table4[Week '#],Table4[[#This Row],[Week '#]],Table4[Daily 
Saving ]),"")</f>
        <v>-28</v>
      </c>
    </row>
    <row r="154" spans="1:14" x14ac:dyDescent="0.2">
      <c r="A154" s="66">
        <f>WEEKNUM(Table4[[#This Row],[Date]],2)</f>
        <v>23</v>
      </c>
      <c r="B154" s="74">
        <f>ROW()-ROW(Table4[[#Headers],[Day '#]])</f>
        <v>153</v>
      </c>
      <c r="C154" s="66" t="str">
        <f>TEXT(Table4[[#This Row],[Date]],"ddd")</f>
        <v>Mon</v>
      </c>
      <c r="D154" s="47">
        <v>45810</v>
      </c>
      <c r="E154" s="374">
        <f>WEEKDAY(Table4[[#This Row],[Date]],2)</f>
        <v>1</v>
      </c>
      <c r="F154" s="374">
        <f>SUM(Table4[[#Headers],[Daily Amount]]:Table4[[#This Row],[Daily Amount]])</f>
        <v>614</v>
      </c>
      <c r="G154" s="375"/>
      <c r="H154" s="374">
        <v>613.34</v>
      </c>
      <c r="I154" s="374">
        <f t="shared" si="11"/>
        <v>-1</v>
      </c>
      <c r="J154" s="374">
        <f>Table4[[#This Row],[Total - Incl. 
''Top-ups'']]-Table4[[#This Row],[Daily Target
(Estimated)]]</f>
        <v>-613.34</v>
      </c>
      <c r="K154" s="374">
        <f t="shared" si="12"/>
        <v>-614</v>
      </c>
      <c r="L154" s="374">
        <f t="shared" si="9"/>
        <v>1459</v>
      </c>
      <c r="M154" s="111">
        <f t="shared" si="10"/>
        <v>0</v>
      </c>
      <c r="N154" s="125" t="str">
        <f>IF(WEEKDAY(Table4[[#This Row],[Date]],2)=7,SUMIF(Table4[Week '#],Table4[[#This Row],[Week '#]],Table4[Daily 
Saving ]),"")</f>
        <v/>
      </c>
    </row>
    <row r="155" spans="1:14" x14ac:dyDescent="0.2">
      <c r="A155" s="66">
        <f>WEEKNUM(Table4[[#This Row],[Date]],2)</f>
        <v>23</v>
      </c>
      <c r="B155" s="74">
        <f>ROW()-ROW(Table4[[#Headers],[Day '#]])</f>
        <v>154</v>
      </c>
      <c r="C155" s="66" t="str">
        <f>TEXT(Table4[[#This Row],[Date]],"ddd")</f>
        <v>Tue</v>
      </c>
      <c r="D155" s="47">
        <v>45811</v>
      </c>
      <c r="E155" s="374">
        <f>WEEKDAY(Table4[[#This Row],[Date]],2)</f>
        <v>2</v>
      </c>
      <c r="F155" s="374">
        <f>SUM(Table4[[#Headers],[Daily Amount]]:Table4[[#This Row],[Daily Amount]])</f>
        <v>616</v>
      </c>
      <c r="G155" s="375"/>
      <c r="H155" s="374">
        <v>617.33000000000004</v>
      </c>
      <c r="I155" s="374">
        <f t="shared" si="11"/>
        <v>-2</v>
      </c>
      <c r="J155" s="374">
        <f>Table4[[#This Row],[Total - Incl. 
''Top-ups'']]-Table4[[#This Row],[Daily Target
(Estimated)]]</f>
        <v>-617.33000000000004</v>
      </c>
      <c r="K155" s="374">
        <f t="shared" si="12"/>
        <v>-616</v>
      </c>
      <c r="L155" s="374">
        <f t="shared" si="9"/>
        <v>1459</v>
      </c>
      <c r="M155" s="111">
        <f t="shared" si="10"/>
        <v>0</v>
      </c>
      <c r="N155" s="125" t="str">
        <f>IF(WEEKDAY(Table4[[#This Row],[Date]],2)=7,SUMIF(Table4[Week '#],Table4[[#This Row],[Week '#]],Table4[Daily 
Saving ]),"")</f>
        <v/>
      </c>
    </row>
    <row r="156" spans="1:14" x14ac:dyDescent="0.2">
      <c r="A156" s="66">
        <f>WEEKNUM(Table4[[#This Row],[Date]],2)</f>
        <v>23</v>
      </c>
      <c r="B156" s="74">
        <f>ROW()-ROW(Table4[[#Headers],[Day '#]])</f>
        <v>155</v>
      </c>
      <c r="C156" s="66" t="str">
        <f>TEXT(Table4[[#This Row],[Date]],"ddd")</f>
        <v>Wed</v>
      </c>
      <c r="D156" s="47">
        <v>45812</v>
      </c>
      <c r="E156" s="374">
        <f>WEEKDAY(Table4[[#This Row],[Date]],2)</f>
        <v>3</v>
      </c>
      <c r="F156" s="374">
        <f>SUM(Table4[[#Headers],[Daily Amount]]:Table4[[#This Row],[Daily Amount]])</f>
        <v>619</v>
      </c>
      <c r="G156" s="375"/>
      <c r="H156" s="374">
        <v>621.32000000000005</v>
      </c>
      <c r="I156" s="374">
        <f t="shared" si="11"/>
        <v>-3</v>
      </c>
      <c r="J156" s="374">
        <f>Table4[[#This Row],[Total - Incl. 
''Top-ups'']]-Table4[[#This Row],[Daily Target
(Estimated)]]</f>
        <v>-621.32000000000005</v>
      </c>
      <c r="K156" s="374">
        <f t="shared" si="12"/>
        <v>-619</v>
      </c>
      <c r="L156" s="374">
        <f t="shared" si="9"/>
        <v>1459</v>
      </c>
      <c r="M156" s="111">
        <f t="shared" si="10"/>
        <v>0</v>
      </c>
      <c r="N156" s="125" t="str">
        <f>IF(WEEKDAY(Table4[[#This Row],[Date]],2)=7,SUMIF(Table4[Week '#],Table4[[#This Row],[Week '#]],Table4[Daily 
Saving ]),"")</f>
        <v/>
      </c>
    </row>
    <row r="157" spans="1:14" x14ac:dyDescent="0.2">
      <c r="A157" s="66">
        <f>WEEKNUM(Table4[[#This Row],[Date]],2)</f>
        <v>23</v>
      </c>
      <c r="B157" s="74">
        <f>ROW()-ROW(Table4[[#Headers],[Day '#]])</f>
        <v>156</v>
      </c>
      <c r="C157" s="66" t="str">
        <f>TEXT(Table4[[#This Row],[Date]],"ddd")</f>
        <v>Thu</v>
      </c>
      <c r="D157" s="47">
        <v>45813</v>
      </c>
      <c r="E157" s="374">
        <f>WEEKDAY(Table4[[#This Row],[Date]],2)</f>
        <v>4</v>
      </c>
      <c r="F157" s="374">
        <f>SUM(Table4[[#Headers],[Daily Amount]]:Table4[[#This Row],[Daily Amount]])</f>
        <v>623</v>
      </c>
      <c r="G157" s="375"/>
      <c r="H157" s="374">
        <v>625.30999999999995</v>
      </c>
      <c r="I157" s="374">
        <f t="shared" si="11"/>
        <v>-4</v>
      </c>
      <c r="J157" s="374">
        <f>Table4[[#This Row],[Total - Incl. 
''Top-ups'']]-Table4[[#This Row],[Daily Target
(Estimated)]]</f>
        <v>-625.30999999999995</v>
      </c>
      <c r="K157" s="374">
        <f t="shared" si="12"/>
        <v>-623</v>
      </c>
      <c r="L157" s="374">
        <f t="shared" si="9"/>
        <v>1459</v>
      </c>
      <c r="M157" s="111">
        <f t="shared" si="10"/>
        <v>0</v>
      </c>
      <c r="N157" s="125" t="str">
        <f>IF(WEEKDAY(Table4[[#This Row],[Date]],2)=7,SUMIF(Table4[Week '#],Table4[[#This Row],[Week '#]],Table4[Daily 
Saving ]),"")</f>
        <v/>
      </c>
    </row>
    <row r="158" spans="1:14" x14ac:dyDescent="0.2">
      <c r="A158" s="66">
        <f>WEEKNUM(Table4[[#This Row],[Date]],2)</f>
        <v>23</v>
      </c>
      <c r="B158" s="74">
        <f>ROW()-ROW(Table4[[#Headers],[Day '#]])</f>
        <v>157</v>
      </c>
      <c r="C158" s="66" t="str">
        <f>TEXT(Table4[[#This Row],[Date]],"ddd")</f>
        <v>Fri</v>
      </c>
      <c r="D158" s="47">
        <v>45814</v>
      </c>
      <c r="E158" s="374">
        <f>WEEKDAY(Table4[[#This Row],[Date]],2)</f>
        <v>5</v>
      </c>
      <c r="F158" s="374">
        <f>SUM(Table4[[#Headers],[Daily Amount]]:Table4[[#This Row],[Daily Amount]])</f>
        <v>628</v>
      </c>
      <c r="G158" s="375"/>
      <c r="H158" s="374">
        <v>629.29999999999995</v>
      </c>
      <c r="I158" s="374">
        <f t="shared" si="11"/>
        <v>-5</v>
      </c>
      <c r="J158" s="374">
        <f>Table4[[#This Row],[Total - Incl. 
''Top-ups'']]-Table4[[#This Row],[Daily Target
(Estimated)]]</f>
        <v>-629.29999999999995</v>
      </c>
      <c r="K158" s="374">
        <f t="shared" si="12"/>
        <v>-628</v>
      </c>
      <c r="L158" s="374">
        <f t="shared" si="9"/>
        <v>1459</v>
      </c>
      <c r="M158" s="111">
        <f t="shared" si="10"/>
        <v>0</v>
      </c>
      <c r="N158" s="125" t="str">
        <f>IF(WEEKDAY(Table4[[#This Row],[Date]],2)=7,SUMIF(Table4[Week '#],Table4[[#This Row],[Week '#]],Table4[Daily 
Saving ]),"")</f>
        <v/>
      </c>
    </row>
    <row r="159" spans="1:14" x14ac:dyDescent="0.2">
      <c r="A159" s="66">
        <f>WEEKNUM(Table4[[#This Row],[Date]],2)</f>
        <v>23</v>
      </c>
      <c r="B159" s="74">
        <f>ROW()-ROW(Table4[[#Headers],[Day '#]])</f>
        <v>158</v>
      </c>
      <c r="C159" s="66" t="str">
        <f>TEXT(Table4[[#This Row],[Date]],"ddd")</f>
        <v>Sat</v>
      </c>
      <c r="D159" s="47">
        <v>45815</v>
      </c>
      <c r="E159" s="374">
        <f>WEEKDAY(Table4[[#This Row],[Date]],2)</f>
        <v>6</v>
      </c>
      <c r="F159" s="374">
        <f>SUM(Table4[[#Headers],[Daily Amount]]:Table4[[#This Row],[Daily Amount]])</f>
        <v>634</v>
      </c>
      <c r="G159" s="375"/>
      <c r="H159" s="374">
        <v>633.29</v>
      </c>
      <c r="I159" s="374">
        <f t="shared" si="11"/>
        <v>-6</v>
      </c>
      <c r="J159" s="374">
        <f>Table4[[#This Row],[Total - Incl. 
''Top-ups'']]-Table4[[#This Row],[Daily Target
(Estimated)]]</f>
        <v>-633.29</v>
      </c>
      <c r="K159" s="374">
        <f t="shared" si="12"/>
        <v>-634</v>
      </c>
      <c r="L159" s="374">
        <f t="shared" si="9"/>
        <v>1459</v>
      </c>
      <c r="M159" s="111">
        <f t="shared" si="10"/>
        <v>0</v>
      </c>
      <c r="N159" s="125" t="str">
        <f>IF(WEEKDAY(Table4[[#This Row],[Date]],2)=7,SUMIF(Table4[Week '#],Table4[[#This Row],[Week '#]],Table4[Daily 
Saving ]),"")</f>
        <v/>
      </c>
    </row>
    <row r="160" spans="1:14" x14ac:dyDescent="0.2">
      <c r="A160" s="66">
        <f>WEEKNUM(Table4[[#This Row],[Date]],2)</f>
        <v>23</v>
      </c>
      <c r="B160" s="74">
        <f>ROW()-ROW(Table4[[#Headers],[Day '#]])</f>
        <v>159</v>
      </c>
      <c r="C160" s="66" t="str">
        <f>TEXT(Table4[[#This Row],[Date]],"ddd")</f>
        <v>Sun</v>
      </c>
      <c r="D160" s="47">
        <v>45816</v>
      </c>
      <c r="E160" s="374">
        <f>WEEKDAY(Table4[[#This Row],[Date]],2)</f>
        <v>7</v>
      </c>
      <c r="F160" s="374">
        <f>SUM(Table4[[#Headers],[Daily Amount]]:Table4[[#This Row],[Daily Amount]])</f>
        <v>641</v>
      </c>
      <c r="G160" s="375"/>
      <c r="H160" s="374">
        <v>637.28</v>
      </c>
      <c r="I160" s="374">
        <f t="shared" si="11"/>
        <v>-7</v>
      </c>
      <c r="J160" s="374">
        <f>Table4[[#This Row],[Total - Incl. 
''Top-ups'']]-Table4[[#This Row],[Daily Target
(Estimated)]]</f>
        <v>-637.28</v>
      </c>
      <c r="K160" s="374">
        <f t="shared" si="12"/>
        <v>-641</v>
      </c>
      <c r="L160" s="374">
        <f t="shared" si="9"/>
        <v>1459</v>
      </c>
      <c r="M160" s="111">
        <f t="shared" si="10"/>
        <v>0</v>
      </c>
      <c r="N160" s="125">
        <f>IF(WEEKDAY(Table4[[#This Row],[Date]],2)=7,SUMIF(Table4[Week '#],Table4[[#This Row],[Week '#]],Table4[Daily 
Saving ]),"")</f>
        <v>-28</v>
      </c>
    </row>
    <row r="161" spans="1:14" x14ac:dyDescent="0.2">
      <c r="A161" s="66">
        <f>WEEKNUM(Table4[[#This Row],[Date]],2)</f>
        <v>24</v>
      </c>
      <c r="B161" s="74">
        <f>ROW()-ROW(Table4[[#Headers],[Day '#]])</f>
        <v>160</v>
      </c>
      <c r="C161" s="66" t="str">
        <f>TEXT(Table4[[#This Row],[Date]],"ddd")</f>
        <v>Mon</v>
      </c>
      <c r="D161" s="47">
        <v>45817</v>
      </c>
      <c r="E161" s="374">
        <f>WEEKDAY(Table4[[#This Row],[Date]],2)</f>
        <v>1</v>
      </c>
      <c r="F161" s="374">
        <f>SUM(Table4[[#Headers],[Daily Amount]]:Table4[[#This Row],[Daily Amount]])</f>
        <v>642</v>
      </c>
      <c r="G161" s="375"/>
      <c r="H161" s="374">
        <v>641.27</v>
      </c>
      <c r="I161" s="374">
        <f t="shared" si="11"/>
        <v>-1</v>
      </c>
      <c r="J161" s="374">
        <f>Table4[[#This Row],[Total - Incl. 
''Top-ups'']]-Table4[[#This Row],[Daily Target
(Estimated)]]</f>
        <v>-641.27</v>
      </c>
      <c r="K161" s="374">
        <f t="shared" si="12"/>
        <v>-642</v>
      </c>
      <c r="L161" s="374">
        <f t="shared" si="9"/>
        <v>1459</v>
      </c>
      <c r="M161" s="111">
        <f t="shared" si="10"/>
        <v>0</v>
      </c>
      <c r="N161" s="125" t="str">
        <f>IF(WEEKDAY(Table4[[#This Row],[Date]],2)=7,SUMIF(Table4[Week '#],Table4[[#This Row],[Week '#]],Table4[Daily 
Saving ]),"")</f>
        <v/>
      </c>
    </row>
    <row r="162" spans="1:14" x14ac:dyDescent="0.2">
      <c r="A162" s="66">
        <f>WEEKNUM(Table4[[#This Row],[Date]],2)</f>
        <v>24</v>
      </c>
      <c r="B162" s="74">
        <f>ROW()-ROW(Table4[[#Headers],[Day '#]])</f>
        <v>161</v>
      </c>
      <c r="C162" s="66" t="str">
        <f>TEXT(Table4[[#This Row],[Date]],"ddd")</f>
        <v>Tue</v>
      </c>
      <c r="D162" s="47">
        <v>45818</v>
      </c>
      <c r="E162" s="374">
        <f>WEEKDAY(Table4[[#This Row],[Date]],2)</f>
        <v>2</v>
      </c>
      <c r="F162" s="374">
        <f>SUM(Table4[[#Headers],[Daily Amount]]:Table4[[#This Row],[Daily Amount]])</f>
        <v>644</v>
      </c>
      <c r="G162" s="375"/>
      <c r="H162" s="374">
        <v>645.26</v>
      </c>
      <c r="I162" s="374">
        <f t="shared" si="11"/>
        <v>-2</v>
      </c>
      <c r="J162" s="374">
        <f>Table4[[#This Row],[Total - Incl. 
''Top-ups'']]-Table4[[#This Row],[Daily Target
(Estimated)]]</f>
        <v>-645.26</v>
      </c>
      <c r="K162" s="374">
        <f t="shared" si="12"/>
        <v>-644</v>
      </c>
      <c r="L162" s="374">
        <f t="shared" si="9"/>
        <v>1459</v>
      </c>
      <c r="M162" s="111">
        <f t="shared" si="10"/>
        <v>0</v>
      </c>
      <c r="N162" s="125" t="str">
        <f>IF(WEEKDAY(Table4[[#This Row],[Date]],2)=7,SUMIF(Table4[Week '#],Table4[[#This Row],[Week '#]],Table4[Daily 
Saving ]),"")</f>
        <v/>
      </c>
    </row>
    <row r="163" spans="1:14" x14ac:dyDescent="0.2">
      <c r="A163" s="66">
        <f>WEEKNUM(Table4[[#This Row],[Date]],2)</f>
        <v>24</v>
      </c>
      <c r="B163" s="74">
        <f>ROW()-ROW(Table4[[#Headers],[Day '#]])</f>
        <v>162</v>
      </c>
      <c r="C163" s="66" t="str">
        <f>TEXT(Table4[[#This Row],[Date]],"ddd")</f>
        <v>Wed</v>
      </c>
      <c r="D163" s="47">
        <v>45819</v>
      </c>
      <c r="E163" s="374">
        <f>WEEKDAY(Table4[[#This Row],[Date]],2)</f>
        <v>3</v>
      </c>
      <c r="F163" s="374">
        <f>SUM(Table4[[#Headers],[Daily Amount]]:Table4[[#This Row],[Daily Amount]])</f>
        <v>647</v>
      </c>
      <c r="G163" s="375"/>
      <c r="H163" s="374">
        <v>649.25</v>
      </c>
      <c r="I163" s="374">
        <f t="shared" si="11"/>
        <v>-3</v>
      </c>
      <c r="J163" s="374">
        <f>Table4[[#This Row],[Total - Incl. 
''Top-ups'']]-Table4[[#This Row],[Daily Target
(Estimated)]]</f>
        <v>-649.25</v>
      </c>
      <c r="K163" s="374">
        <f t="shared" si="12"/>
        <v>-647</v>
      </c>
      <c r="L163" s="374">
        <f t="shared" si="9"/>
        <v>1459</v>
      </c>
      <c r="M163" s="111">
        <f t="shared" si="10"/>
        <v>0</v>
      </c>
      <c r="N163" s="125" t="str">
        <f>IF(WEEKDAY(Table4[[#This Row],[Date]],2)=7,SUMIF(Table4[Week '#],Table4[[#This Row],[Week '#]],Table4[Daily 
Saving ]),"")</f>
        <v/>
      </c>
    </row>
    <row r="164" spans="1:14" x14ac:dyDescent="0.2">
      <c r="A164" s="66">
        <f>WEEKNUM(Table4[[#This Row],[Date]],2)</f>
        <v>24</v>
      </c>
      <c r="B164" s="74">
        <f>ROW()-ROW(Table4[[#Headers],[Day '#]])</f>
        <v>163</v>
      </c>
      <c r="C164" s="66" t="str">
        <f>TEXT(Table4[[#This Row],[Date]],"ddd")</f>
        <v>Thu</v>
      </c>
      <c r="D164" s="47">
        <v>45820</v>
      </c>
      <c r="E164" s="374">
        <f>WEEKDAY(Table4[[#This Row],[Date]],2)</f>
        <v>4</v>
      </c>
      <c r="F164" s="374">
        <f>SUM(Table4[[#Headers],[Daily Amount]]:Table4[[#This Row],[Daily Amount]])</f>
        <v>651</v>
      </c>
      <c r="G164" s="375"/>
      <c r="H164" s="374">
        <v>653.24</v>
      </c>
      <c r="I164" s="374">
        <f t="shared" si="11"/>
        <v>-4</v>
      </c>
      <c r="J164" s="374">
        <f>Table4[[#This Row],[Total - Incl. 
''Top-ups'']]-Table4[[#This Row],[Daily Target
(Estimated)]]</f>
        <v>-653.24</v>
      </c>
      <c r="K164" s="374">
        <f t="shared" si="12"/>
        <v>-651</v>
      </c>
      <c r="L164" s="374">
        <f t="shared" si="9"/>
        <v>1459</v>
      </c>
      <c r="M164" s="111">
        <f t="shared" si="10"/>
        <v>0</v>
      </c>
      <c r="N164" s="125" t="str">
        <f>IF(WEEKDAY(Table4[[#This Row],[Date]],2)=7,SUMIF(Table4[Week '#],Table4[[#This Row],[Week '#]],Table4[Daily 
Saving ]),"")</f>
        <v/>
      </c>
    </row>
    <row r="165" spans="1:14" x14ac:dyDescent="0.2">
      <c r="A165" s="66">
        <f>WEEKNUM(Table4[[#This Row],[Date]],2)</f>
        <v>24</v>
      </c>
      <c r="B165" s="74">
        <f>ROW()-ROW(Table4[[#Headers],[Day '#]])</f>
        <v>164</v>
      </c>
      <c r="C165" s="66" t="str">
        <f>TEXT(Table4[[#This Row],[Date]],"ddd")</f>
        <v>Fri</v>
      </c>
      <c r="D165" s="47">
        <v>45821</v>
      </c>
      <c r="E165" s="374">
        <f>WEEKDAY(Table4[[#This Row],[Date]],2)</f>
        <v>5</v>
      </c>
      <c r="F165" s="374">
        <f>SUM(Table4[[#Headers],[Daily Amount]]:Table4[[#This Row],[Daily Amount]])</f>
        <v>656</v>
      </c>
      <c r="G165" s="375"/>
      <c r="H165" s="374">
        <v>657.23</v>
      </c>
      <c r="I165" s="374">
        <f t="shared" si="11"/>
        <v>-5</v>
      </c>
      <c r="J165" s="374">
        <f>Table4[[#This Row],[Total - Incl. 
''Top-ups'']]-Table4[[#This Row],[Daily Target
(Estimated)]]</f>
        <v>-657.23</v>
      </c>
      <c r="K165" s="374">
        <f t="shared" si="12"/>
        <v>-656</v>
      </c>
      <c r="L165" s="374">
        <f t="shared" si="9"/>
        <v>1459</v>
      </c>
      <c r="M165" s="111">
        <f t="shared" si="10"/>
        <v>0</v>
      </c>
      <c r="N165" s="125" t="str">
        <f>IF(WEEKDAY(Table4[[#This Row],[Date]],2)=7,SUMIF(Table4[Week '#],Table4[[#This Row],[Week '#]],Table4[Daily 
Saving ]),"")</f>
        <v/>
      </c>
    </row>
    <row r="166" spans="1:14" x14ac:dyDescent="0.2">
      <c r="A166" s="66">
        <f>WEEKNUM(Table4[[#This Row],[Date]],2)</f>
        <v>24</v>
      </c>
      <c r="B166" s="74">
        <f>ROW()-ROW(Table4[[#Headers],[Day '#]])</f>
        <v>165</v>
      </c>
      <c r="C166" s="66" t="str">
        <f>TEXT(Table4[[#This Row],[Date]],"ddd")</f>
        <v>Sat</v>
      </c>
      <c r="D166" s="47">
        <v>45822</v>
      </c>
      <c r="E166" s="374">
        <f>WEEKDAY(Table4[[#This Row],[Date]],2)</f>
        <v>6</v>
      </c>
      <c r="F166" s="374">
        <f>SUM(Table4[[#Headers],[Daily Amount]]:Table4[[#This Row],[Daily Amount]])</f>
        <v>662</v>
      </c>
      <c r="G166" s="375"/>
      <c r="H166" s="374">
        <v>661.22</v>
      </c>
      <c r="I166" s="374">
        <f t="shared" si="11"/>
        <v>-6</v>
      </c>
      <c r="J166" s="374">
        <f>Table4[[#This Row],[Total - Incl. 
''Top-ups'']]-Table4[[#This Row],[Daily Target
(Estimated)]]</f>
        <v>-661.22</v>
      </c>
      <c r="K166" s="374">
        <f t="shared" si="12"/>
        <v>-662</v>
      </c>
      <c r="L166" s="374">
        <f t="shared" si="9"/>
        <v>1459</v>
      </c>
      <c r="M166" s="111">
        <f t="shared" si="10"/>
        <v>0</v>
      </c>
      <c r="N166" s="125" t="str">
        <f>IF(WEEKDAY(Table4[[#This Row],[Date]],2)=7,SUMIF(Table4[Week '#],Table4[[#This Row],[Week '#]],Table4[Daily 
Saving ]),"")</f>
        <v/>
      </c>
    </row>
    <row r="167" spans="1:14" x14ac:dyDescent="0.2">
      <c r="A167" s="66">
        <f>WEEKNUM(Table4[[#This Row],[Date]],2)</f>
        <v>24</v>
      </c>
      <c r="B167" s="74">
        <f>ROW()-ROW(Table4[[#Headers],[Day '#]])</f>
        <v>166</v>
      </c>
      <c r="C167" s="66" t="str">
        <f>TEXT(Table4[[#This Row],[Date]],"ddd")</f>
        <v>Sun</v>
      </c>
      <c r="D167" s="47">
        <v>45823</v>
      </c>
      <c r="E167" s="374">
        <f>WEEKDAY(Table4[[#This Row],[Date]],2)</f>
        <v>7</v>
      </c>
      <c r="F167" s="374">
        <f>SUM(Table4[[#Headers],[Daily Amount]]:Table4[[#This Row],[Daily Amount]])</f>
        <v>669</v>
      </c>
      <c r="G167" s="375"/>
      <c r="H167" s="374">
        <v>665.21</v>
      </c>
      <c r="I167" s="374">
        <f t="shared" si="11"/>
        <v>-7</v>
      </c>
      <c r="J167" s="374">
        <f>Table4[[#This Row],[Total - Incl. 
''Top-ups'']]-Table4[[#This Row],[Daily Target
(Estimated)]]</f>
        <v>-665.21</v>
      </c>
      <c r="K167" s="374">
        <f t="shared" si="12"/>
        <v>-669</v>
      </c>
      <c r="L167" s="374">
        <f t="shared" si="9"/>
        <v>1459</v>
      </c>
      <c r="M167" s="111">
        <f t="shared" si="10"/>
        <v>0</v>
      </c>
      <c r="N167" s="125">
        <f>IF(WEEKDAY(Table4[[#This Row],[Date]],2)=7,SUMIF(Table4[Week '#],Table4[[#This Row],[Week '#]],Table4[Daily 
Saving ]),"")</f>
        <v>-28</v>
      </c>
    </row>
    <row r="168" spans="1:14" x14ac:dyDescent="0.2">
      <c r="A168" s="66">
        <f>WEEKNUM(Table4[[#This Row],[Date]],2)</f>
        <v>25</v>
      </c>
      <c r="B168" s="74">
        <f>ROW()-ROW(Table4[[#Headers],[Day '#]])</f>
        <v>167</v>
      </c>
      <c r="C168" s="66" t="str">
        <f>TEXT(Table4[[#This Row],[Date]],"ddd")</f>
        <v>Mon</v>
      </c>
      <c r="D168" s="47">
        <v>45824</v>
      </c>
      <c r="E168" s="374">
        <f>WEEKDAY(Table4[[#This Row],[Date]],2)</f>
        <v>1</v>
      </c>
      <c r="F168" s="374">
        <f>SUM(Table4[[#Headers],[Daily Amount]]:Table4[[#This Row],[Daily Amount]])</f>
        <v>670</v>
      </c>
      <c r="G168" s="375"/>
      <c r="H168" s="374">
        <v>669.2</v>
      </c>
      <c r="I168" s="374">
        <f t="shared" si="11"/>
        <v>-1</v>
      </c>
      <c r="J168" s="374">
        <f>Table4[[#This Row],[Total - Incl. 
''Top-ups'']]-Table4[[#This Row],[Daily Target
(Estimated)]]</f>
        <v>-669.2</v>
      </c>
      <c r="K168" s="374">
        <f t="shared" si="12"/>
        <v>-670</v>
      </c>
      <c r="L168" s="374">
        <f t="shared" si="9"/>
        <v>1459</v>
      </c>
      <c r="M168" s="111">
        <f t="shared" si="10"/>
        <v>0</v>
      </c>
      <c r="N168" s="125" t="str">
        <f>IF(WEEKDAY(Table4[[#This Row],[Date]],2)=7,SUMIF(Table4[Week '#],Table4[[#This Row],[Week '#]],Table4[Daily 
Saving ]),"")</f>
        <v/>
      </c>
    </row>
    <row r="169" spans="1:14" x14ac:dyDescent="0.2">
      <c r="A169" s="66">
        <f>WEEKNUM(Table4[[#This Row],[Date]],2)</f>
        <v>25</v>
      </c>
      <c r="B169" s="74">
        <f>ROW()-ROW(Table4[[#Headers],[Day '#]])</f>
        <v>168</v>
      </c>
      <c r="C169" s="66" t="str">
        <f>TEXT(Table4[[#This Row],[Date]],"ddd")</f>
        <v>Tue</v>
      </c>
      <c r="D169" s="47">
        <v>45825</v>
      </c>
      <c r="E169" s="374">
        <f>WEEKDAY(Table4[[#This Row],[Date]],2)</f>
        <v>2</v>
      </c>
      <c r="F169" s="374">
        <f>SUM(Table4[[#Headers],[Daily Amount]]:Table4[[#This Row],[Daily Amount]])</f>
        <v>672</v>
      </c>
      <c r="G169" s="375"/>
      <c r="H169" s="374">
        <v>673.19</v>
      </c>
      <c r="I169" s="374">
        <f t="shared" si="11"/>
        <v>-2</v>
      </c>
      <c r="J169" s="374">
        <f>Table4[[#This Row],[Total - Incl. 
''Top-ups'']]-Table4[[#This Row],[Daily Target
(Estimated)]]</f>
        <v>-673.19</v>
      </c>
      <c r="K169" s="374">
        <f t="shared" si="12"/>
        <v>-672</v>
      </c>
      <c r="L169" s="374">
        <f t="shared" si="9"/>
        <v>1459</v>
      </c>
      <c r="M169" s="111">
        <f t="shared" si="10"/>
        <v>0</v>
      </c>
      <c r="N169" s="125" t="str">
        <f>IF(WEEKDAY(Table4[[#This Row],[Date]],2)=7,SUMIF(Table4[Week '#],Table4[[#This Row],[Week '#]],Table4[Daily 
Saving ]),"")</f>
        <v/>
      </c>
    </row>
    <row r="170" spans="1:14" x14ac:dyDescent="0.2">
      <c r="A170" s="66">
        <f>WEEKNUM(Table4[[#This Row],[Date]],2)</f>
        <v>25</v>
      </c>
      <c r="B170" s="74">
        <f>ROW()-ROW(Table4[[#Headers],[Day '#]])</f>
        <v>169</v>
      </c>
      <c r="C170" s="66" t="str">
        <f>TEXT(Table4[[#This Row],[Date]],"ddd")</f>
        <v>Wed</v>
      </c>
      <c r="D170" s="47">
        <v>45826</v>
      </c>
      <c r="E170" s="374">
        <f>WEEKDAY(Table4[[#This Row],[Date]],2)</f>
        <v>3</v>
      </c>
      <c r="F170" s="374">
        <f>SUM(Table4[[#Headers],[Daily Amount]]:Table4[[#This Row],[Daily Amount]])</f>
        <v>675</v>
      </c>
      <c r="G170" s="375"/>
      <c r="H170" s="374">
        <v>677.18</v>
      </c>
      <c r="I170" s="374">
        <f t="shared" si="11"/>
        <v>-3</v>
      </c>
      <c r="J170" s="374">
        <f>Table4[[#This Row],[Total - Incl. 
''Top-ups'']]-Table4[[#This Row],[Daily Target
(Estimated)]]</f>
        <v>-677.18</v>
      </c>
      <c r="K170" s="374">
        <f t="shared" si="12"/>
        <v>-675</v>
      </c>
      <c r="L170" s="374">
        <f t="shared" si="9"/>
        <v>1459</v>
      </c>
      <c r="M170" s="111">
        <f t="shared" si="10"/>
        <v>0</v>
      </c>
      <c r="N170" s="125" t="str">
        <f>IF(WEEKDAY(Table4[[#This Row],[Date]],2)=7,SUMIF(Table4[Week '#],Table4[[#This Row],[Week '#]],Table4[Daily 
Saving ]),"")</f>
        <v/>
      </c>
    </row>
    <row r="171" spans="1:14" x14ac:dyDescent="0.2">
      <c r="A171" s="66">
        <f>WEEKNUM(Table4[[#This Row],[Date]],2)</f>
        <v>25</v>
      </c>
      <c r="B171" s="74">
        <f>ROW()-ROW(Table4[[#Headers],[Day '#]])</f>
        <v>170</v>
      </c>
      <c r="C171" s="66" t="str">
        <f>TEXT(Table4[[#This Row],[Date]],"ddd")</f>
        <v>Thu</v>
      </c>
      <c r="D171" s="47">
        <v>45827</v>
      </c>
      <c r="E171" s="374">
        <f>WEEKDAY(Table4[[#This Row],[Date]],2)</f>
        <v>4</v>
      </c>
      <c r="F171" s="374">
        <f>SUM(Table4[[#Headers],[Daily Amount]]:Table4[[#This Row],[Daily Amount]])</f>
        <v>679</v>
      </c>
      <c r="G171" s="375"/>
      <c r="H171" s="374">
        <v>681.17</v>
      </c>
      <c r="I171" s="374">
        <f t="shared" si="11"/>
        <v>-4</v>
      </c>
      <c r="J171" s="374">
        <f>Table4[[#This Row],[Total - Incl. 
''Top-ups'']]-Table4[[#This Row],[Daily Target
(Estimated)]]</f>
        <v>-681.17</v>
      </c>
      <c r="K171" s="374">
        <f t="shared" si="12"/>
        <v>-679</v>
      </c>
      <c r="L171" s="374">
        <f t="shared" si="9"/>
        <v>1459</v>
      </c>
      <c r="M171" s="111">
        <f t="shared" si="10"/>
        <v>0</v>
      </c>
      <c r="N171" s="125" t="str">
        <f>IF(WEEKDAY(Table4[[#This Row],[Date]],2)=7,SUMIF(Table4[Week '#],Table4[[#This Row],[Week '#]],Table4[Daily 
Saving ]),"")</f>
        <v/>
      </c>
    </row>
    <row r="172" spans="1:14" x14ac:dyDescent="0.2">
      <c r="A172" s="66">
        <f>WEEKNUM(Table4[[#This Row],[Date]],2)</f>
        <v>25</v>
      </c>
      <c r="B172" s="74">
        <f>ROW()-ROW(Table4[[#Headers],[Day '#]])</f>
        <v>171</v>
      </c>
      <c r="C172" s="66" t="str">
        <f>TEXT(Table4[[#This Row],[Date]],"ddd")</f>
        <v>Fri</v>
      </c>
      <c r="D172" s="47">
        <v>45828</v>
      </c>
      <c r="E172" s="374">
        <f>WEEKDAY(Table4[[#This Row],[Date]],2)</f>
        <v>5</v>
      </c>
      <c r="F172" s="374">
        <f>SUM(Table4[[#Headers],[Daily Amount]]:Table4[[#This Row],[Daily Amount]])</f>
        <v>684</v>
      </c>
      <c r="G172" s="375"/>
      <c r="H172" s="374">
        <v>685.16</v>
      </c>
      <c r="I172" s="374">
        <f t="shared" si="11"/>
        <v>-5</v>
      </c>
      <c r="J172" s="374">
        <f>Table4[[#This Row],[Total - Incl. 
''Top-ups'']]-Table4[[#This Row],[Daily Target
(Estimated)]]</f>
        <v>-685.16</v>
      </c>
      <c r="K172" s="374">
        <f t="shared" si="12"/>
        <v>-684</v>
      </c>
      <c r="L172" s="374">
        <f t="shared" si="9"/>
        <v>1459</v>
      </c>
      <c r="M172" s="111">
        <f t="shared" si="10"/>
        <v>0</v>
      </c>
      <c r="N172" s="125" t="str">
        <f>IF(WEEKDAY(Table4[[#This Row],[Date]],2)=7,SUMIF(Table4[Week '#],Table4[[#This Row],[Week '#]],Table4[Daily 
Saving ]),"")</f>
        <v/>
      </c>
    </row>
    <row r="173" spans="1:14" x14ac:dyDescent="0.2">
      <c r="A173" s="66">
        <f>WEEKNUM(Table4[[#This Row],[Date]],2)</f>
        <v>25</v>
      </c>
      <c r="B173" s="74">
        <f>ROW()-ROW(Table4[[#Headers],[Day '#]])</f>
        <v>172</v>
      </c>
      <c r="C173" s="66" t="str">
        <f>TEXT(Table4[[#This Row],[Date]],"ddd")</f>
        <v>Sat</v>
      </c>
      <c r="D173" s="47">
        <v>45829</v>
      </c>
      <c r="E173" s="374">
        <f>WEEKDAY(Table4[[#This Row],[Date]],2)</f>
        <v>6</v>
      </c>
      <c r="F173" s="374">
        <f>SUM(Table4[[#Headers],[Daily Amount]]:Table4[[#This Row],[Daily Amount]])</f>
        <v>690</v>
      </c>
      <c r="G173" s="375"/>
      <c r="H173" s="374">
        <v>689.15</v>
      </c>
      <c r="I173" s="374">
        <f t="shared" si="11"/>
        <v>-6</v>
      </c>
      <c r="J173" s="374">
        <f>Table4[[#This Row],[Total - Incl. 
''Top-ups'']]-Table4[[#This Row],[Daily Target
(Estimated)]]</f>
        <v>-689.15</v>
      </c>
      <c r="K173" s="374">
        <f t="shared" si="12"/>
        <v>-690</v>
      </c>
      <c r="L173" s="374">
        <f t="shared" si="9"/>
        <v>1459</v>
      </c>
      <c r="M173" s="111">
        <f t="shared" si="10"/>
        <v>0</v>
      </c>
      <c r="N173" s="125" t="str">
        <f>IF(WEEKDAY(Table4[[#This Row],[Date]],2)=7,SUMIF(Table4[Week '#],Table4[[#This Row],[Week '#]],Table4[Daily 
Saving ]),"")</f>
        <v/>
      </c>
    </row>
    <row r="174" spans="1:14" x14ac:dyDescent="0.2">
      <c r="A174" s="66">
        <f>WEEKNUM(Table4[[#This Row],[Date]],2)</f>
        <v>25</v>
      </c>
      <c r="B174" s="74">
        <f>ROW()-ROW(Table4[[#Headers],[Day '#]])</f>
        <v>173</v>
      </c>
      <c r="C174" s="66" t="str">
        <f>TEXT(Table4[[#This Row],[Date]],"ddd")</f>
        <v>Sun</v>
      </c>
      <c r="D174" s="47">
        <v>45830</v>
      </c>
      <c r="E174" s="374">
        <f>WEEKDAY(Table4[[#This Row],[Date]],2)</f>
        <v>7</v>
      </c>
      <c r="F174" s="374">
        <f>SUM(Table4[[#Headers],[Daily Amount]]:Table4[[#This Row],[Daily Amount]])</f>
        <v>697</v>
      </c>
      <c r="G174" s="375"/>
      <c r="H174" s="374">
        <v>693.14</v>
      </c>
      <c r="I174" s="374">
        <f t="shared" si="11"/>
        <v>-7</v>
      </c>
      <c r="J174" s="374">
        <f>Table4[[#This Row],[Total - Incl. 
''Top-ups'']]-Table4[[#This Row],[Daily Target
(Estimated)]]</f>
        <v>-693.14</v>
      </c>
      <c r="K174" s="374">
        <f t="shared" si="12"/>
        <v>-697</v>
      </c>
      <c r="L174" s="374">
        <f t="shared" si="9"/>
        <v>1459</v>
      </c>
      <c r="M174" s="111">
        <f t="shared" si="10"/>
        <v>0</v>
      </c>
      <c r="N174" s="125">
        <f>IF(WEEKDAY(Table4[[#This Row],[Date]],2)=7,SUMIF(Table4[Week '#],Table4[[#This Row],[Week '#]],Table4[Daily 
Saving ]),"")</f>
        <v>-28</v>
      </c>
    </row>
    <row r="175" spans="1:14" x14ac:dyDescent="0.2">
      <c r="A175" s="66">
        <f>WEEKNUM(Table4[[#This Row],[Date]],2)</f>
        <v>26</v>
      </c>
      <c r="B175" s="74">
        <f>ROW()-ROW(Table4[[#Headers],[Day '#]])</f>
        <v>174</v>
      </c>
      <c r="C175" s="66" t="str">
        <f>TEXT(Table4[[#This Row],[Date]],"ddd")</f>
        <v>Mon</v>
      </c>
      <c r="D175" s="47">
        <v>45831</v>
      </c>
      <c r="E175" s="374">
        <f>WEEKDAY(Table4[[#This Row],[Date]],2)</f>
        <v>1</v>
      </c>
      <c r="F175" s="374">
        <f>SUM(Table4[[#Headers],[Daily Amount]]:Table4[[#This Row],[Daily Amount]])</f>
        <v>698</v>
      </c>
      <c r="G175" s="375"/>
      <c r="H175" s="374">
        <v>697.13</v>
      </c>
      <c r="I175" s="374">
        <f t="shared" si="11"/>
        <v>-1</v>
      </c>
      <c r="J175" s="374">
        <f>Table4[[#This Row],[Total - Incl. 
''Top-ups'']]-Table4[[#This Row],[Daily Target
(Estimated)]]</f>
        <v>-697.13</v>
      </c>
      <c r="K175" s="374">
        <f t="shared" si="12"/>
        <v>-698</v>
      </c>
      <c r="L175" s="374">
        <f t="shared" si="9"/>
        <v>1459</v>
      </c>
      <c r="M175" s="111">
        <f t="shared" si="10"/>
        <v>0</v>
      </c>
      <c r="N175" s="125" t="str">
        <f>IF(WEEKDAY(Table4[[#This Row],[Date]],2)=7,SUMIF(Table4[Week '#],Table4[[#This Row],[Week '#]],Table4[Daily 
Saving ]),"")</f>
        <v/>
      </c>
    </row>
    <row r="176" spans="1:14" x14ac:dyDescent="0.2">
      <c r="A176" s="66">
        <f>WEEKNUM(Table4[[#This Row],[Date]],2)</f>
        <v>26</v>
      </c>
      <c r="B176" s="74">
        <f>ROW()-ROW(Table4[[#Headers],[Day '#]])</f>
        <v>175</v>
      </c>
      <c r="C176" s="66" t="str">
        <f>TEXT(Table4[[#This Row],[Date]],"ddd")</f>
        <v>Tue</v>
      </c>
      <c r="D176" s="47">
        <v>45832</v>
      </c>
      <c r="E176" s="374">
        <f>WEEKDAY(Table4[[#This Row],[Date]],2)</f>
        <v>2</v>
      </c>
      <c r="F176" s="374">
        <f>SUM(Table4[[#Headers],[Daily Amount]]:Table4[[#This Row],[Daily Amount]])</f>
        <v>700</v>
      </c>
      <c r="G176" s="375"/>
      <c r="H176" s="374">
        <v>701.12</v>
      </c>
      <c r="I176" s="374">
        <f t="shared" si="11"/>
        <v>-2</v>
      </c>
      <c r="J176" s="374">
        <f>Table4[[#This Row],[Total - Incl. 
''Top-ups'']]-Table4[[#This Row],[Daily Target
(Estimated)]]</f>
        <v>-701.12</v>
      </c>
      <c r="K176" s="374">
        <f t="shared" si="12"/>
        <v>-700</v>
      </c>
      <c r="L176" s="374">
        <f t="shared" si="9"/>
        <v>1459</v>
      </c>
      <c r="M176" s="111">
        <f t="shared" si="10"/>
        <v>0</v>
      </c>
      <c r="N176" s="125" t="str">
        <f>IF(WEEKDAY(Table4[[#This Row],[Date]],2)=7,SUMIF(Table4[Week '#],Table4[[#This Row],[Week '#]],Table4[Daily 
Saving ]),"")</f>
        <v/>
      </c>
    </row>
    <row r="177" spans="1:14" x14ac:dyDescent="0.2">
      <c r="A177" s="66">
        <f>WEEKNUM(Table4[[#This Row],[Date]],2)</f>
        <v>26</v>
      </c>
      <c r="B177" s="74">
        <f>ROW()-ROW(Table4[[#Headers],[Day '#]])</f>
        <v>176</v>
      </c>
      <c r="C177" s="66" t="str">
        <f>TEXT(Table4[[#This Row],[Date]],"ddd")</f>
        <v>Wed</v>
      </c>
      <c r="D177" s="47">
        <v>45833</v>
      </c>
      <c r="E177" s="374">
        <f>WEEKDAY(Table4[[#This Row],[Date]],2)</f>
        <v>3</v>
      </c>
      <c r="F177" s="374">
        <f>SUM(Table4[[#Headers],[Daily Amount]]:Table4[[#This Row],[Daily Amount]])</f>
        <v>703</v>
      </c>
      <c r="G177" s="375"/>
      <c r="H177" s="374">
        <v>705.11</v>
      </c>
      <c r="I177" s="374">
        <f t="shared" si="11"/>
        <v>-3</v>
      </c>
      <c r="J177" s="374">
        <f>Table4[[#This Row],[Total - Incl. 
''Top-ups'']]-Table4[[#This Row],[Daily Target
(Estimated)]]</f>
        <v>-705.11</v>
      </c>
      <c r="K177" s="374">
        <f t="shared" si="12"/>
        <v>-703</v>
      </c>
      <c r="L177" s="374">
        <f t="shared" si="9"/>
        <v>1459</v>
      </c>
      <c r="M177" s="111">
        <f t="shared" si="10"/>
        <v>0</v>
      </c>
      <c r="N177" s="125" t="str">
        <f>IF(WEEKDAY(Table4[[#This Row],[Date]],2)=7,SUMIF(Table4[Week '#],Table4[[#This Row],[Week '#]],Table4[Daily 
Saving ]),"")</f>
        <v/>
      </c>
    </row>
    <row r="178" spans="1:14" x14ac:dyDescent="0.2">
      <c r="A178" s="66">
        <f>WEEKNUM(Table4[[#This Row],[Date]],2)</f>
        <v>26</v>
      </c>
      <c r="B178" s="74">
        <f>ROW()-ROW(Table4[[#Headers],[Day '#]])</f>
        <v>177</v>
      </c>
      <c r="C178" s="66" t="str">
        <f>TEXT(Table4[[#This Row],[Date]],"ddd")</f>
        <v>Thu</v>
      </c>
      <c r="D178" s="47">
        <v>45834</v>
      </c>
      <c r="E178" s="374">
        <f>WEEKDAY(Table4[[#This Row],[Date]],2)</f>
        <v>4</v>
      </c>
      <c r="F178" s="374">
        <f>SUM(Table4[[#Headers],[Daily Amount]]:Table4[[#This Row],[Daily Amount]])</f>
        <v>707</v>
      </c>
      <c r="G178" s="375"/>
      <c r="H178" s="374">
        <v>709.1</v>
      </c>
      <c r="I178" s="374">
        <f t="shared" si="11"/>
        <v>-4</v>
      </c>
      <c r="J178" s="374">
        <f>Table4[[#This Row],[Total - Incl. 
''Top-ups'']]-Table4[[#This Row],[Daily Target
(Estimated)]]</f>
        <v>-709.1</v>
      </c>
      <c r="K178" s="374">
        <f t="shared" si="12"/>
        <v>-707</v>
      </c>
      <c r="L178" s="374">
        <f t="shared" si="9"/>
        <v>1459</v>
      </c>
      <c r="M178" s="111">
        <f t="shared" si="10"/>
        <v>0</v>
      </c>
      <c r="N178" s="125" t="str">
        <f>IF(WEEKDAY(Table4[[#This Row],[Date]],2)=7,SUMIF(Table4[Week '#],Table4[[#This Row],[Week '#]],Table4[Daily 
Saving ]),"")</f>
        <v/>
      </c>
    </row>
    <row r="179" spans="1:14" x14ac:dyDescent="0.2">
      <c r="A179" s="66">
        <f>WEEKNUM(Table4[[#This Row],[Date]],2)</f>
        <v>26</v>
      </c>
      <c r="B179" s="74">
        <f>ROW()-ROW(Table4[[#Headers],[Day '#]])</f>
        <v>178</v>
      </c>
      <c r="C179" s="66" t="str">
        <f>TEXT(Table4[[#This Row],[Date]],"ddd")</f>
        <v>Fri</v>
      </c>
      <c r="D179" s="47">
        <v>45835</v>
      </c>
      <c r="E179" s="374">
        <f>WEEKDAY(Table4[[#This Row],[Date]],2)</f>
        <v>5</v>
      </c>
      <c r="F179" s="374">
        <f>SUM(Table4[[#Headers],[Daily Amount]]:Table4[[#This Row],[Daily Amount]])</f>
        <v>712</v>
      </c>
      <c r="G179" s="375"/>
      <c r="H179" s="374">
        <v>713.09</v>
      </c>
      <c r="I179" s="374">
        <f t="shared" si="11"/>
        <v>-5</v>
      </c>
      <c r="J179" s="374">
        <f>Table4[[#This Row],[Total - Incl. 
''Top-ups'']]-Table4[[#This Row],[Daily Target
(Estimated)]]</f>
        <v>-713.09</v>
      </c>
      <c r="K179" s="374">
        <f t="shared" si="12"/>
        <v>-712</v>
      </c>
      <c r="L179" s="374">
        <f t="shared" si="9"/>
        <v>1459</v>
      </c>
      <c r="M179" s="111">
        <f t="shared" si="10"/>
        <v>0</v>
      </c>
      <c r="N179" s="125" t="str">
        <f>IF(WEEKDAY(Table4[[#This Row],[Date]],2)=7,SUMIF(Table4[Week '#],Table4[[#This Row],[Week '#]],Table4[Daily 
Saving ]),"")</f>
        <v/>
      </c>
    </row>
    <row r="180" spans="1:14" x14ac:dyDescent="0.2">
      <c r="A180" s="66">
        <f>WEEKNUM(Table4[[#This Row],[Date]],2)</f>
        <v>26</v>
      </c>
      <c r="B180" s="74">
        <f>ROW()-ROW(Table4[[#Headers],[Day '#]])</f>
        <v>179</v>
      </c>
      <c r="C180" s="66" t="str">
        <f>TEXT(Table4[[#This Row],[Date]],"ddd")</f>
        <v>Sat</v>
      </c>
      <c r="D180" s="47">
        <v>45836</v>
      </c>
      <c r="E180" s="374">
        <f>WEEKDAY(Table4[[#This Row],[Date]],2)</f>
        <v>6</v>
      </c>
      <c r="F180" s="374">
        <f>SUM(Table4[[#Headers],[Daily Amount]]:Table4[[#This Row],[Daily Amount]])</f>
        <v>718</v>
      </c>
      <c r="G180" s="375"/>
      <c r="H180" s="374">
        <v>717.08</v>
      </c>
      <c r="I180" s="374">
        <f t="shared" si="11"/>
        <v>-6</v>
      </c>
      <c r="J180" s="374">
        <f>Table4[[#This Row],[Total - Incl. 
''Top-ups'']]-Table4[[#This Row],[Daily Target
(Estimated)]]</f>
        <v>-717.08</v>
      </c>
      <c r="K180" s="374">
        <f t="shared" si="12"/>
        <v>-718</v>
      </c>
      <c r="L180" s="374">
        <f t="shared" si="9"/>
        <v>1459</v>
      </c>
      <c r="M180" s="111">
        <f t="shared" si="10"/>
        <v>0</v>
      </c>
      <c r="N180" s="125" t="str">
        <f>IF(WEEKDAY(Table4[[#This Row],[Date]],2)=7,SUMIF(Table4[Week '#],Table4[[#This Row],[Week '#]],Table4[Daily 
Saving ]),"")</f>
        <v/>
      </c>
    </row>
    <row r="181" spans="1:14" x14ac:dyDescent="0.2">
      <c r="A181" s="66">
        <f>WEEKNUM(Table4[[#This Row],[Date]],2)</f>
        <v>26</v>
      </c>
      <c r="B181" s="74">
        <f>ROW()-ROW(Table4[[#Headers],[Day '#]])</f>
        <v>180</v>
      </c>
      <c r="C181" s="66" t="str">
        <f>TEXT(Table4[[#This Row],[Date]],"ddd")</f>
        <v>Sun</v>
      </c>
      <c r="D181" s="47">
        <v>45837</v>
      </c>
      <c r="E181" s="374">
        <f>WEEKDAY(Table4[[#This Row],[Date]],2)</f>
        <v>7</v>
      </c>
      <c r="F181" s="374">
        <f>SUM(Table4[[#Headers],[Daily Amount]]:Table4[[#This Row],[Daily Amount]])</f>
        <v>725</v>
      </c>
      <c r="G181" s="375"/>
      <c r="H181" s="374">
        <v>721.07</v>
      </c>
      <c r="I181" s="374">
        <f t="shared" si="11"/>
        <v>-7</v>
      </c>
      <c r="J181" s="374">
        <f>Table4[[#This Row],[Total - Incl. 
''Top-ups'']]-Table4[[#This Row],[Daily Target
(Estimated)]]</f>
        <v>-721.07</v>
      </c>
      <c r="K181" s="374">
        <f t="shared" si="12"/>
        <v>-725</v>
      </c>
      <c r="L181" s="374">
        <f t="shared" si="9"/>
        <v>1459</v>
      </c>
      <c r="M181" s="111">
        <f t="shared" si="10"/>
        <v>0</v>
      </c>
      <c r="N181" s="125">
        <f>IF(WEEKDAY(Table4[[#This Row],[Date]],2)=7,SUMIF(Table4[Week '#],Table4[[#This Row],[Week '#]],Table4[Daily 
Saving ]),"")</f>
        <v>-28</v>
      </c>
    </row>
    <row r="182" spans="1:14" x14ac:dyDescent="0.2">
      <c r="A182" s="66">
        <f>WEEKNUM(Table4[[#This Row],[Date]],2)</f>
        <v>27</v>
      </c>
      <c r="B182" s="74">
        <f>ROW()-ROW(Table4[[#Headers],[Day '#]])</f>
        <v>181</v>
      </c>
      <c r="C182" s="66" t="str">
        <f>TEXT(Table4[[#This Row],[Date]],"ddd")</f>
        <v>Mon</v>
      </c>
      <c r="D182" s="47">
        <v>45838</v>
      </c>
      <c r="E182" s="374">
        <f>WEEKDAY(Table4[[#This Row],[Date]],2)</f>
        <v>1</v>
      </c>
      <c r="F182" s="374">
        <f>SUM(Table4[[#Headers],[Daily Amount]]:Table4[[#This Row],[Daily Amount]])</f>
        <v>726</v>
      </c>
      <c r="G182" s="375"/>
      <c r="H182" s="374">
        <v>725.06</v>
      </c>
      <c r="I182" s="374">
        <f t="shared" si="11"/>
        <v>-1</v>
      </c>
      <c r="J182" s="374">
        <f>Table4[[#This Row],[Total - Incl. 
''Top-ups'']]-Table4[[#This Row],[Daily Target
(Estimated)]]</f>
        <v>-725.06</v>
      </c>
      <c r="K182" s="374">
        <f t="shared" si="12"/>
        <v>-726</v>
      </c>
      <c r="L182" s="374">
        <f t="shared" si="9"/>
        <v>1459</v>
      </c>
      <c r="M182" s="111">
        <f t="shared" si="10"/>
        <v>0</v>
      </c>
      <c r="N182" s="125" t="str">
        <f>IF(WEEKDAY(Table4[[#This Row],[Date]],2)=7,SUMIF(Table4[Week '#],Table4[[#This Row],[Week '#]],Table4[Daily 
Saving ]),"")</f>
        <v/>
      </c>
    </row>
    <row r="183" spans="1:14" x14ac:dyDescent="0.2">
      <c r="A183" s="66">
        <f>WEEKNUM(Table4[[#This Row],[Date]],2)</f>
        <v>27</v>
      </c>
      <c r="B183" s="74">
        <f>ROW()-ROW(Table4[[#Headers],[Day '#]])</f>
        <v>182</v>
      </c>
      <c r="C183" s="66" t="str">
        <f>TEXT(Table4[[#This Row],[Date]],"ddd")</f>
        <v>Tue</v>
      </c>
      <c r="D183" s="47">
        <v>45839</v>
      </c>
      <c r="E183" s="374">
        <f>WEEKDAY(Table4[[#This Row],[Date]],2)</f>
        <v>2</v>
      </c>
      <c r="F183" s="374">
        <f>SUM(Table4[[#Headers],[Daily Amount]]:Table4[[#This Row],[Daily Amount]])</f>
        <v>728</v>
      </c>
      <c r="G183" s="375"/>
      <c r="H183" s="374">
        <v>729.05</v>
      </c>
      <c r="I183" s="374">
        <f t="shared" si="11"/>
        <v>-2</v>
      </c>
      <c r="J183" s="374">
        <f>Table4[[#This Row],[Total - Incl. 
''Top-ups'']]-Table4[[#This Row],[Daily Target
(Estimated)]]</f>
        <v>-729.05</v>
      </c>
      <c r="K183" s="374">
        <f t="shared" si="12"/>
        <v>-728</v>
      </c>
      <c r="L183" s="374">
        <f t="shared" si="9"/>
        <v>1459</v>
      </c>
      <c r="M183" s="111">
        <f t="shared" si="10"/>
        <v>0</v>
      </c>
      <c r="N183" s="125" t="str">
        <f>IF(WEEKDAY(Table4[[#This Row],[Date]],2)=7,SUMIF(Table4[Week '#],Table4[[#This Row],[Week '#]],Table4[Daily 
Saving ]),"")</f>
        <v/>
      </c>
    </row>
    <row r="184" spans="1:14" x14ac:dyDescent="0.2">
      <c r="A184" s="66">
        <f>WEEKNUM(Table4[[#This Row],[Date]],2)</f>
        <v>27</v>
      </c>
      <c r="B184" s="74">
        <f>ROW()-ROW(Table4[[#Headers],[Day '#]])</f>
        <v>183</v>
      </c>
      <c r="C184" s="66" t="str">
        <f>TEXT(Table4[[#This Row],[Date]],"ddd")</f>
        <v>Wed</v>
      </c>
      <c r="D184" s="47">
        <v>45840</v>
      </c>
      <c r="E184" s="374">
        <f>WEEKDAY(Table4[[#This Row],[Date]],2)</f>
        <v>3</v>
      </c>
      <c r="F184" s="374">
        <f>SUM(Table4[[#Headers],[Daily Amount]]:Table4[[#This Row],[Daily Amount]])</f>
        <v>731</v>
      </c>
      <c r="G184" s="375"/>
      <c r="H184" s="374">
        <v>733.04</v>
      </c>
      <c r="I184" s="374">
        <f t="shared" si="11"/>
        <v>-3</v>
      </c>
      <c r="J184" s="374">
        <f>Table4[[#This Row],[Total - Incl. 
''Top-ups'']]-Table4[[#This Row],[Daily Target
(Estimated)]]</f>
        <v>-733.04</v>
      </c>
      <c r="K184" s="374">
        <f t="shared" si="12"/>
        <v>-731</v>
      </c>
      <c r="L184" s="374">
        <f t="shared" si="9"/>
        <v>1459</v>
      </c>
      <c r="M184" s="111">
        <f t="shared" si="10"/>
        <v>0</v>
      </c>
      <c r="N184" s="125" t="str">
        <f>IF(WEEKDAY(Table4[[#This Row],[Date]],2)=7,SUMIF(Table4[Week '#],Table4[[#This Row],[Week '#]],Table4[Daily 
Saving ]),"")</f>
        <v/>
      </c>
    </row>
    <row r="185" spans="1:14" x14ac:dyDescent="0.2">
      <c r="A185" s="66">
        <f>WEEKNUM(Table4[[#This Row],[Date]],2)</f>
        <v>27</v>
      </c>
      <c r="B185" s="74">
        <f>ROW()-ROW(Table4[[#Headers],[Day '#]])</f>
        <v>184</v>
      </c>
      <c r="C185" s="66" t="str">
        <f>TEXT(Table4[[#This Row],[Date]],"ddd")</f>
        <v>Thu</v>
      </c>
      <c r="D185" s="47">
        <v>45841</v>
      </c>
      <c r="E185" s="374">
        <f>WEEKDAY(Table4[[#This Row],[Date]],2)</f>
        <v>4</v>
      </c>
      <c r="F185" s="374">
        <f>SUM(Table4[[#Headers],[Daily Amount]]:Table4[[#This Row],[Daily Amount]])</f>
        <v>735</v>
      </c>
      <c r="G185" s="375"/>
      <c r="H185" s="374">
        <v>737.03</v>
      </c>
      <c r="I185" s="374">
        <f t="shared" si="11"/>
        <v>-4</v>
      </c>
      <c r="J185" s="374">
        <f>Table4[[#This Row],[Total - Incl. 
''Top-ups'']]-Table4[[#This Row],[Daily Target
(Estimated)]]</f>
        <v>-737.03</v>
      </c>
      <c r="K185" s="374">
        <f t="shared" si="12"/>
        <v>-735</v>
      </c>
      <c r="L185" s="374">
        <f t="shared" si="9"/>
        <v>1459</v>
      </c>
      <c r="M185" s="111">
        <f t="shared" si="10"/>
        <v>0</v>
      </c>
      <c r="N185" s="125" t="str">
        <f>IF(WEEKDAY(Table4[[#This Row],[Date]],2)=7,SUMIF(Table4[Week '#],Table4[[#This Row],[Week '#]],Table4[Daily 
Saving ]),"")</f>
        <v/>
      </c>
    </row>
    <row r="186" spans="1:14" x14ac:dyDescent="0.2">
      <c r="A186" s="66">
        <f>WEEKNUM(Table4[[#This Row],[Date]],2)</f>
        <v>27</v>
      </c>
      <c r="B186" s="74">
        <f>ROW()-ROW(Table4[[#Headers],[Day '#]])</f>
        <v>185</v>
      </c>
      <c r="C186" s="66" t="str">
        <f>TEXT(Table4[[#This Row],[Date]],"ddd")</f>
        <v>Fri</v>
      </c>
      <c r="D186" s="47">
        <v>45842</v>
      </c>
      <c r="E186" s="374">
        <f>WEEKDAY(Table4[[#This Row],[Date]],2)</f>
        <v>5</v>
      </c>
      <c r="F186" s="374">
        <f>SUM(Table4[[#Headers],[Daily Amount]]:Table4[[#This Row],[Daily Amount]])</f>
        <v>740</v>
      </c>
      <c r="G186" s="375"/>
      <c r="H186" s="374">
        <v>741.02</v>
      </c>
      <c r="I186" s="374">
        <f t="shared" si="11"/>
        <v>-5</v>
      </c>
      <c r="J186" s="374">
        <f>Table4[[#This Row],[Total - Incl. 
''Top-ups'']]-Table4[[#This Row],[Daily Target
(Estimated)]]</f>
        <v>-741.02</v>
      </c>
      <c r="K186" s="374">
        <f t="shared" si="12"/>
        <v>-740</v>
      </c>
      <c r="L186" s="374">
        <f t="shared" si="9"/>
        <v>1459</v>
      </c>
      <c r="M186" s="111">
        <f t="shared" si="10"/>
        <v>0</v>
      </c>
      <c r="N186" s="125" t="str">
        <f>IF(WEEKDAY(Table4[[#This Row],[Date]],2)=7,SUMIF(Table4[Week '#],Table4[[#This Row],[Week '#]],Table4[Daily 
Saving ]),"")</f>
        <v/>
      </c>
    </row>
    <row r="187" spans="1:14" x14ac:dyDescent="0.2">
      <c r="A187" s="66">
        <f>WEEKNUM(Table4[[#This Row],[Date]],2)</f>
        <v>27</v>
      </c>
      <c r="B187" s="74">
        <f>ROW()-ROW(Table4[[#Headers],[Day '#]])</f>
        <v>186</v>
      </c>
      <c r="C187" s="66" t="str">
        <f>TEXT(Table4[[#This Row],[Date]],"ddd")</f>
        <v>Sat</v>
      </c>
      <c r="D187" s="47">
        <v>45843</v>
      </c>
      <c r="E187" s="374">
        <f>WEEKDAY(Table4[[#This Row],[Date]],2)</f>
        <v>6</v>
      </c>
      <c r="F187" s="374">
        <f>SUM(Table4[[#Headers],[Daily Amount]]:Table4[[#This Row],[Daily Amount]])</f>
        <v>746</v>
      </c>
      <c r="G187" s="375"/>
      <c r="H187" s="374">
        <v>745.01</v>
      </c>
      <c r="I187" s="374">
        <f t="shared" si="11"/>
        <v>-6</v>
      </c>
      <c r="J187" s="374">
        <f>Table4[[#This Row],[Total - Incl. 
''Top-ups'']]-Table4[[#This Row],[Daily Target
(Estimated)]]</f>
        <v>-745.01</v>
      </c>
      <c r="K187" s="374">
        <f t="shared" si="12"/>
        <v>-746</v>
      </c>
      <c r="L187" s="374">
        <f t="shared" si="9"/>
        <v>1459</v>
      </c>
      <c r="M187" s="111">
        <f t="shared" si="10"/>
        <v>0</v>
      </c>
      <c r="N187" s="125" t="str">
        <f>IF(WEEKDAY(Table4[[#This Row],[Date]],2)=7,SUMIF(Table4[Week '#],Table4[[#This Row],[Week '#]],Table4[Daily 
Saving ]),"")</f>
        <v/>
      </c>
    </row>
    <row r="188" spans="1:14" x14ac:dyDescent="0.2">
      <c r="A188" s="66">
        <f>WEEKNUM(Table4[[#This Row],[Date]],2)</f>
        <v>27</v>
      </c>
      <c r="B188" s="74">
        <f>ROW()-ROW(Table4[[#Headers],[Day '#]])</f>
        <v>187</v>
      </c>
      <c r="C188" s="66" t="str">
        <f>TEXT(Table4[[#This Row],[Date]],"ddd")</f>
        <v>Sun</v>
      </c>
      <c r="D188" s="47">
        <v>45844</v>
      </c>
      <c r="E188" s="374">
        <f>WEEKDAY(Table4[[#This Row],[Date]],2)</f>
        <v>7</v>
      </c>
      <c r="F188" s="374">
        <f>SUM(Table4[[#Headers],[Daily Amount]]:Table4[[#This Row],[Daily Amount]])</f>
        <v>753</v>
      </c>
      <c r="G188" s="375"/>
      <c r="H188" s="374">
        <v>749.00000000000102</v>
      </c>
      <c r="I188" s="374">
        <f t="shared" si="11"/>
        <v>-7</v>
      </c>
      <c r="J188" s="374">
        <f>Table4[[#This Row],[Total - Incl. 
''Top-ups'']]-Table4[[#This Row],[Daily Target
(Estimated)]]</f>
        <v>-749.00000000000102</v>
      </c>
      <c r="K188" s="374">
        <f t="shared" si="12"/>
        <v>-753</v>
      </c>
      <c r="L188" s="374">
        <f t="shared" si="9"/>
        <v>1459</v>
      </c>
      <c r="M188" s="111">
        <f t="shared" si="10"/>
        <v>0</v>
      </c>
      <c r="N188" s="125">
        <f>IF(WEEKDAY(Table4[[#This Row],[Date]],2)=7,SUMIF(Table4[Week '#],Table4[[#This Row],[Week '#]],Table4[Daily 
Saving ]),"")</f>
        <v>-28</v>
      </c>
    </row>
    <row r="189" spans="1:14" x14ac:dyDescent="0.2">
      <c r="A189" s="66">
        <f>WEEKNUM(Table4[[#This Row],[Date]],2)</f>
        <v>28</v>
      </c>
      <c r="B189" s="74">
        <f>ROW()-ROW(Table4[[#Headers],[Day '#]])</f>
        <v>188</v>
      </c>
      <c r="C189" s="66" t="str">
        <f>TEXT(Table4[[#This Row],[Date]],"ddd")</f>
        <v>Mon</v>
      </c>
      <c r="D189" s="47">
        <v>45845</v>
      </c>
      <c r="E189" s="374">
        <f>WEEKDAY(Table4[[#This Row],[Date]],2)</f>
        <v>1</v>
      </c>
      <c r="F189" s="374">
        <f>SUM(Table4[[#Headers],[Daily Amount]]:Table4[[#This Row],[Daily Amount]])</f>
        <v>754</v>
      </c>
      <c r="G189" s="375"/>
      <c r="H189" s="374">
        <v>752.99000000000103</v>
      </c>
      <c r="I189" s="374">
        <f t="shared" si="11"/>
        <v>-1</v>
      </c>
      <c r="J189" s="374">
        <f>Table4[[#This Row],[Total - Incl. 
''Top-ups'']]-Table4[[#This Row],[Daily Target
(Estimated)]]</f>
        <v>-752.99000000000103</v>
      </c>
      <c r="K189" s="374">
        <f t="shared" si="12"/>
        <v>-754</v>
      </c>
      <c r="L189" s="374">
        <f t="shared" si="9"/>
        <v>1459</v>
      </c>
      <c r="M189" s="111">
        <f t="shared" si="10"/>
        <v>0</v>
      </c>
      <c r="N189" s="125" t="str">
        <f>IF(WEEKDAY(Table4[[#This Row],[Date]],2)=7,SUMIF(Table4[Week '#],Table4[[#This Row],[Week '#]],Table4[Daily 
Saving ]),"")</f>
        <v/>
      </c>
    </row>
    <row r="190" spans="1:14" x14ac:dyDescent="0.2">
      <c r="A190" s="66">
        <f>WEEKNUM(Table4[[#This Row],[Date]],2)</f>
        <v>28</v>
      </c>
      <c r="B190" s="74">
        <f>ROW()-ROW(Table4[[#Headers],[Day '#]])</f>
        <v>189</v>
      </c>
      <c r="C190" s="66" t="str">
        <f>TEXT(Table4[[#This Row],[Date]],"ddd")</f>
        <v>Tue</v>
      </c>
      <c r="D190" s="47">
        <v>45846</v>
      </c>
      <c r="E190" s="374">
        <f>WEEKDAY(Table4[[#This Row],[Date]],2)</f>
        <v>2</v>
      </c>
      <c r="F190" s="374">
        <f>SUM(Table4[[#Headers],[Daily Amount]]:Table4[[#This Row],[Daily Amount]])</f>
        <v>756</v>
      </c>
      <c r="G190" s="375"/>
      <c r="H190" s="374">
        <v>756.98000000000104</v>
      </c>
      <c r="I190" s="374">
        <f t="shared" si="11"/>
        <v>-2</v>
      </c>
      <c r="J190" s="374">
        <f>Table4[[#This Row],[Total - Incl. 
''Top-ups'']]-Table4[[#This Row],[Daily Target
(Estimated)]]</f>
        <v>-756.98000000000104</v>
      </c>
      <c r="K190" s="374">
        <f t="shared" si="12"/>
        <v>-756</v>
      </c>
      <c r="L190" s="374">
        <f t="shared" si="9"/>
        <v>1459</v>
      </c>
      <c r="M190" s="111">
        <f t="shared" si="10"/>
        <v>0</v>
      </c>
      <c r="N190" s="125" t="str">
        <f>IF(WEEKDAY(Table4[[#This Row],[Date]],2)=7,SUMIF(Table4[Week '#],Table4[[#This Row],[Week '#]],Table4[Daily 
Saving ]),"")</f>
        <v/>
      </c>
    </row>
    <row r="191" spans="1:14" x14ac:dyDescent="0.2">
      <c r="A191" s="66">
        <f>WEEKNUM(Table4[[#This Row],[Date]],2)</f>
        <v>28</v>
      </c>
      <c r="B191" s="74">
        <f>ROW()-ROW(Table4[[#Headers],[Day '#]])</f>
        <v>190</v>
      </c>
      <c r="C191" s="66" t="str">
        <f>TEXT(Table4[[#This Row],[Date]],"ddd")</f>
        <v>Wed</v>
      </c>
      <c r="D191" s="47">
        <v>45847</v>
      </c>
      <c r="E191" s="374">
        <f>WEEKDAY(Table4[[#This Row],[Date]],2)</f>
        <v>3</v>
      </c>
      <c r="F191" s="374">
        <f>SUM(Table4[[#Headers],[Daily Amount]]:Table4[[#This Row],[Daily Amount]])</f>
        <v>759</v>
      </c>
      <c r="G191" s="375"/>
      <c r="H191" s="374">
        <v>760.97000000000105</v>
      </c>
      <c r="I191" s="374">
        <f t="shared" si="11"/>
        <v>-3</v>
      </c>
      <c r="J191" s="374">
        <f>Table4[[#This Row],[Total - Incl. 
''Top-ups'']]-Table4[[#This Row],[Daily Target
(Estimated)]]</f>
        <v>-760.97000000000105</v>
      </c>
      <c r="K191" s="374">
        <f t="shared" si="12"/>
        <v>-759</v>
      </c>
      <c r="L191" s="374">
        <f t="shared" si="9"/>
        <v>1459</v>
      </c>
      <c r="M191" s="111">
        <f t="shared" si="10"/>
        <v>0</v>
      </c>
      <c r="N191" s="125" t="str">
        <f>IF(WEEKDAY(Table4[[#This Row],[Date]],2)=7,SUMIF(Table4[Week '#],Table4[[#This Row],[Week '#]],Table4[Daily 
Saving ]),"")</f>
        <v/>
      </c>
    </row>
    <row r="192" spans="1:14" x14ac:dyDescent="0.2">
      <c r="A192" s="66">
        <f>WEEKNUM(Table4[[#This Row],[Date]],2)</f>
        <v>28</v>
      </c>
      <c r="B192" s="74">
        <f>ROW()-ROW(Table4[[#Headers],[Day '#]])</f>
        <v>191</v>
      </c>
      <c r="C192" s="66" t="str">
        <f>TEXT(Table4[[#This Row],[Date]],"ddd")</f>
        <v>Thu</v>
      </c>
      <c r="D192" s="47">
        <v>45848</v>
      </c>
      <c r="E192" s="374">
        <f>WEEKDAY(Table4[[#This Row],[Date]],2)</f>
        <v>4</v>
      </c>
      <c r="F192" s="374">
        <f>SUM(Table4[[#Headers],[Daily Amount]]:Table4[[#This Row],[Daily Amount]])</f>
        <v>763</v>
      </c>
      <c r="G192" s="375"/>
      <c r="H192" s="374">
        <v>764.96000000000095</v>
      </c>
      <c r="I192" s="374">
        <f t="shared" si="11"/>
        <v>-4</v>
      </c>
      <c r="J192" s="374">
        <f>Table4[[#This Row],[Total - Incl. 
''Top-ups'']]-Table4[[#This Row],[Daily Target
(Estimated)]]</f>
        <v>-764.96000000000095</v>
      </c>
      <c r="K192" s="374">
        <f t="shared" si="12"/>
        <v>-763</v>
      </c>
      <c r="L192" s="374">
        <f t="shared" si="9"/>
        <v>1459</v>
      </c>
      <c r="M192" s="111">
        <f t="shared" si="10"/>
        <v>0</v>
      </c>
      <c r="N192" s="125" t="str">
        <f>IF(WEEKDAY(Table4[[#This Row],[Date]],2)=7,SUMIF(Table4[Week '#],Table4[[#This Row],[Week '#]],Table4[Daily 
Saving ]),"")</f>
        <v/>
      </c>
    </row>
    <row r="193" spans="1:14" x14ac:dyDescent="0.2">
      <c r="A193" s="66">
        <f>WEEKNUM(Table4[[#This Row],[Date]],2)</f>
        <v>28</v>
      </c>
      <c r="B193" s="74">
        <f>ROW()-ROW(Table4[[#Headers],[Day '#]])</f>
        <v>192</v>
      </c>
      <c r="C193" s="66" t="str">
        <f>TEXT(Table4[[#This Row],[Date]],"ddd")</f>
        <v>Fri</v>
      </c>
      <c r="D193" s="47">
        <v>45849</v>
      </c>
      <c r="E193" s="374">
        <f>WEEKDAY(Table4[[#This Row],[Date]],2)</f>
        <v>5</v>
      </c>
      <c r="F193" s="374">
        <f>SUM(Table4[[#Headers],[Daily Amount]]:Table4[[#This Row],[Daily Amount]])</f>
        <v>768</v>
      </c>
      <c r="G193" s="375"/>
      <c r="H193" s="374">
        <v>768.95000000000095</v>
      </c>
      <c r="I193" s="374">
        <f t="shared" si="11"/>
        <v>-5</v>
      </c>
      <c r="J193" s="374">
        <f>Table4[[#This Row],[Total - Incl. 
''Top-ups'']]-Table4[[#This Row],[Daily Target
(Estimated)]]</f>
        <v>-768.95000000000095</v>
      </c>
      <c r="K193" s="374">
        <f t="shared" si="12"/>
        <v>-768</v>
      </c>
      <c r="L193" s="374">
        <f t="shared" si="9"/>
        <v>1459</v>
      </c>
      <c r="M193" s="111">
        <f t="shared" si="10"/>
        <v>0</v>
      </c>
      <c r="N193" s="125" t="str">
        <f>IF(WEEKDAY(Table4[[#This Row],[Date]],2)=7,SUMIF(Table4[Week '#],Table4[[#This Row],[Week '#]],Table4[Daily 
Saving ]),"")</f>
        <v/>
      </c>
    </row>
    <row r="194" spans="1:14" x14ac:dyDescent="0.2">
      <c r="A194" s="66">
        <f>WEEKNUM(Table4[[#This Row],[Date]],2)</f>
        <v>28</v>
      </c>
      <c r="B194" s="74">
        <f>ROW()-ROW(Table4[[#Headers],[Day '#]])</f>
        <v>193</v>
      </c>
      <c r="C194" s="66" t="str">
        <f>TEXT(Table4[[#This Row],[Date]],"ddd")</f>
        <v>Sat</v>
      </c>
      <c r="D194" s="47">
        <v>45850</v>
      </c>
      <c r="E194" s="374">
        <f>WEEKDAY(Table4[[#This Row],[Date]],2)</f>
        <v>6</v>
      </c>
      <c r="F194" s="374">
        <f>SUM(Table4[[#Headers],[Daily Amount]]:Table4[[#This Row],[Daily Amount]])</f>
        <v>774</v>
      </c>
      <c r="G194" s="375"/>
      <c r="H194" s="374">
        <v>772.94000000000096</v>
      </c>
      <c r="I194" s="374">
        <f t="shared" si="11"/>
        <v>-6</v>
      </c>
      <c r="J194" s="374">
        <f>Table4[[#This Row],[Total - Incl. 
''Top-ups'']]-Table4[[#This Row],[Daily Target
(Estimated)]]</f>
        <v>-772.94000000000096</v>
      </c>
      <c r="K194" s="374">
        <f t="shared" si="12"/>
        <v>-774</v>
      </c>
      <c r="L194" s="374">
        <f t="shared" ref="L194:L257" si="13">$F$366-G194</f>
        <v>1459</v>
      </c>
      <c r="M194" s="111">
        <f t="shared" ref="M194:M257" si="14">SUM(G194/$F$366)</f>
        <v>0</v>
      </c>
      <c r="N194" s="125" t="str">
        <f>IF(WEEKDAY(Table4[[#This Row],[Date]],2)=7,SUMIF(Table4[Week '#],Table4[[#This Row],[Week '#]],Table4[Daily 
Saving ]),"")</f>
        <v/>
      </c>
    </row>
    <row r="195" spans="1:14" x14ac:dyDescent="0.2">
      <c r="A195" s="66">
        <f>WEEKNUM(Table4[[#This Row],[Date]],2)</f>
        <v>28</v>
      </c>
      <c r="B195" s="74">
        <f>ROW()-ROW(Table4[[#Headers],[Day '#]])</f>
        <v>194</v>
      </c>
      <c r="C195" s="66" t="str">
        <f>TEXT(Table4[[#This Row],[Date]],"ddd")</f>
        <v>Sun</v>
      </c>
      <c r="D195" s="47">
        <v>45851</v>
      </c>
      <c r="E195" s="374">
        <f>WEEKDAY(Table4[[#This Row],[Date]],2)</f>
        <v>7</v>
      </c>
      <c r="F195" s="374">
        <f>SUM(Table4[[#Headers],[Daily Amount]]:Table4[[#This Row],[Daily Amount]])</f>
        <v>781</v>
      </c>
      <c r="G195" s="375"/>
      <c r="H195" s="374">
        <v>776.93000000000097</v>
      </c>
      <c r="I195" s="374">
        <f t="shared" ref="I195:I258" si="15">SUM(G195-G194-E195)</f>
        <v>-7</v>
      </c>
      <c r="J195" s="374">
        <f>Table4[[#This Row],[Total - Incl. 
''Top-ups'']]-Table4[[#This Row],[Daily Target
(Estimated)]]</f>
        <v>-776.93000000000097</v>
      </c>
      <c r="K195" s="374">
        <f t="shared" ref="K195:K258" si="16">SUM(G195-F195)</f>
        <v>-781</v>
      </c>
      <c r="L195" s="374">
        <f t="shared" si="13"/>
        <v>1459</v>
      </c>
      <c r="M195" s="111">
        <f t="shared" si="14"/>
        <v>0</v>
      </c>
      <c r="N195" s="125">
        <f>IF(WEEKDAY(Table4[[#This Row],[Date]],2)=7,SUMIF(Table4[Week '#],Table4[[#This Row],[Week '#]],Table4[Daily 
Saving ]),"")</f>
        <v>-28</v>
      </c>
    </row>
    <row r="196" spans="1:14" x14ac:dyDescent="0.2">
      <c r="A196" s="66">
        <f>WEEKNUM(Table4[[#This Row],[Date]],2)</f>
        <v>29</v>
      </c>
      <c r="B196" s="74">
        <f>ROW()-ROW(Table4[[#Headers],[Day '#]])</f>
        <v>195</v>
      </c>
      <c r="C196" s="66" t="str">
        <f>TEXT(Table4[[#This Row],[Date]],"ddd")</f>
        <v>Mon</v>
      </c>
      <c r="D196" s="47">
        <v>45852</v>
      </c>
      <c r="E196" s="374">
        <f>WEEKDAY(Table4[[#This Row],[Date]],2)</f>
        <v>1</v>
      </c>
      <c r="F196" s="374">
        <f>SUM(Table4[[#Headers],[Daily Amount]]:Table4[[#This Row],[Daily Amount]])</f>
        <v>782</v>
      </c>
      <c r="G196" s="375"/>
      <c r="H196" s="374">
        <v>780.92000000000098</v>
      </c>
      <c r="I196" s="374">
        <f t="shared" si="15"/>
        <v>-1</v>
      </c>
      <c r="J196" s="374">
        <f>Table4[[#This Row],[Total - Incl. 
''Top-ups'']]-Table4[[#This Row],[Daily Target
(Estimated)]]</f>
        <v>-780.92000000000098</v>
      </c>
      <c r="K196" s="374">
        <f t="shared" si="16"/>
        <v>-782</v>
      </c>
      <c r="L196" s="374">
        <f t="shared" si="13"/>
        <v>1459</v>
      </c>
      <c r="M196" s="111">
        <f t="shared" si="14"/>
        <v>0</v>
      </c>
      <c r="N196" s="125" t="str">
        <f>IF(WEEKDAY(Table4[[#This Row],[Date]],2)=7,SUMIF(Table4[Week '#],Table4[[#This Row],[Week '#]],Table4[Daily 
Saving ]),"")</f>
        <v/>
      </c>
    </row>
    <row r="197" spans="1:14" x14ac:dyDescent="0.2">
      <c r="A197" s="66">
        <f>WEEKNUM(Table4[[#This Row],[Date]],2)</f>
        <v>29</v>
      </c>
      <c r="B197" s="74">
        <f>ROW()-ROW(Table4[[#Headers],[Day '#]])</f>
        <v>196</v>
      </c>
      <c r="C197" s="66" t="str">
        <f>TEXT(Table4[[#This Row],[Date]],"ddd")</f>
        <v>Tue</v>
      </c>
      <c r="D197" s="47">
        <v>45853</v>
      </c>
      <c r="E197" s="374">
        <f>WEEKDAY(Table4[[#This Row],[Date]],2)</f>
        <v>2</v>
      </c>
      <c r="F197" s="374">
        <f>SUM(Table4[[#Headers],[Daily Amount]]:Table4[[#This Row],[Daily Amount]])</f>
        <v>784</v>
      </c>
      <c r="G197" s="375"/>
      <c r="H197" s="374">
        <v>784.91000000000099</v>
      </c>
      <c r="I197" s="374">
        <f t="shared" si="15"/>
        <v>-2</v>
      </c>
      <c r="J197" s="374">
        <f>Table4[[#This Row],[Total - Incl. 
''Top-ups'']]-Table4[[#This Row],[Daily Target
(Estimated)]]</f>
        <v>-784.91000000000099</v>
      </c>
      <c r="K197" s="374">
        <f t="shared" si="16"/>
        <v>-784</v>
      </c>
      <c r="L197" s="374">
        <f t="shared" si="13"/>
        <v>1459</v>
      </c>
      <c r="M197" s="111">
        <f t="shared" si="14"/>
        <v>0</v>
      </c>
      <c r="N197" s="125" t="str">
        <f>IF(WEEKDAY(Table4[[#This Row],[Date]],2)=7,SUMIF(Table4[Week '#],Table4[[#This Row],[Week '#]],Table4[Daily 
Saving ]),"")</f>
        <v/>
      </c>
    </row>
    <row r="198" spans="1:14" x14ac:dyDescent="0.2">
      <c r="A198" s="66">
        <f>WEEKNUM(Table4[[#This Row],[Date]],2)</f>
        <v>29</v>
      </c>
      <c r="B198" s="74">
        <f>ROW()-ROW(Table4[[#Headers],[Day '#]])</f>
        <v>197</v>
      </c>
      <c r="C198" s="66" t="str">
        <f>TEXT(Table4[[#This Row],[Date]],"ddd")</f>
        <v>Wed</v>
      </c>
      <c r="D198" s="47">
        <v>45854</v>
      </c>
      <c r="E198" s="374">
        <f>WEEKDAY(Table4[[#This Row],[Date]],2)</f>
        <v>3</v>
      </c>
      <c r="F198" s="374">
        <f>SUM(Table4[[#Headers],[Daily Amount]]:Table4[[#This Row],[Daily Amount]])</f>
        <v>787</v>
      </c>
      <c r="G198" s="375"/>
      <c r="H198" s="374">
        <v>788.900000000001</v>
      </c>
      <c r="I198" s="374">
        <f t="shared" si="15"/>
        <v>-3</v>
      </c>
      <c r="J198" s="374">
        <f>Table4[[#This Row],[Total - Incl. 
''Top-ups'']]-Table4[[#This Row],[Daily Target
(Estimated)]]</f>
        <v>-788.900000000001</v>
      </c>
      <c r="K198" s="374">
        <f t="shared" si="16"/>
        <v>-787</v>
      </c>
      <c r="L198" s="374">
        <f t="shared" si="13"/>
        <v>1459</v>
      </c>
      <c r="M198" s="111">
        <f t="shared" si="14"/>
        <v>0</v>
      </c>
      <c r="N198" s="125" t="str">
        <f>IF(WEEKDAY(Table4[[#This Row],[Date]],2)=7,SUMIF(Table4[Week '#],Table4[[#This Row],[Week '#]],Table4[Daily 
Saving ]),"")</f>
        <v/>
      </c>
    </row>
    <row r="199" spans="1:14" x14ac:dyDescent="0.2">
      <c r="A199" s="66">
        <f>WEEKNUM(Table4[[#This Row],[Date]],2)</f>
        <v>29</v>
      </c>
      <c r="B199" s="74">
        <f>ROW()-ROW(Table4[[#Headers],[Day '#]])</f>
        <v>198</v>
      </c>
      <c r="C199" s="66" t="str">
        <f>TEXT(Table4[[#This Row],[Date]],"ddd")</f>
        <v>Thu</v>
      </c>
      <c r="D199" s="47">
        <v>45855</v>
      </c>
      <c r="E199" s="374">
        <f>WEEKDAY(Table4[[#This Row],[Date]],2)</f>
        <v>4</v>
      </c>
      <c r="F199" s="374">
        <f>SUM(Table4[[#Headers],[Daily Amount]]:Table4[[#This Row],[Daily Amount]])</f>
        <v>791</v>
      </c>
      <c r="G199" s="375"/>
      <c r="H199" s="374">
        <v>792.89000000000101</v>
      </c>
      <c r="I199" s="374">
        <f t="shared" si="15"/>
        <v>-4</v>
      </c>
      <c r="J199" s="374">
        <f>Table4[[#This Row],[Total - Incl. 
''Top-ups'']]-Table4[[#This Row],[Daily Target
(Estimated)]]</f>
        <v>-792.89000000000101</v>
      </c>
      <c r="K199" s="374">
        <f t="shared" si="16"/>
        <v>-791</v>
      </c>
      <c r="L199" s="374">
        <f t="shared" si="13"/>
        <v>1459</v>
      </c>
      <c r="M199" s="111">
        <f t="shared" si="14"/>
        <v>0</v>
      </c>
      <c r="N199" s="125" t="str">
        <f>IF(WEEKDAY(Table4[[#This Row],[Date]],2)=7,SUMIF(Table4[Week '#],Table4[[#This Row],[Week '#]],Table4[Daily 
Saving ]),"")</f>
        <v/>
      </c>
    </row>
    <row r="200" spans="1:14" x14ac:dyDescent="0.2">
      <c r="A200" s="66">
        <f>WEEKNUM(Table4[[#This Row],[Date]],2)</f>
        <v>29</v>
      </c>
      <c r="B200" s="74">
        <f>ROW()-ROW(Table4[[#Headers],[Day '#]])</f>
        <v>199</v>
      </c>
      <c r="C200" s="66" t="str">
        <f>TEXT(Table4[[#This Row],[Date]],"ddd")</f>
        <v>Fri</v>
      </c>
      <c r="D200" s="47">
        <v>45856</v>
      </c>
      <c r="E200" s="374">
        <f>WEEKDAY(Table4[[#This Row],[Date]],2)</f>
        <v>5</v>
      </c>
      <c r="F200" s="374">
        <f>SUM(Table4[[#Headers],[Daily Amount]]:Table4[[#This Row],[Daily Amount]])</f>
        <v>796</v>
      </c>
      <c r="G200" s="375"/>
      <c r="H200" s="374">
        <v>796.88000000000102</v>
      </c>
      <c r="I200" s="374">
        <f t="shared" si="15"/>
        <v>-5</v>
      </c>
      <c r="J200" s="374">
        <f>Table4[[#This Row],[Total - Incl. 
''Top-ups'']]-Table4[[#This Row],[Daily Target
(Estimated)]]</f>
        <v>-796.88000000000102</v>
      </c>
      <c r="K200" s="374">
        <f t="shared" si="16"/>
        <v>-796</v>
      </c>
      <c r="L200" s="374">
        <f t="shared" si="13"/>
        <v>1459</v>
      </c>
      <c r="M200" s="111">
        <f t="shared" si="14"/>
        <v>0</v>
      </c>
      <c r="N200" s="125" t="str">
        <f>IF(WEEKDAY(Table4[[#This Row],[Date]],2)=7,SUMIF(Table4[Week '#],Table4[[#This Row],[Week '#]],Table4[Daily 
Saving ]),"")</f>
        <v/>
      </c>
    </row>
    <row r="201" spans="1:14" x14ac:dyDescent="0.2">
      <c r="A201" s="66">
        <f>WEEKNUM(Table4[[#This Row],[Date]],2)</f>
        <v>29</v>
      </c>
      <c r="B201" s="74">
        <f>ROW()-ROW(Table4[[#Headers],[Day '#]])</f>
        <v>200</v>
      </c>
      <c r="C201" s="66" t="str">
        <f>TEXT(Table4[[#This Row],[Date]],"ddd")</f>
        <v>Sat</v>
      </c>
      <c r="D201" s="47">
        <v>45857</v>
      </c>
      <c r="E201" s="374">
        <f>WEEKDAY(Table4[[#This Row],[Date]],2)</f>
        <v>6</v>
      </c>
      <c r="F201" s="374">
        <f>SUM(Table4[[#Headers],[Daily Amount]]:Table4[[#This Row],[Daily Amount]])</f>
        <v>802</v>
      </c>
      <c r="G201" s="375"/>
      <c r="H201" s="374">
        <v>800.87000000000103</v>
      </c>
      <c r="I201" s="374">
        <f t="shared" si="15"/>
        <v>-6</v>
      </c>
      <c r="J201" s="374">
        <f>Table4[[#This Row],[Total - Incl. 
''Top-ups'']]-Table4[[#This Row],[Daily Target
(Estimated)]]</f>
        <v>-800.87000000000103</v>
      </c>
      <c r="K201" s="374">
        <f t="shared" si="16"/>
        <v>-802</v>
      </c>
      <c r="L201" s="374">
        <f t="shared" si="13"/>
        <v>1459</v>
      </c>
      <c r="M201" s="111">
        <f t="shared" si="14"/>
        <v>0</v>
      </c>
      <c r="N201" s="125" t="str">
        <f>IF(WEEKDAY(Table4[[#This Row],[Date]],2)=7,SUMIF(Table4[Week '#],Table4[[#This Row],[Week '#]],Table4[Daily 
Saving ]),"")</f>
        <v/>
      </c>
    </row>
    <row r="202" spans="1:14" x14ac:dyDescent="0.2">
      <c r="A202" s="66">
        <f>WEEKNUM(Table4[[#This Row],[Date]],2)</f>
        <v>29</v>
      </c>
      <c r="B202" s="74">
        <f>ROW()-ROW(Table4[[#Headers],[Day '#]])</f>
        <v>201</v>
      </c>
      <c r="C202" s="66" t="str">
        <f>TEXT(Table4[[#This Row],[Date]],"ddd")</f>
        <v>Sun</v>
      </c>
      <c r="D202" s="47">
        <v>45858</v>
      </c>
      <c r="E202" s="374">
        <f>WEEKDAY(Table4[[#This Row],[Date]],2)</f>
        <v>7</v>
      </c>
      <c r="F202" s="374">
        <f>SUM(Table4[[#Headers],[Daily Amount]]:Table4[[#This Row],[Daily Amount]])</f>
        <v>809</v>
      </c>
      <c r="G202" s="375"/>
      <c r="H202" s="374">
        <v>804.86000000000104</v>
      </c>
      <c r="I202" s="374">
        <f t="shared" si="15"/>
        <v>-7</v>
      </c>
      <c r="J202" s="374">
        <f>Table4[[#This Row],[Total - Incl. 
''Top-ups'']]-Table4[[#This Row],[Daily Target
(Estimated)]]</f>
        <v>-804.86000000000104</v>
      </c>
      <c r="K202" s="374">
        <f t="shared" si="16"/>
        <v>-809</v>
      </c>
      <c r="L202" s="374">
        <f t="shared" si="13"/>
        <v>1459</v>
      </c>
      <c r="M202" s="111">
        <f t="shared" si="14"/>
        <v>0</v>
      </c>
      <c r="N202" s="125">
        <f>IF(WEEKDAY(Table4[[#This Row],[Date]],2)=7,SUMIF(Table4[Week '#],Table4[[#This Row],[Week '#]],Table4[Daily 
Saving ]),"")</f>
        <v>-28</v>
      </c>
    </row>
    <row r="203" spans="1:14" x14ac:dyDescent="0.2">
      <c r="A203" s="66">
        <f>WEEKNUM(Table4[[#This Row],[Date]],2)</f>
        <v>30</v>
      </c>
      <c r="B203" s="74">
        <f>ROW()-ROW(Table4[[#Headers],[Day '#]])</f>
        <v>202</v>
      </c>
      <c r="C203" s="66" t="str">
        <f>TEXT(Table4[[#This Row],[Date]],"ddd")</f>
        <v>Mon</v>
      </c>
      <c r="D203" s="47">
        <v>45859</v>
      </c>
      <c r="E203" s="374">
        <f>WEEKDAY(Table4[[#This Row],[Date]],2)</f>
        <v>1</v>
      </c>
      <c r="F203" s="374">
        <f>SUM(Table4[[#Headers],[Daily Amount]]:Table4[[#This Row],[Daily Amount]])</f>
        <v>810</v>
      </c>
      <c r="G203" s="375"/>
      <c r="H203" s="374">
        <v>808.85000000000105</v>
      </c>
      <c r="I203" s="374">
        <f t="shared" si="15"/>
        <v>-1</v>
      </c>
      <c r="J203" s="374">
        <f>Table4[[#This Row],[Total - Incl. 
''Top-ups'']]-Table4[[#This Row],[Daily Target
(Estimated)]]</f>
        <v>-808.85000000000105</v>
      </c>
      <c r="K203" s="374">
        <f t="shared" si="16"/>
        <v>-810</v>
      </c>
      <c r="L203" s="374">
        <f t="shared" si="13"/>
        <v>1459</v>
      </c>
      <c r="M203" s="111">
        <f t="shared" si="14"/>
        <v>0</v>
      </c>
      <c r="N203" s="125" t="str">
        <f>IF(WEEKDAY(Table4[[#This Row],[Date]],2)=7,SUMIF(Table4[Week '#],Table4[[#This Row],[Week '#]],Table4[Daily 
Saving ]),"")</f>
        <v/>
      </c>
    </row>
    <row r="204" spans="1:14" x14ac:dyDescent="0.2">
      <c r="A204" s="66">
        <f>WEEKNUM(Table4[[#This Row],[Date]],2)</f>
        <v>30</v>
      </c>
      <c r="B204" s="74">
        <f>ROW()-ROW(Table4[[#Headers],[Day '#]])</f>
        <v>203</v>
      </c>
      <c r="C204" s="66" t="str">
        <f>TEXT(Table4[[#This Row],[Date]],"ddd")</f>
        <v>Tue</v>
      </c>
      <c r="D204" s="47">
        <v>45860</v>
      </c>
      <c r="E204" s="374">
        <f>WEEKDAY(Table4[[#This Row],[Date]],2)</f>
        <v>2</v>
      </c>
      <c r="F204" s="374">
        <f>SUM(Table4[[#Headers],[Daily Amount]]:Table4[[#This Row],[Daily Amount]])</f>
        <v>812</v>
      </c>
      <c r="G204" s="375"/>
      <c r="H204" s="374">
        <v>812.84000000000106</v>
      </c>
      <c r="I204" s="374">
        <f t="shared" si="15"/>
        <v>-2</v>
      </c>
      <c r="J204" s="374">
        <f>Table4[[#This Row],[Total - Incl. 
''Top-ups'']]-Table4[[#This Row],[Daily Target
(Estimated)]]</f>
        <v>-812.84000000000106</v>
      </c>
      <c r="K204" s="374">
        <f t="shared" si="16"/>
        <v>-812</v>
      </c>
      <c r="L204" s="374">
        <f t="shared" si="13"/>
        <v>1459</v>
      </c>
      <c r="M204" s="111">
        <f t="shared" si="14"/>
        <v>0</v>
      </c>
      <c r="N204" s="125" t="str">
        <f>IF(WEEKDAY(Table4[[#This Row],[Date]],2)=7,SUMIF(Table4[Week '#],Table4[[#This Row],[Week '#]],Table4[Daily 
Saving ]),"")</f>
        <v/>
      </c>
    </row>
    <row r="205" spans="1:14" x14ac:dyDescent="0.2">
      <c r="A205" s="66">
        <f>WEEKNUM(Table4[[#This Row],[Date]],2)</f>
        <v>30</v>
      </c>
      <c r="B205" s="74">
        <f>ROW()-ROW(Table4[[#Headers],[Day '#]])</f>
        <v>204</v>
      </c>
      <c r="C205" s="66" t="str">
        <f>TEXT(Table4[[#This Row],[Date]],"ddd")</f>
        <v>Wed</v>
      </c>
      <c r="D205" s="47">
        <v>45861</v>
      </c>
      <c r="E205" s="374">
        <f>WEEKDAY(Table4[[#This Row],[Date]],2)</f>
        <v>3</v>
      </c>
      <c r="F205" s="374">
        <f>SUM(Table4[[#Headers],[Daily Amount]]:Table4[[#This Row],[Daily Amount]])</f>
        <v>815</v>
      </c>
      <c r="G205" s="375"/>
      <c r="H205" s="374">
        <v>816.83000000000095</v>
      </c>
      <c r="I205" s="374">
        <f t="shared" si="15"/>
        <v>-3</v>
      </c>
      <c r="J205" s="374">
        <f>Table4[[#This Row],[Total - Incl. 
''Top-ups'']]-Table4[[#This Row],[Daily Target
(Estimated)]]</f>
        <v>-816.83000000000095</v>
      </c>
      <c r="K205" s="374">
        <f t="shared" si="16"/>
        <v>-815</v>
      </c>
      <c r="L205" s="374">
        <f t="shared" si="13"/>
        <v>1459</v>
      </c>
      <c r="M205" s="111">
        <f t="shared" si="14"/>
        <v>0</v>
      </c>
      <c r="N205" s="125" t="str">
        <f>IF(WEEKDAY(Table4[[#This Row],[Date]],2)=7,SUMIF(Table4[Week '#],Table4[[#This Row],[Week '#]],Table4[Daily 
Saving ]),"")</f>
        <v/>
      </c>
    </row>
    <row r="206" spans="1:14" x14ac:dyDescent="0.2">
      <c r="A206" s="66">
        <f>WEEKNUM(Table4[[#This Row],[Date]],2)</f>
        <v>30</v>
      </c>
      <c r="B206" s="74">
        <f>ROW()-ROW(Table4[[#Headers],[Day '#]])</f>
        <v>205</v>
      </c>
      <c r="C206" s="66" t="str">
        <f>TEXT(Table4[[#This Row],[Date]],"ddd")</f>
        <v>Thu</v>
      </c>
      <c r="D206" s="47">
        <v>45862</v>
      </c>
      <c r="E206" s="374">
        <f>WEEKDAY(Table4[[#This Row],[Date]],2)</f>
        <v>4</v>
      </c>
      <c r="F206" s="374">
        <f>SUM(Table4[[#Headers],[Daily Amount]]:Table4[[#This Row],[Daily Amount]])</f>
        <v>819</v>
      </c>
      <c r="G206" s="375"/>
      <c r="H206" s="374">
        <v>820.82000000000096</v>
      </c>
      <c r="I206" s="374">
        <f t="shared" si="15"/>
        <v>-4</v>
      </c>
      <c r="J206" s="374">
        <f>Table4[[#This Row],[Total - Incl. 
''Top-ups'']]-Table4[[#This Row],[Daily Target
(Estimated)]]</f>
        <v>-820.82000000000096</v>
      </c>
      <c r="K206" s="374">
        <f t="shared" si="16"/>
        <v>-819</v>
      </c>
      <c r="L206" s="374">
        <f t="shared" si="13"/>
        <v>1459</v>
      </c>
      <c r="M206" s="111">
        <f t="shared" si="14"/>
        <v>0</v>
      </c>
      <c r="N206" s="125" t="str">
        <f>IF(WEEKDAY(Table4[[#This Row],[Date]],2)=7,SUMIF(Table4[Week '#],Table4[[#This Row],[Week '#]],Table4[Daily 
Saving ]),"")</f>
        <v/>
      </c>
    </row>
    <row r="207" spans="1:14" x14ac:dyDescent="0.2">
      <c r="A207" s="66">
        <f>WEEKNUM(Table4[[#This Row],[Date]],2)</f>
        <v>30</v>
      </c>
      <c r="B207" s="74">
        <f>ROW()-ROW(Table4[[#Headers],[Day '#]])</f>
        <v>206</v>
      </c>
      <c r="C207" s="66" t="str">
        <f>TEXT(Table4[[#This Row],[Date]],"ddd")</f>
        <v>Fri</v>
      </c>
      <c r="D207" s="47">
        <v>45863</v>
      </c>
      <c r="E207" s="374">
        <f>WEEKDAY(Table4[[#This Row],[Date]],2)</f>
        <v>5</v>
      </c>
      <c r="F207" s="374">
        <f>SUM(Table4[[#Headers],[Daily Amount]]:Table4[[#This Row],[Daily Amount]])</f>
        <v>824</v>
      </c>
      <c r="G207" s="375"/>
      <c r="H207" s="374">
        <v>824.81000000000097</v>
      </c>
      <c r="I207" s="374">
        <f t="shared" si="15"/>
        <v>-5</v>
      </c>
      <c r="J207" s="374">
        <f>Table4[[#This Row],[Total - Incl. 
''Top-ups'']]-Table4[[#This Row],[Daily Target
(Estimated)]]</f>
        <v>-824.81000000000097</v>
      </c>
      <c r="K207" s="374">
        <f t="shared" si="16"/>
        <v>-824</v>
      </c>
      <c r="L207" s="374">
        <f t="shared" si="13"/>
        <v>1459</v>
      </c>
      <c r="M207" s="111">
        <f t="shared" si="14"/>
        <v>0</v>
      </c>
      <c r="N207" s="125" t="str">
        <f>IF(WEEKDAY(Table4[[#This Row],[Date]],2)=7,SUMIF(Table4[Week '#],Table4[[#This Row],[Week '#]],Table4[Daily 
Saving ]),"")</f>
        <v/>
      </c>
    </row>
    <row r="208" spans="1:14" x14ac:dyDescent="0.2">
      <c r="A208" s="66">
        <f>WEEKNUM(Table4[[#This Row],[Date]],2)</f>
        <v>30</v>
      </c>
      <c r="B208" s="74">
        <f>ROW()-ROW(Table4[[#Headers],[Day '#]])</f>
        <v>207</v>
      </c>
      <c r="C208" s="66" t="str">
        <f>TEXT(Table4[[#This Row],[Date]],"ddd")</f>
        <v>Sat</v>
      </c>
      <c r="D208" s="47">
        <v>45864</v>
      </c>
      <c r="E208" s="374">
        <f>WEEKDAY(Table4[[#This Row],[Date]],2)</f>
        <v>6</v>
      </c>
      <c r="F208" s="374">
        <f>SUM(Table4[[#Headers],[Daily Amount]]:Table4[[#This Row],[Daily Amount]])</f>
        <v>830</v>
      </c>
      <c r="G208" s="375"/>
      <c r="H208" s="374">
        <v>828.80000000000098</v>
      </c>
      <c r="I208" s="374">
        <f t="shared" si="15"/>
        <v>-6</v>
      </c>
      <c r="J208" s="374">
        <f>Table4[[#This Row],[Total - Incl. 
''Top-ups'']]-Table4[[#This Row],[Daily Target
(Estimated)]]</f>
        <v>-828.80000000000098</v>
      </c>
      <c r="K208" s="374">
        <f t="shared" si="16"/>
        <v>-830</v>
      </c>
      <c r="L208" s="374">
        <f t="shared" si="13"/>
        <v>1459</v>
      </c>
      <c r="M208" s="111">
        <f t="shared" si="14"/>
        <v>0</v>
      </c>
      <c r="N208" s="125" t="str">
        <f>IF(WEEKDAY(Table4[[#This Row],[Date]],2)=7,SUMIF(Table4[Week '#],Table4[[#This Row],[Week '#]],Table4[Daily 
Saving ]),"")</f>
        <v/>
      </c>
    </row>
    <row r="209" spans="1:14" x14ac:dyDescent="0.2">
      <c r="A209" s="66">
        <f>WEEKNUM(Table4[[#This Row],[Date]],2)</f>
        <v>30</v>
      </c>
      <c r="B209" s="74">
        <f>ROW()-ROW(Table4[[#Headers],[Day '#]])</f>
        <v>208</v>
      </c>
      <c r="C209" s="66" t="str">
        <f>TEXT(Table4[[#This Row],[Date]],"ddd")</f>
        <v>Sun</v>
      </c>
      <c r="D209" s="47">
        <v>45865</v>
      </c>
      <c r="E209" s="374">
        <f>WEEKDAY(Table4[[#This Row],[Date]],2)</f>
        <v>7</v>
      </c>
      <c r="F209" s="374">
        <f>SUM(Table4[[#Headers],[Daily Amount]]:Table4[[#This Row],[Daily Amount]])</f>
        <v>837</v>
      </c>
      <c r="G209" s="375"/>
      <c r="H209" s="374">
        <v>832.79000000000099</v>
      </c>
      <c r="I209" s="374">
        <f t="shared" si="15"/>
        <v>-7</v>
      </c>
      <c r="J209" s="374">
        <f>Table4[[#This Row],[Total - Incl. 
''Top-ups'']]-Table4[[#This Row],[Daily Target
(Estimated)]]</f>
        <v>-832.79000000000099</v>
      </c>
      <c r="K209" s="374">
        <f t="shared" si="16"/>
        <v>-837</v>
      </c>
      <c r="L209" s="374">
        <f t="shared" si="13"/>
        <v>1459</v>
      </c>
      <c r="M209" s="111">
        <f t="shared" si="14"/>
        <v>0</v>
      </c>
      <c r="N209" s="125">
        <f>IF(WEEKDAY(Table4[[#This Row],[Date]],2)=7,SUMIF(Table4[Week '#],Table4[[#This Row],[Week '#]],Table4[Daily 
Saving ]),"")</f>
        <v>-28</v>
      </c>
    </row>
    <row r="210" spans="1:14" x14ac:dyDescent="0.2">
      <c r="A210" s="66">
        <f>WEEKNUM(Table4[[#This Row],[Date]],2)</f>
        <v>31</v>
      </c>
      <c r="B210" s="74">
        <f>ROW()-ROW(Table4[[#Headers],[Day '#]])</f>
        <v>209</v>
      </c>
      <c r="C210" s="66" t="str">
        <f>TEXT(Table4[[#This Row],[Date]],"ddd")</f>
        <v>Mon</v>
      </c>
      <c r="D210" s="47">
        <v>45866</v>
      </c>
      <c r="E210" s="374">
        <f>WEEKDAY(Table4[[#This Row],[Date]],2)</f>
        <v>1</v>
      </c>
      <c r="F210" s="374">
        <f>SUM(Table4[[#Headers],[Daily Amount]]:Table4[[#This Row],[Daily Amount]])</f>
        <v>838</v>
      </c>
      <c r="G210" s="375"/>
      <c r="H210" s="374">
        <v>836.780000000001</v>
      </c>
      <c r="I210" s="374">
        <f t="shared" si="15"/>
        <v>-1</v>
      </c>
      <c r="J210" s="374">
        <f>Table4[[#This Row],[Total - Incl. 
''Top-ups'']]-Table4[[#This Row],[Daily Target
(Estimated)]]</f>
        <v>-836.780000000001</v>
      </c>
      <c r="K210" s="374">
        <f t="shared" si="16"/>
        <v>-838</v>
      </c>
      <c r="L210" s="374">
        <f t="shared" si="13"/>
        <v>1459</v>
      </c>
      <c r="M210" s="111">
        <f t="shared" si="14"/>
        <v>0</v>
      </c>
      <c r="N210" s="125" t="str">
        <f>IF(WEEKDAY(Table4[[#This Row],[Date]],2)=7,SUMIF(Table4[Week '#],Table4[[#This Row],[Week '#]],Table4[Daily 
Saving ]),"")</f>
        <v/>
      </c>
    </row>
    <row r="211" spans="1:14" x14ac:dyDescent="0.2">
      <c r="A211" s="66">
        <f>WEEKNUM(Table4[[#This Row],[Date]],2)</f>
        <v>31</v>
      </c>
      <c r="B211" s="74">
        <f>ROW()-ROW(Table4[[#Headers],[Day '#]])</f>
        <v>210</v>
      </c>
      <c r="C211" s="66" t="str">
        <f>TEXT(Table4[[#This Row],[Date]],"ddd")</f>
        <v>Tue</v>
      </c>
      <c r="D211" s="47">
        <v>45867</v>
      </c>
      <c r="E211" s="374">
        <f>WEEKDAY(Table4[[#This Row],[Date]],2)</f>
        <v>2</v>
      </c>
      <c r="F211" s="374">
        <f>SUM(Table4[[#Headers],[Daily Amount]]:Table4[[#This Row],[Daily Amount]])</f>
        <v>840</v>
      </c>
      <c r="G211" s="375"/>
      <c r="H211" s="374">
        <v>840.770000000001</v>
      </c>
      <c r="I211" s="374">
        <f t="shared" si="15"/>
        <v>-2</v>
      </c>
      <c r="J211" s="374">
        <f>Table4[[#This Row],[Total - Incl. 
''Top-ups'']]-Table4[[#This Row],[Daily Target
(Estimated)]]</f>
        <v>-840.770000000001</v>
      </c>
      <c r="K211" s="374">
        <f t="shared" si="16"/>
        <v>-840</v>
      </c>
      <c r="L211" s="374">
        <f t="shared" si="13"/>
        <v>1459</v>
      </c>
      <c r="M211" s="111">
        <f t="shared" si="14"/>
        <v>0</v>
      </c>
      <c r="N211" s="125" t="str">
        <f>IF(WEEKDAY(Table4[[#This Row],[Date]],2)=7,SUMIF(Table4[Week '#],Table4[[#This Row],[Week '#]],Table4[Daily 
Saving ]),"")</f>
        <v/>
      </c>
    </row>
    <row r="212" spans="1:14" x14ac:dyDescent="0.2">
      <c r="A212" s="66">
        <f>WEEKNUM(Table4[[#This Row],[Date]],2)</f>
        <v>31</v>
      </c>
      <c r="B212" s="74">
        <f>ROW()-ROW(Table4[[#Headers],[Day '#]])</f>
        <v>211</v>
      </c>
      <c r="C212" s="66" t="str">
        <f>TEXT(Table4[[#This Row],[Date]],"ddd")</f>
        <v>Wed</v>
      </c>
      <c r="D212" s="47">
        <v>45868</v>
      </c>
      <c r="E212" s="374">
        <f>WEEKDAY(Table4[[#This Row],[Date]],2)</f>
        <v>3</v>
      </c>
      <c r="F212" s="374">
        <f>SUM(Table4[[#Headers],[Daily Amount]]:Table4[[#This Row],[Daily Amount]])</f>
        <v>843</v>
      </c>
      <c r="G212" s="375"/>
      <c r="H212" s="374">
        <v>844.76000000000101</v>
      </c>
      <c r="I212" s="374">
        <f t="shared" si="15"/>
        <v>-3</v>
      </c>
      <c r="J212" s="374">
        <f>Table4[[#This Row],[Total - Incl. 
''Top-ups'']]-Table4[[#This Row],[Daily Target
(Estimated)]]</f>
        <v>-844.76000000000101</v>
      </c>
      <c r="K212" s="374">
        <f t="shared" si="16"/>
        <v>-843</v>
      </c>
      <c r="L212" s="374">
        <f t="shared" si="13"/>
        <v>1459</v>
      </c>
      <c r="M212" s="111">
        <f t="shared" si="14"/>
        <v>0</v>
      </c>
      <c r="N212" s="125" t="str">
        <f>IF(WEEKDAY(Table4[[#This Row],[Date]],2)=7,SUMIF(Table4[Week '#],Table4[[#This Row],[Week '#]],Table4[Daily 
Saving ]),"")</f>
        <v/>
      </c>
    </row>
    <row r="213" spans="1:14" x14ac:dyDescent="0.2">
      <c r="A213" s="66">
        <f>WEEKNUM(Table4[[#This Row],[Date]],2)</f>
        <v>31</v>
      </c>
      <c r="B213" s="74">
        <f>ROW()-ROW(Table4[[#Headers],[Day '#]])</f>
        <v>212</v>
      </c>
      <c r="C213" s="66" t="str">
        <f>TEXT(Table4[[#This Row],[Date]],"ddd")</f>
        <v>Thu</v>
      </c>
      <c r="D213" s="47">
        <v>45869</v>
      </c>
      <c r="E213" s="374">
        <f>WEEKDAY(Table4[[#This Row],[Date]],2)</f>
        <v>4</v>
      </c>
      <c r="F213" s="374">
        <f>SUM(Table4[[#Headers],[Daily Amount]]:Table4[[#This Row],[Daily Amount]])</f>
        <v>847</v>
      </c>
      <c r="G213" s="375"/>
      <c r="H213" s="374">
        <v>848.75000000000102</v>
      </c>
      <c r="I213" s="374">
        <f t="shared" si="15"/>
        <v>-4</v>
      </c>
      <c r="J213" s="374">
        <f>Table4[[#This Row],[Total - Incl. 
''Top-ups'']]-Table4[[#This Row],[Daily Target
(Estimated)]]</f>
        <v>-848.75000000000102</v>
      </c>
      <c r="K213" s="374">
        <f t="shared" si="16"/>
        <v>-847</v>
      </c>
      <c r="L213" s="374">
        <f t="shared" si="13"/>
        <v>1459</v>
      </c>
      <c r="M213" s="111">
        <f t="shared" si="14"/>
        <v>0</v>
      </c>
      <c r="N213" s="125" t="str">
        <f>IF(WEEKDAY(Table4[[#This Row],[Date]],2)=7,SUMIF(Table4[Week '#],Table4[[#This Row],[Week '#]],Table4[Daily 
Saving ]),"")</f>
        <v/>
      </c>
    </row>
    <row r="214" spans="1:14" x14ac:dyDescent="0.2">
      <c r="A214" s="66">
        <f>WEEKNUM(Table4[[#This Row],[Date]],2)</f>
        <v>31</v>
      </c>
      <c r="B214" s="74">
        <f>ROW()-ROW(Table4[[#Headers],[Day '#]])</f>
        <v>213</v>
      </c>
      <c r="C214" s="66" t="str">
        <f>TEXT(Table4[[#This Row],[Date]],"ddd")</f>
        <v>Fri</v>
      </c>
      <c r="D214" s="47">
        <v>45870</v>
      </c>
      <c r="E214" s="374">
        <f>WEEKDAY(Table4[[#This Row],[Date]],2)</f>
        <v>5</v>
      </c>
      <c r="F214" s="374">
        <f>SUM(Table4[[#Headers],[Daily Amount]]:Table4[[#This Row],[Daily Amount]])</f>
        <v>852</v>
      </c>
      <c r="G214" s="375"/>
      <c r="H214" s="374">
        <v>852.74000000000103</v>
      </c>
      <c r="I214" s="374">
        <f t="shared" si="15"/>
        <v>-5</v>
      </c>
      <c r="J214" s="374">
        <f>Table4[[#This Row],[Total - Incl. 
''Top-ups'']]-Table4[[#This Row],[Daily Target
(Estimated)]]</f>
        <v>-852.74000000000103</v>
      </c>
      <c r="K214" s="374">
        <f t="shared" si="16"/>
        <v>-852</v>
      </c>
      <c r="L214" s="374">
        <f t="shared" si="13"/>
        <v>1459</v>
      </c>
      <c r="M214" s="111">
        <f t="shared" si="14"/>
        <v>0</v>
      </c>
      <c r="N214" s="125" t="str">
        <f>IF(WEEKDAY(Table4[[#This Row],[Date]],2)=7,SUMIF(Table4[Week '#],Table4[[#This Row],[Week '#]],Table4[Daily 
Saving ]),"")</f>
        <v/>
      </c>
    </row>
    <row r="215" spans="1:14" x14ac:dyDescent="0.2">
      <c r="A215" s="66">
        <f>WEEKNUM(Table4[[#This Row],[Date]],2)</f>
        <v>31</v>
      </c>
      <c r="B215" s="74">
        <f>ROW()-ROW(Table4[[#Headers],[Day '#]])</f>
        <v>214</v>
      </c>
      <c r="C215" s="66" t="str">
        <f>TEXT(Table4[[#This Row],[Date]],"ddd")</f>
        <v>Sat</v>
      </c>
      <c r="D215" s="47">
        <v>45871</v>
      </c>
      <c r="E215" s="374">
        <f>WEEKDAY(Table4[[#This Row],[Date]],2)</f>
        <v>6</v>
      </c>
      <c r="F215" s="374">
        <f>SUM(Table4[[#Headers],[Daily Amount]]:Table4[[#This Row],[Daily Amount]])</f>
        <v>858</v>
      </c>
      <c r="G215" s="375"/>
      <c r="H215" s="374">
        <v>856.73000000000104</v>
      </c>
      <c r="I215" s="374">
        <f t="shared" si="15"/>
        <v>-6</v>
      </c>
      <c r="J215" s="374">
        <f>Table4[[#This Row],[Total - Incl. 
''Top-ups'']]-Table4[[#This Row],[Daily Target
(Estimated)]]</f>
        <v>-856.73000000000104</v>
      </c>
      <c r="K215" s="374">
        <f t="shared" si="16"/>
        <v>-858</v>
      </c>
      <c r="L215" s="374">
        <f t="shared" si="13"/>
        <v>1459</v>
      </c>
      <c r="M215" s="111">
        <f t="shared" si="14"/>
        <v>0</v>
      </c>
      <c r="N215" s="125" t="str">
        <f>IF(WEEKDAY(Table4[[#This Row],[Date]],2)=7,SUMIF(Table4[Week '#],Table4[[#This Row],[Week '#]],Table4[Daily 
Saving ]),"")</f>
        <v/>
      </c>
    </row>
    <row r="216" spans="1:14" x14ac:dyDescent="0.2">
      <c r="A216" s="66">
        <f>WEEKNUM(Table4[[#This Row],[Date]],2)</f>
        <v>31</v>
      </c>
      <c r="B216" s="74">
        <f>ROW()-ROW(Table4[[#Headers],[Day '#]])</f>
        <v>215</v>
      </c>
      <c r="C216" s="66" t="str">
        <f>TEXT(Table4[[#This Row],[Date]],"ddd")</f>
        <v>Sun</v>
      </c>
      <c r="D216" s="47">
        <v>45872</v>
      </c>
      <c r="E216" s="374">
        <f>WEEKDAY(Table4[[#This Row],[Date]],2)</f>
        <v>7</v>
      </c>
      <c r="F216" s="374">
        <f>SUM(Table4[[#Headers],[Daily Amount]]:Table4[[#This Row],[Daily Amount]])</f>
        <v>865</v>
      </c>
      <c r="G216" s="375"/>
      <c r="H216" s="374">
        <v>860.72000000000105</v>
      </c>
      <c r="I216" s="374">
        <f t="shared" si="15"/>
        <v>-7</v>
      </c>
      <c r="J216" s="374">
        <f>Table4[[#This Row],[Total - Incl. 
''Top-ups'']]-Table4[[#This Row],[Daily Target
(Estimated)]]</f>
        <v>-860.72000000000105</v>
      </c>
      <c r="K216" s="374">
        <f t="shared" si="16"/>
        <v>-865</v>
      </c>
      <c r="L216" s="374">
        <f t="shared" si="13"/>
        <v>1459</v>
      </c>
      <c r="M216" s="111">
        <f t="shared" si="14"/>
        <v>0</v>
      </c>
      <c r="N216" s="125">
        <f>IF(WEEKDAY(Table4[[#This Row],[Date]],2)=7,SUMIF(Table4[Week '#],Table4[[#This Row],[Week '#]],Table4[Daily 
Saving ]),"")</f>
        <v>-28</v>
      </c>
    </row>
    <row r="217" spans="1:14" x14ac:dyDescent="0.2">
      <c r="A217" s="66">
        <f>WEEKNUM(Table4[[#This Row],[Date]],2)</f>
        <v>32</v>
      </c>
      <c r="B217" s="74">
        <f>ROW()-ROW(Table4[[#Headers],[Day '#]])</f>
        <v>216</v>
      </c>
      <c r="C217" s="66" t="str">
        <f>TEXT(Table4[[#This Row],[Date]],"ddd")</f>
        <v>Mon</v>
      </c>
      <c r="D217" s="47">
        <v>45873</v>
      </c>
      <c r="E217" s="374">
        <f>WEEKDAY(Table4[[#This Row],[Date]],2)</f>
        <v>1</v>
      </c>
      <c r="F217" s="374">
        <f>SUM(Table4[[#Headers],[Daily Amount]]:Table4[[#This Row],[Daily Amount]])</f>
        <v>866</v>
      </c>
      <c r="G217" s="375"/>
      <c r="H217" s="374">
        <v>864.71000000000095</v>
      </c>
      <c r="I217" s="374">
        <f t="shared" si="15"/>
        <v>-1</v>
      </c>
      <c r="J217" s="374">
        <f>Table4[[#This Row],[Total - Incl. 
''Top-ups'']]-Table4[[#This Row],[Daily Target
(Estimated)]]</f>
        <v>-864.71000000000095</v>
      </c>
      <c r="K217" s="374">
        <f t="shared" si="16"/>
        <v>-866</v>
      </c>
      <c r="L217" s="374">
        <f t="shared" si="13"/>
        <v>1459</v>
      </c>
      <c r="M217" s="111">
        <f t="shared" si="14"/>
        <v>0</v>
      </c>
      <c r="N217" s="125" t="str">
        <f>IF(WEEKDAY(Table4[[#This Row],[Date]],2)=7,SUMIF(Table4[Week '#],Table4[[#This Row],[Week '#]],Table4[Daily 
Saving ]),"")</f>
        <v/>
      </c>
    </row>
    <row r="218" spans="1:14" x14ac:dyDescent="0.2">
      <c r="A218" s="66">
        <f>WEEKNUM(Table4[[#This Row],[Date]],2)</f>
        <v>32</v>
      </c>
      <c r="B218" s="74">
        <f>ROW()-ROW(Table4[[#Headers],[Day '#]])</f>
        <v>217</v>
      </c>
      <c r="C218" s="66" t="str">
        <f>TEXT(Table4[[#This Row],[Date]],"ddd")</f>
        <v>Tue</v>
      </c>
      <c r="D218" s="47">
        <v>45874</v>
      </c>
      <c r="E218" s="374">
        <f>WEEKDAY(Table4[[#This Row],[Date]],2)</f>
        <v>2</v>
      </c>
      <c r="F218" s="374">
        <f>SUM(Table4[[#Headers],[Daily Amount]]:Table4[[#This Row],[Daily Amount]])</f>
        <v>868</v>
      </c>
      <c r="G218" s="375"/>
      <c r="H218" s="374">
        <v>868.70000000000095</v>
      </c>
      <c r="I218" s="374">
        <f t="shared" si="15"/>
        <v>-2</v>
      </c>
      <c r="J218" s="374">
        <f>Table4[[#This Row],[Total - Incl. 
''Top-ups'']]-Table4[[#This Row],[Daily Target
(Estimated)]]</f>
        <v>-868.70000000000095</v>
      </c>
      <c r="K218" s="374">
        <f t="shared" si="16"/>
        <v>-868</v>
      </c>
      <c r="L218" s="374">
        <f t="shared" si="13"/>
        <v>1459</v>
      </c>
      <c r="M218" s="111">
        <f t="shared" si="14"/>
        <v>0</v>
      </c>
      <c r="N218" s="125" t="str">
        <f>IF(WEEKDAY(Table4[[#This Row],[Date]],2)=7,SUMIF(Table4[Week '#],Table4[[#This Row],[Week '#]],Table4[Daily 
Saving ]),"")</f>
        <v/>
      </c>
    </row>
    <row r="219" spans="1:14" x14ac:dyDescent="0.2">
      <c r="A219" s="66">
        <f>WEEKNUM(Table4[[#This Row],[Date]],2)</f>
        <v>32</v>
      </c>
      <c r="B219" s="74">
        <f>ROW()-ROW(Table4[[#Headers],[Day '#]])</f>
        <v>218</v>
      </c>
      <c r="C219" s="66" t="str">
        <f>TEXT(Table4[[#This Row],[Date]],"ddd")</f>
        <v>Wed</v>
      </c>
      <c r="D219" s="47">
        <v>45875</v>
      </c>
      <c r="E219" s="374">
        <f>WEEKDAY(Table4[[#This Row],[Date]],2)</f>
        <v>3</v>
      </c>
      <c r="F219" s="374">
        <f>SUM(Table4[[#Headers],[Daily Amount]]:Table4[[#This Row],[Daily Amount]])</f>
        <v>871</v>
      </c>
      <c r="G219" s="375"/>
      <c r="H219" s="374">
        <v>872.69000000000096</v>
      </c>
      <c r="I219" s="374">
        <f t="shared" si="15"/>
        <v>-3</v>
      </c>
      <c r="J219" s="374">
        <f>Table4[[#This Row],[Total - Incl. 
''Top-ups'']]-Table4[[#This Row],[Daily Target
(Estimated)]]</f>
        <v>-872.69000000000096</v>
      </c>
      <c r="K219" s="374">
        <f t="shared" si="16"/>
        <v>-871</v>
      </c>
      <c r="L219" s="374">
        <f t="shared" si="13"/>
        <v>1459</v>
      </c>
      <c r="M219" s="111">
        <f t="shared" si="14"/>
        <v>0</v>
      </c>
      <c r="N219" s="125" t="str">
        <f>IF(WEEKDAY(Table4[[#This Row],[Date]],2)=7,SUMIF(Table4[Week '#],Table4[[#This Row],[Week '#]],Table4[Daily 
Saving ]),"")</f>
        <v/>
      </c>
    </row>
    <row r="220" spans="1:14" x14ac:dyDescent="0.2">
      <c r="A220" s="66">
        <f>WEEKNUM(Table4[[#This Row],[Date]],2)</f>
        <v>32</v>
      </c>
      <c r="B220" s="74">
        <f>ROW()-ROW(Table4[[#Headers],[Day '#]])</f>
        <v>219</v>
      </c>
      <c r="C220" s="66" t="str">
        <f>TEXT(Table4[[#This Row],[Date]],"ddd")</f>
        <v>Thu</v>
      </c>
      <c r="D220" s="47">
        <v>45876</v>
      </c>
      <c r="E220" s="374">
        <f>WEEKDAY(Table4[[#This Row],[Date]],2)</f>
        <v>4</v>
      </c>
      <c r="F220" s="374">
        <f>SUM(Table4[[#Headers],[Daily Amount]]:Table4[[#This Row],[Daily Amount]])</f>
        <v>875</v>
      </c>
      <c r="G220" s="375"/>
      <c r="H220" s="374">
        <v>876.68000000000097</v>
      </c>
      <c r="I220" s="374">
        <f t="shared" si="15"/>
        <v>-4</v>
      </c>
      <c r="J220" s="374">
        <f>Table4[[#This Row],[Total - Incl. 
''Top-ups'']]-Table4[[#This Row],[Daily Target
(Estimated)]]</f>
        <v>-876.68000000000097</v>
      </c>
      <c r="K220" s="374">
        <f t="shared" si="16"/>
        <v>-875</v>
      </c>
      <c r="L220" s="374">
        <f t="shared" si="13"/>
        <v>1459</v>
      </c>
      <c r="M220" s="111">
        <f t="shared" si="14"/>
        <v>0</v>
      </c>
      <c r="N220" s="125" t="str">
        <f>IF(WEEKDAY(Table4[[#This Row],[Date]],2)=7,SUMIF(Table4[Week '#],Table4[[#This Row],[Week '#]],Table4[Daily 
Saving ]),"")</f>
        <v/>
      </c>
    </row>
    <row r="221" spans="1:14" x14ac:dyDescent="0.2">
      <c r="A221" s="66">
        <f>WEEKNUM(Table4[[#This Row],[Date]],2)</f>
        <v>32</v>
      </c>
      <c r="B221" s="74">
        <f>ROW()-ROW(Table4[[#Headers],[Day '#]])</f>
        <v>220</v>
      </c>
      <c r="C221" s="66" t="str">
        <f>TEXT(Table4[[#This Row],[Date]],"ddd")</f>
        <v>Fri</v>
      </c>
      <c r="D221" s="47">
        <v>45877</v>
      </c>
      <c r="E221" s="374">
        <f>WEEKDAY(Table4[[#This Row],[Date]],2)</f>
        <v>5</v>
      </c>
      <c r="F221" s="374">
        <f>SUM(Table4[[#Headers],[Daily Amount]]:Table4[[#This Row],[Daily Amount]])</f>
        <v>880</v>
      </c>
      <c r="G221" s="375"/>
      <c r="H221" s="374">
        <v>880.67000000000098</v>
      </c>
      <c r="I221" s="374">
        <f t="shared" si="15"/>
        <v>-5</v>
      </c>
      <c r="J221" s="374">
        <f>Table4[[#This Row],[Total - Incl. 
''Top-ups'']]-Table4[[#This Row],[Daily Target
(Estimated)]]</f>
        <v>-880.67000000000098</v>
      </c>
      <c r="K221" s="374">
        <f t="shared" si="16"/>
        <v>-880</v>
      </c>
      <c r="L221" s="374">
        <f t="shared" si="13"/>
        <v>1459</v>
      </c>
      <c r="M221" s="111">
        <f t="shared" si="14"/>
        <v>0</v>
      </c>
      <c r="N221" s="125" t="str">
        <f>IF(WEEKDAY(Table4[[#This Row],[Date]],2)=7,SUMIF(Table4[Week '#],Table4[[#This Row],[Week '#]],Table4[Daily 
Saving ]),"")</f>
        <v/>
      </c>
    </row>
    <row r="222" spans="1:14" x14ac:dyDescent="0.2">
      <c r="A222" s="66">
        <f>WEEKNUM(Table4[[#This Row],[Date]],2)</f>
        <v>32</v>
      </c>
      <c r="B222" s="74">
        <f>ROW()-ROW(Table4[[#Headers],[Day '#]])</f>
        <v>221</v>
      </c>
      <c r="C222" s="66" t="str">
        <f>TEXT(Table4[[#This Row],[Date]],"ddd")</f>
        <v>Sat</v>
      </c>
      <c r="D222" s="47">
        <v>45878</v>
      </c>
      <c r="E222" s="374">
        <f>WEEKDAY(Table4[[#This Row],[Date]],2)</f>
        <v>6</v>
      </c>
      <c r="F222" s="374">
        <f>SUM(Table4[[#Headers],[Daily Amount]]:Table4[[#This Row],[Daily Amount]])</f>
        <v>886</v>
      </c>
      <c r="G222" s="375"/>
      <c r="H222" s="374">
        <v>884.66000000000099</v>
      </c>
      <c r="I222" s="374">
        <f t="shared" si="15"/>
        <v>-6</v>
      </c>
      <c r="J222" s="374">
        <f>Table4[[#This Row],[Total - Incl. 
''Top-ups'']]-Table4[[#This Row],[Daily Target
(Estimated)]]</f>
        <v>-884.66000000000099</v>
      </c>
      <c r="K222" s="374">
        <f t="shared" si="16"/>
        <v>-886</v>
      </c>
      <c r="L222" s="374">
        <f t="shared" si="13"/>
        <v>1459</v>
      </c>
      <c r="M222" s="111">
        <f t="shared" si="14"/>
        <v>0</v>
      </c>
      <c r="N222" s="125" t="str">
        <f>IF(WEEKDAY(Table4[[#This Row],[Date]],2)=7,SUMIF(Table4[Week '#],Table4[[#This Row],[Week '#]],Table4[Daily 
Saving ]),"")</f>
        <v/>
      </c>
    </row>
    <row r="223" spans="1:14" x14ac:dyDescent="0.2">
      <c r="A223" s="66">
        <f>WEEKNUM(Table4[[#This Row],[Date]],2)</f>
        <v>32</v>
      </c>
      <c r="B223" s="74">
        <f>ROW()-ROW(Table4[[#Headers],[Day '#]])</f>
        <v>222</v>
      </c>
      <c r="C223" s="66" t="str">
        <f>TEXT(Table4[[#This Row],[Date]],"ddd")</f>
        <v>Sun</v>
      </c>
      <c r="D223" s="47">
        <v>45879</v>
      </c>
      <c r="E223" s="374">
        <f>WEEKDAY(Table4[[#This Row],[Date]],2)</f>
        <v>7</v>
      </c>
      <c r="F223" s="374">
        <f>SUM(Table4[[#Headers],[Daily Amount]]:Table4[[#This Row],[Daily Amount]])</f>
        <v>893</v>
      </c>
      <c r="G223" s="375"/>
      <c r="H223" s="374">
        <v>888.650000000001</v>
      </c>
      <c r="I223" s="374">
        <f t="shared" si="15"/>
        <v>-7</v>
      </c>
      <c r="J223" s="374">
        <f>Table4[[#This Row],[Total - Incl. 
''Top-ups'']]-Table4[[#This Row],[Daily Target
(Estimated)]]</f>
        <v>-888.650000000001</v>
      </c>
      <c r="K223" s="374">
        <f t="shared" si="16"/>
        <v>-893</v>
      </c>
      <c r="L223" s="374">
        <f t="shared" si="13"/>
        <v>1459</v>
      </c>
      <c r="M223" s="111">
        <f t="shared" si="14"/>
        <v>0</v>
      </c>
      <c r="N223" s="125">
        <f>IF(WEEKDAY(Table4[[#This Row],[Date]],2)=7,SUMIF(Table4[Week '#],Table4[[#This Row],[Week '#]],Table4[Daily 
Saving ]),"")</f>
        <v>-28</v>
      </c>
    </row>
    <row r="224" spans="1:14" x14ac:dyDescent="0.2">
      <c r="A224" s="66">
        <f>WEEKNUM(Table4[[#This Row],[Date]],2)</f>
        <v>33</v>
      </c>
      <c r="B224" s="74">
        <f>ROW()-ROW(Table4[[#Headers],[Day '#]])</f>
        <v>223</v>
      </c>
      <c r="C224" s="66" t="str">
        <f>TEXT(Table4[[#This Row],[Date]],"ddd")</f>
        <v>Mon</v>
      </c>
      <c r="D224" s="47">
        <v>45880</v>
      </c>
      <c r="E224" s="374">
        <f>WEEKDAY(Table4[[#This Row],[Date]],2)</f>
        <v>1</v>
      </c>
      <c r="F224" s="374">
        <f>SUM(Table4[[#Headers],[Daily Amount]]:Table4[[#This Row],[Daily Amount]])</f>
        <v>894</v>
      </c>
      <c r="G224" s="375"/>
      <c r="H224" s="374">
        <v>892.64000000000101</v>
      </c>
      <c r="I224" s="374">
        <f t="shared" si="15"/>
        <v>-1</v>
      </c>
      <c r="J224" s="374">
        <f>Table4[[#This Row],[Total - Incl. 
''Top-ups'']]-Table4[[#This Row],[Daily Target
(Estimated)]]</f>
        <v>-892.64000000000101</v>
      </c>
      <c r="K224" s="374">
        <f t="shared" si="16"/>
        <v>-894</v>
      </c>
      <c r="L224" s="374">
        <f t="shared" si="13"/>
        <v>1459</v>
      </c>
      <c r="M224" s="111">
        <f t="shared" si="14"/>
        <v>0</v>
      </c>
      <c r="N224" s="125" t="str">
        <f>IF(WEEKDAY(Table4[[#This Row],[Date]],2)=7,SUMIF(Table4[Week '#],Table4[[#This Row],[Week '#]],Table4[Daily 
Saving ]),"")</f>
        <v/>
      </c>
    </row>
    <row r="225" spans="1:14" x14ac:dyDescent="0.2">
      <c r="A225" s="66">
        <f>WEEKNUM(Table4[[#This Row],[Date]],2)</f>
        <v>33</v>
      </c>
      <c r="B225" s="74">
        <f>ROW()-ROW(Table4[[#Headers],[Day '#]])</f>
        <v>224</v>
      </c>
      <c r="C225" s="66" t="str">
        <f>TEXT(Table4[[#This Row],[Date]],"ddd")</f>
        <v>Tue</v>
      </c>
      <c r="D225" s="47">
        <v>45881</v>
      </c>
      <c r="E225" s="374">
        <f>WEEKDAY(Table4[[#This Row],[Date]],2)</f>
        <v>2</v>
      </c>
      <c r="F225" s="374">
        <f>SUM(Table4[[#Headers],[Daily Amount]]:Table4[[#This Row],[Daily Amount]])</f>
        <v>896</v>
      </c>
      <c r="G225" s="375"/>
      <c r="H225" s="374">
        <v>896.63000000000102</v>
      </c>
      <c r="I225" s="374">
        <f t="shared" si="15"/>
        <v>-2</v>
      </c>
      <c r="J225" s="374">
        <f>Table4[[#This Row],[Total - Incl. 
''Top-ups'']]-Table4[[#This Row],[Daily Target
(Estimated)]]</f>
        <v>-896.63000000000102</v>
      </c>
      <c r="K225" s="374">
        <f t="shared" si="16"/>
        <v>-896</v>
      </c>
      <c r="L225" s="374">
        <f t="shared" si="13"/>
        <v>1459</v>
      </c>
      <c r="M225" s="111">
        <f t="shared" si="14"/>
        <v>0</v>
      </c>
      <c r="N225" s="125" t="str">
        <f>IF(WEEKDAY(Table4[[#This Row],[Date]],2)=7,SUMIF(Table4[Week '#],Table4[[#This Row],[Week '#]],Table4[Daily 
Saving ]),"")</f>
        <v/>
      </c>
    </row>
    <row r="226" spans="1:14" x14ac:dyDescent="0.2">
      <c r="A226" s="66">
        <f>WEEKNUM(Table4[[#This Row],[Date]],2)</f>
        <v>33</v>
      </c>
      <c r="B226" s="74">
        <f>ROW()-ROW(Table4[[#Headers],[Day '#]])</f>
        <v>225</v>
      </c>
      <c r="C226" s="66" t="str">
        <f>TEXT(Table4[[#This Row],[Date]],"ddd")</f>
        <v>Wed</v>
      </c>
      <c r="D226" s="47">
        <v>45882</v>
      </c>
      <c r="E226" s="374">
        <f>WEEKDAY(Table4[[#This Row],[Date]],2)</f>
        <v>3</v>
      </c>
      <c r="F226" s="374">
        <f>SUM(Table4[[#Headers],[Daily Amount]]:Table4[[#This Row],[Daily Amount]])</f>
        <v>899</v>
      </c>
      <c r="G226" s="375"/>
      <c r="H226" s="374">
        <v>900.62000000000103</v>
      </c>
      <c r="I226" s="374">
        <f t="shared" si="15"/>
        <v>-3</v>
      </c>
      <c r="J226" s="374">
        <f>Table4[[#This Row],[Total - Incl. 
''Top-ups'']]-Table4[[#This Row],[Daily Target
(Estimated)]]</f>
        <v>-900.62000000000103</v>
      </c>
      <c r="K226" s="374">
        <f t="shared" si="16"/>
        <v>-899</v>
      </c>
      <c r="L226" s="374">
        <f t="shared" si="13"/>
        <v>1459</v>
      </c>
      <c r="M226" s="111">
        <f t="shared" si="14"/>
        <v>0</v>
      </c>
      <c r="N226" s="125" t="str">
        <f>IF(WEEKDAY(Table4[[#This Row],[Date]],2)=7,SUMIF(Table4[Week '#],Table4[[#This Row],[Week '#]],Table4[Daily 
Saving ]),"")</f>
        <v/>
      </c>
    </row>
    <row r="227" spans="1:14" x14ac:dyDescent="0.2">
      <c r="A227" s="66">
        <f>WEEKNUM(Table4[[#This Row],[Date]],2)</f>
        <v>33</v>
      </c>
      <c r="B227" s="74">
        <f>ROW()-ROW(Table4[[#Headers],[Day '#]])</f>
        <v>226</v>
      </c>
      <c r="C227" s="66" t="str">
        <f>TEXT(Table4[[#This Row],[Date]],"ddd")</f>
        <v>Thu</v>
      </c>
      <c r="D227" s="47">
        <v>45883</v>
      </c>
      <c r="E227" s="374">
        <f>WEEKDAY(Table4[[#This Row],[Date]],2)</f>
        <v>4</v>
      </c>
      <c r="F227" s="374">
        <f>SUM(Table4[[#Headers],[Daily Amount]]:Table4[[#This Row],[Daily Amount]])</f>
        <v>903</v>
      </c>
      <c r="G227" s="375"/>
      <c r="H227" s="374">
        <v>904.61000000000104</v>
      </c>
      <c r="I227" s="374">
        <f t="shared" si="15"/>
        <v>-4</v>
      </c>
      <c r="J227" s="374">
        <f>Table4[[#This Row],[Total - Incl. 
''Top-ups'']]-Table4[[#This Row],[Daily Target
(Estimated)]]</f>
        <v>-904.61000000000104</v>
      </c>
      <c r="K227" s="374">
        <f t="shared" si="16"/>
        <v>-903</v>
      </c>
      <c r="L227" s="374">
        <f t="shared" si="13"/>
        <v>1459</v>
      </c>
      <c r="M227" s="111">
        <f t="shared" si="14"/>
        <v>0</v>
      </c>
      <c r="N227" s="125" t="str">
        <f>IF(WEEKDAY(Table4[[#This Row],[Date]],2)=7,SUMIF(Table4[Week '#],Table4[[#This Row],[Week '#]],Table4[Daily 
Saving ]),"")</f>
        <v/>
      </c>
    </row>
    <row r="228" spans="1:14" x14ac:dyDescent="0.2">
      <c r="A228" s="66">
        <f>WEEKNUM(Table4[[#This Row],[Date]],2)</f>
        <v>33</v>
      </c>
      <c r="B228" s="74">
        <f>ROW()-ROW(Table4[[#Headers],[Day '#]])</f>
        <v>227</v>
      </c>
      <c r="C228" s="66" t="str">
        <f>TEXT(Table4[[#This Row],[Date]],"ddd")</f>
        <v>Fri</v>
      </c>
      <c r="D228" s="47">
        <v>45884</v>
      </c>
      <c r="E228" s="374">
        <f>WEEKDAY(Table4[[#This Row],[Date]],2)</f>
        <v>5</v>
      </c>
      <c r="F228" s="374">
        <f>SUM(Table4[[#Headers],[Daily Amount]]:Table4[[#This Row],[Daily Amount]])</f>
        <v>908</v>
      </c>
      <c r="G228" s="375"/>
      <c r="H228" s="374">
        <v>908.60000000000105</v>
      </c>
      <c r="I228" s="374">
        <f t="shared" si="15"/>
        <v>-5</v>
      </c>
      <c r="J228" s="374">
        <f>Table4[[#This Row],[Total - Incl. 
''Top-ups'']]-Table4[[#This Row],[Daily Target
(Estimated)]]</f>
        <v>-908.60000000000105</v>
      </c>
      <c r="K228" s="374">
        <f t="shared" si="16"/>
        <v>-908</v>
      </c>
      <c r="L228" s="374">
        <f t="shared" si="13"/>
        <v>1459</v>
      </c>
      <c r="M228" s="111">
        <f t="shared" si="14"/>
        <v>0</v>
      </c>
      <c r="N228" s="125" t="str">
        <f>IF(WEEKDAY(Table4[[#This Row],[Date]],2)=7,SUMIF(Table4[Week '#],Table4[[#This Row],[Week '#]],Table4[Daily 
Saving ]),"")</f>
        <v/>
      </c>
    </row>
    <row r="229" spans="1:14" x14ac:dyDescent="0.2">
      <c r="A229" s="66">
        <f>WEEKNUM(Table4[[#This Row],[Date]],2)</f>
        <v>33</v>
      </c>
      <c r="B229" s="74">
        <f>ROW()-ROW(Table4[[#Headers],[Day '#]])</f>
        <v>228</v>
      </c>
      <c r="C229" s="66" t="str">
        <f>TEXT(Table4[[#This Row],[Date]],"ddd")</f>
        <v>Sat</v>
      </c>
      <c r="D229" s="47">
        <v>45885</v>
      </c>
      <c r="E229" s="374">
        <f>WEEKDAY(Table4[[#This Row],[Date]],2)</f>
        <v>6</v>
      </c>
      <c r="F229" s="374">
        <f>SUM(Table4[[#Headers],[Daily Amount]]:Table4[[#This Row],[Daily Amount]])</f>
        <v>914</v>
      </c>
      <c r="G229" s="375"/>
      <c r="H229" s="374">
        <v>912.59000000000106</v>
      </c>
      <c r="I229" s="374">
        <f t="shared" si="15"/>
        <v>-6</v>
      </c>
      <c r="J229" s="374">
        <f>Table4[[#This Row],[Total - Incl. 
''Top-ups'']]-Table4[[#This Row],[Daily Target
(Estimated)]]</f>
        <v>-912.59000000000106</v>
      </c>
      <c r="K229" s="374">
        <f t="shared" si="16"/>
        <v>-914</v>
      </c>
      <c r="L229" s="374">
        <f t="shared" si="13"/>
        <v>1459</v>
      </c>
      <c r="M229" s="111">
        <f t="shared" si="14"/>
        <v>0</v>
      </c>
      <c r="N229" s="125" t="str">
        <f>IF(WEEKDAY(Table4[[#This Row],[Date]],2)=7,SUMIF(Table4[Week '#],Table4[[#This Row],[Week '#]],Table4[Daily 
Saving ]),"")</f>
        <v/>
      </c>
    </row>
    <row r="230" spans="1:14" x14ac:dyDescent="0.2">
      <c r="A230" s="66">
        <f>WEEKNUM(Table4[[#This Row],[Date]],2)</f>
        <v>33</v>
      </c>
      <c r="B230" s="74">
        <f>ROW()-ROW(Table4[[#Headers],[Day '#]])</f>
        <v>229</v>
      </c>
      <c r="C230" s="66" t="str">
        <f>TEXT(Table4[[#This Row],[Date]],"ddd")</f>
        <v>Sun</v>
      </c>
      <c r="D230" s="47">
        <v>45886</v>
      </c>
      <c r="E230" s="374">
        <f>WEEKDAY(Table4[[#This Row],[Date]],2)</f>
        <v>7</v>
      </c>
      <c r="F230" s="374">
        <f>SUM(Table4[[#Headers],[Daily Amount]]:Table4[[#This Row],[Daily Amount]])</f>
        <v>921</v>
      </c>
      <c r="G230" s="375"/>
      <c r="H230" s="374">
        <v>916.58000000000095</v>
      </c>
      <c r="I230" s="374">
        <f t="shared" si="15"/>
        <v>-7</v>
      </c>
      <c r="J230" s="374">
        <f>Table4[[#This Row],[Total - Incl. 
''Top-ups'']]-Table4[[#This Row],[Daily Target
(Estimated)]]</f>
        <v>-916.58000000000095</v>
      </c>
      <c r="K230" s="374">
        <f t="shared" si="16"/>
        <v>-921</v>
      </c>
      <c r="L230" s="374">
        <f t="shared" si="13"/>
        <v>1459</v>
      </c>
      <c r="M230" s="111">
        <f t="shared" si="14"/>
        <v>0</v>
      </c>
      <c r="N230" s="125">
        <f>IF(WEEKDAY(Table4[[#This Row],[Date]],2)=7,SUMIF(Table4[Week '#],Table4[[#This Row],[Week '#]],Table4[Daily 
Saving ]),"")</f>
        <v>-28</v>
      </c>
    </row>
    <row r="231" spans="1:14" x14ac:dyDescent="0.2">
      <c r="A231" s="66">
        <f>WEEKNUM(Table4[[#This Row],[Date]],2)</f>
        <v>34</v>
      </c>
      <c r="B231" s="74">
        <f>ROW()-ROW(Table4[[#Headers],[Day '#]])</f>
        <v>230</v>
      </c>
      <c r="C231" s="66" t="str">
        <f>TEXT(Table4[[#This Row],[Date]],"ddd")</f>
        <v>Mon</v>
      </c>
      <c r="D231" s="47">
        <v>45887</v>
      </c>
      <c r="E231" s="374">
        <f>WEEKDAY(Table4[[#This Row],[Date]],2)</f>
        <v>1</v>
      </c>
      <c r="F231" s="374">
        <f>SUM(Table4[[#Headers],[Daily Amount]]:Table4[[#This Row],[Daily Amount]])</f>
        <v>922</v>
      </c>
      <c r="G231" s="375"/>
      <c r="H231" s="374">
        <v>920.57000000000096</v>
      </c>
      <c r="I231" s="374">
        <f t="shared" si="15"/>
        <v>-1</v>
      </c>
      <c r="J231" s="374">
        <f>Table4[[#This Row],[Total - Incl. 
''Top-ups'']]-Table4[[#This Row],[Daily Target
(Estimated)]]</f>
        <v>-920.57000000000096</v>
      </c>
      <c r="K231" s="374">
        <f t="shared" si="16"/>
        <v>-922</v>
      </c>
      <c r="L231" s="374">
        <f t="shared" si="13"/>
        <v>1459</v>
      </c>
      <c r="M231" s="111">
        <f t="shared" si="14"/>
        <v>0</v>
      </c>
      <c r="N231" s="125" t="str">
        <f>IF(WEEKDAY(Table4[[#This Row],[Date]],2)=7,SUMIF(Table4[Week '#],Table4[[#This Row],[Week '#]],Table4[Daily 
Saving ]),"")</f>
        <v/>
      </c>
    </row>
    <row r="232" spans="1:14" x14ac:dyDescent="0.2">
      <c r="A232" s="66">
        <f>WEEKNUM(Table4[[#This Row],[Date]],2)</f>
        <v>34</v>
      </c>
      <c r="B232" s="74">
        <f>ROW()-ROW(Table4[[#Headers],[Day '#]])</f>
        <v>231</v>
      </c>
      <c r="C232" s="66" t="str">
        <f>TEXT(Table4[[#This Row],[Date]],"ddd")</f>
        <v>Tue</v>
      </c>
      <c r="D232" s="47">
        <v>45888</v>
      </c>
      <c r="E232" s="374">
        <f>WEEKDAY(Table4[[#This Row],[Date]],2)</f>
        <v>2</v>
      </c>
      <c r="F232" s="374">
        <f>SUM(Table4[[#Headers],[Daily Amount]]:Table4[[#This Row],[Daily Amount]])</f>
        <v>924</v>
      </c>
      <c r="G232" s="375"/>
      <c r="H232" s="374">
        <v>924.56000000000097</v>
      </c>
      <c r="I232" s="374">
        <f t="shared" si="15"/>
        <v>-2</v>
      </c>
      <c r="J232" s="374">
        <f>Table4[[#This Row],[Total - Incl. 
''Top-ups'']]-Table4[[#This Row],[Daily Target
(Estimated)]]</f>
        <v>-924.56000000000097</v>
      </c>
      <c r="K232" s="374">
        <f t="shared" si="16"/>
        <v>-924</v>
      </c>
      <c r="L232" s="374">
        <f t="shared" si="13"/>
        <v>1459</v>
      </c>
      <c r="M232" s="111">
        <f t="shared" si="14"/>
        <v>0</v>
      </c>
      <c r="N232" s="125" t="str">
        <f>IF(WEEKDAY(Table4[[#This Row],[Date]],2)=7,SUMIF(Table4[Week '#],Table4[[#This Row],[Week '#]],Table4[Daily 
Saving ]),"")</f>
        <v/>
      </c>
    </row>
    <row r="233" spans="1:14" x14ac:dyDescent="0.2">
      <c r="A233" s="66">
        <f>WEEKNUM(Table4[[#This Row],[Date]],2)</f>
        <v>34</v>
      </c>
      <c r="B233" s="74">
        <f>ROW()-ROW(Table4[[#Headers],[Day '#]])</f>
        <v>232</v>
      </c>
      <c r="C233" s="66" t="str">
        <f>TEXT(Table4[[#This Row],[Date]],"ddd")</f>
        <v>Wed</v>
      </c>
      <c r="D233" s="47">
        <v>45889</v>
      </c>
      <c r="E233" s="374">
        <f>WEEKDAY(Table4[[#This Row],[Date]],2)</f>
        <v>3</v>
      </c>
      <c r="F233" s="374">
        <f>SUM(Table4[[#Headers],[Daily Amount]]:Table4[[#This Row],[Daily Amount]])</f>
        <v>927</v>
      </c>
      <c r="G233" s="375"/>
      <c r="H233" s="374">
        <v>928.55000000000098</v>
      </c>
      <c r="I233" s="374">
        <f t="shared" si="15"/>
        <v>-3</v>
      </c>
      <c r="J233" s="374">
        <f>Table4[[#This Row],[Total - Incl. 
''Top-ups'']]-Table4[[#This Row],[Daily Target
(Estimated)]]</f>
        <v>-928.55000000000098</v>
      </c>
      <c r="K233" s="374">
        <f t="shared" si="16"/>
        <v>-927</v>
      </c>
      <c r="L233" s="374">
        <f t="shared" si="13"/>
        <v>1459</v>
      </c>
      <c r="M233" s="111">
        <f t="shared" si="14"/>
        <v>0</v>
      </c>
      <c r="N233" s="125" t="str">
        <f>IF(WEEKDAY(Table4[[#This Row],[Date]],2)=7,SUMIF(Table4[Week '#],Table4[[#This Row],[Week '#]],Table4[Daily 
Saving ]),"")</f>
        <v/>
      </c>
    </row>
    <row r="234" spans="1:14" x14ac:dyDescent="0.2">
      <c r="A234" s="66">
        <f>WEEKNUM(Table4[[#This Row],[Date]],2)</f>
        <v>34</v>
      </c>
      <c r="B234" s="74">
        <f>ROW()-ROW(Table4[[#Headers],[Day '#]])</f>
        <v>233</v>
      </c>
      <c r="C234" s="66" t="str">
        <f>TEXT(Table4[[#This Row],[Date]],"ddd")</f>
        <v>Thu</v>
      </c>
      <c r="D234" s="47">
        <v>45890</v>
      </c>
      <c r="E234" s="374">
        <f>WEEKDAY(Table4[[#This Row],[Date]],2)</f>
        <v>4</v>
      </c>
      <c r="F234" s="374">
        <f>SUM(Table4[[#Headers],[Daily Amount]]:Table4[[#This Row],[Daily Amount]])</f>
        <v>931</v>
      </c>
      <c r="G234" s="375"/>
      <c r="H234" s="374">
        <v>932.54000000000099</v>
      </c>
      <c r="I234" s="374">
        <f t="shared" si="15"/>
        <v>-4</v>
      </c>
      <c r="J234" s="374">
        <f>Table4[[#This Row],[Total - Incl. 
''Top-ups'']]-Table4[[#This Row],[Daily Target
(Estimated)]]</f>
        <v>-932.54000000000099</v>
      </c>
      <c r="K234" s="374">
        <f t="shared" si="16"/>
        <v>-931</v>
      </c>
      <c r="L234" s="374">
        <f t="shared" si="13"/>
        <v>1459</v>
      </c>
      <c r="M234" s="111">
        <f t="shared" si="14"/>
        <v>0</v>
      </c>
      <c r="N234" s="125" t="str">
        <f>IF(WEEKDAY(Table4[[#This Row],[Date]],2)=7,SUMIF(Table4[Week '#],Table4[[#This Row],[Week '#]],Table4[Daily 
Saving ]),"")</f>
        <v/>
      </c>
    </row>
    <row r="235" spans="1:14" x14ac:dyDescent="0.2">
      <c r="A235" s="66">
        <f>WEEKNUM(Table4[[#This Row],[Date]],2)</f>
        <v>34</v>
      </c>
      <c r="B235" s="74">
        <f>ROW()-ROW(Table4[[#Headers],[Day '#]])</f>
        <v>234</v>
      </c>
      <c r="C235" s="66" t="str">
        <f>TEXT(Table4[[#This Row],[Date]],"ddd")</f>
        <v>Fri</v>
      </c>
      <c r="D235" s="47">
        <v>45891</v>
      </c>
      <c r="E235" s="374">
        <f>WEEKDAY(Table4[[#This Row],[Date]],2)</f>
        <v>5</v>
      </c>
      <c r="F235" s="374">
        <f>SUM(Table4[[#Headers],[Daily Amount]]:Table4[[#This Row],[Daily Amount]])</f>
        <v>936</v>
      </c>
      <c r="G235" s="375"/>
      <c r="H235" s="374">
        <v>936.530000000001</v>
      </c>
      <c r="I235" s="374">
        <f t="shared" si="15"/>
        <v>-5</v>
      </c>
      <c r="J235" s="374">
        <f>Table4[[#This Row],[Total - Incl. 
''Top-ups'']]-Table4[[#This Row],[Daily Target
(Estimated)]]</f>
        <v>-936.530000000001</v>
      </c>
      <c r="K235" s="374">
        <f t="shared" si="16"/>
        <v>-936</v>
      </c>
      <c r="L235" s="374">
        <f t="shared" si="13"/>
        <v>1459</v>
      </c>
      <c r="M235" s="111">
        <f t="shared" si="14"/>
        <v>0</v>
      </c>
      <c r="N235" s="125" t="str">
        <f>IF(WEEKDAY(Table4[[#This Row],[Date]],2)=7,SUMIF(Table4[Week '#],Table4[[#This Row],[Week '#]],Table4[Daily 
Saving ]),"")</f>
        <v/>
      </c>
    </row>
    <row r="236" spans="1:14" x14ac:dyDescent="0.2">
      <c r="A236" s="66">
        <f>WEEKNUM(Table4[[#This Row],[Date]],2)</f>
        <v>34</v>
      </c>
      <c r="B236" s="74">
        <f>ROW()-ROW(Table4[[#Headers],[Day '#]])</f>
        <v>235</v>
      </c>
      <c r="C236" s="66" t="str">
        <f>TEXT(Table4[[#This Row],[Date]],"ddd")</f>
        <v>Sat</v>
      </c>
      <c r="D236" s="47">
        <v>45892</v>
      </c>
      <c r="E236" s="374">
        <f>WEEKDAY(Table4[[#This Row],[Date]],2)</f>
        <v>6</v>
      </c>
      <c r="F236" s="374">
        <f>SUM(Table4[[#Headers],[Daily Amount]]:Table4[[#This Row],[Daily Amount]])</f>
        <v>942</v>
      </c>
      <c r="G236" s="375"/>
      <c r="H236" s="374">
        <v>940.520000000001</v>
      </c>
      <c r="I236" s="374">
        <f t="shared" si="15"/>
        <v>-6</v>
      </c>
      <c r="J236" s="374">
        <f>Table4[[#This Row],[Total - Incl. 
''Top-ups'']]-Table4[[#This Row],[Daily Target
(Estimated)]]</f>
        <v>-940.520000000001</v>
      </c>
      <c r="K236" s="374">
        <f t="shared" si="16"/>
        <v>-942</v>
      </c>
      <c r="L236" s="374">
        <f t="shared" si="13"/>
        <v>1459</v>
      </c>
      <c r="M236" s="111">
        <f t="shared" si="14"/>
        <v>0</v>
      </c>
      <c r="N236" s="125" t="str">
        <f>IF(WEEKDAY(Table4[[#This Row],[Date]],2)=7,SUMIF(Table4[Week '#],Table4[[#This Row],[Week '#]],Table4[Daily 
Saving ]),"")</f>
        <v/>
      </c>
    </row>
    <row r="237" spans="1:14" x14ac:dyDescent="0.2">
      <c r="A237" s="66">
        <f>WEEKNUM(Table4[[#This Row],[Date]],2)</f>
        <v>34</v>
      </c>
      <c r="B237" s="74">
        <f>ROW()-ROW(Table4[[#Headers],[Day '#]])</f>
        <v>236</v>
      </c>
      <c r="C237" s="66" t="str">
        <f>TEXT(Table4[[#This Row],[Date]],"ddd")</f>
        <v>Sun</v>
      </c>
      <c r="D237" s="47">
        <v>45893</v>
      </c>
      <c r="E237" s="374">
        <f>WEEKDAY(Table4[[#This Row],[Date]],2)</f>
        <v>7</v>
      </c>
      <c r="F237" s="374">
        <f>SUM(Table4[[#Headers],[Daily Amount]]:Table4[[#This Row],[Daily Amount]])</f>
        <v>949</v>
      </c>
      <c r="G237" s="375"/>
      <c r="H237" s="374">
        <v>944.51000000000101</v>
      </c>
      <c r="I237" s="374">
        <f t="shared" si="15"/>
        <v>-7</v>
      </c>
      <c r="J237" s="374">
        <f>Table4[[#This Row],[Total - Incl. 
''Top-ups'']]-Table4[[#This Row],[Daily Target
(Estimated)]]</f>
        <v>-944.51000000000101</v>
      </c>
      <c r="K237" s="374">
        <f t="shared" si="16"/>
        <v>-949</v>
      </c>
      <c r="L237" s="374">
        <f t="shared" si="13"/>
        <v>1459</v>
      </c>
      <c r="M237" s="111">
        <f t="shared" si="14"/>
        <v>0</v>
      </c>
      <c r="N237" s="125">
        <f>IF(WEEKDAY(Table4[[#This Row],[Date]],2)=7,SUMIF(Table4[Week '#],Table4[[#This Row],[Week '#]],Table4[Daily 
Saving ]),"")</f>
        <v>-28</v>
      </c>
    </row>
    <row r="238" spans="1:14" x14ac:dyDescent="0.2">
      <c r="A238" s="66">
        <f>WEEKNUM(Table4[[#This Row],[Date]],2)</f>
        <v>35</v>
      </c>
      <c r="B238" s="74">
        <f>ROW()-ROW(Table4[[#Headers],[Day '#]])</f>
        <v>237</v>
      </c>
      <c r="C238" s="66" t="str">
        <f>TEXT(Table4[[#This Row],[Date]],"ddd")</f>
        <v>Mon</v>
      </c>
      <c r="D238" s="47">
        <v>45894</v>
      </c>
      <c r="E238" s="374">
        <f>WEEKDAY(Table4[[#This Row],[Date]],2)</f>
        <v>1</v>
      </c>
      <c r="F238" s="374">
        <f>SUM(Table4[[#Headers],[Daily Amount]]:Table4[[#This Row],[Daily Amount]])</f>
        <v>950</v>
      </c>
      <c r="G238" s="375"/>
      <c r="H238" s="374">
        <v>948.50000000000102</v>
      </c>
      <c r="I238" s="374">
        <f t="shared" si="15"/>
        <v>-1</v>
      </c>
      <c r="J238" s="374">
        <f>Table4[[#This Row],[Total - Incl. 
''Top-ups'']]-Table4[[#This Row],[Daily Target
(Estimated)]]</f>
        <v>-948.50000000000102</v>
      </c>
      <c r="K238" s="374">
        <f t="shared" si="16"/>
        <v>-950</v>
      </c>
      <c r="L238" s="374">
        <f t="shared" si="13"/>
        <v>1459</v>
      </c>
      <c r="M238" s="111">
        <f t="shared" si="14"/>
        <v>0</v>
      </c>
      <c r="N238" s="125" t="str">
        <f>IF(WEEKDAY(Table4[[#This Row],[Date]],2)=7,SUMIF(Table4[Week '#],Table4[[#This Row],[Week '#]],Table4[Daily 
Saving ]),"")</f>
        <v/>
      </c>
    </row>
    <row r="239" spans="1:14" x14ac:dyDescent="0.2">
      <c r="A239" s="66">
        <f>WEEKNUM(Table4[[#This Row],[Date]],2)</f>
        <v>35</v>
      </c>
      <c r="B239" s="74">
        <f>ROW()-ROW(Table4[[#Headers],[Day '#]])</f>
        <v>238</v>
      </c>
      <c r="C239" s="66" t="str">
        <f>TEXT(Table4[[#This Row],[Date]],"ddd")</f>
        <v>Tue</v>
      </c>
      <c r="D239" s="47">
        <v>45895</v>
      </c>
      <c r="E239" s="374">
        <f>WEEKDAY(Table4[[#This Row],[Date]],2)</f>
        <v>2</v>
      </c>
      <c r="F239" s="374">
        <f>SUM(Table4[[#Headers],[Daily Amount]]:Table4[[#This Row],[Daily Amount]])</f>
        <v>952</v>
      </c>
      <c r="G239" s="375"/>
      <c r="H239" s="374">
        <v>952.49000000000103</v>
      </c>
      <c r="I239" s="374">
        <f t="shared" si="15"/>
        <v>-2</v>
      </c>
      <c r="J239" s="374">
        <f>Table4[[#This Row],[Total - Incl. 
''Top-ups'']]-Table4[[#This Row],[Daily Target
(Estimated)]]</f>
        <v>-952.49000000000103</v>
      </c>
      <c r="K239" s="374">
        <f t="shared" si="16"/>
        <v>-952</v>
      </c>
      <c r="L239" s="374">
        <f t="shared" si="13"/>
        <v>1459</v>
      </c>
      <c r="M239" s="111">
        <f t="shared" si="14"/>
        <v>0</v>
      </c>
      <c r="N239" s="125" t="str">
        <f>IF(WEEKDAY(Table4[[#This Row],[Date]],2)=7,SUMIF(Table4[Week '#],Table4[[#This Row],[Week '#]],Table4[Daily 
Saving ]),"")</f>
        <v/>
      </c>
    </row>
    <row r="240" spans="1:14" x14ac:dyDescent="0.2">
      <c r="A240" s="66">
        <f>WEEKNUM(Table4[[#This Row],[Date]],2)</f>
        <v>35</v>
      </c>
      <c r="B240" s="74">
        <f>ROW()-ROW(Table4[[#Headers],[Day '#]])</f>
        <v>239</v>
      </c>
      <c r="C240" s="66" t="str">
        <f>TEXT(Table4[[#This Row],[Date]],"ddd")</f>
        <v>Wed</v>
      </c>
      <c r="D240" s="47">
        <v>45896</v>
      </c>
      <c r="E240" s="374">
        <f>WEEKDAY(Table4[[#This Row],[Date]],2)</f>
        <v>3</v>
      </c>
      <c r="F240" s="374">
        <f>SUM(Table4[[#Headers],[Daily Amount]]:Table4[[#This Row],[Daily Amount]])</f>
        <v>955</v>
      </c>
      <c r="G240" s="375"/>
      <c r="H240" s="374">
        <v>956.48000000000104</v>
      </c>
      <c r="I240" s="374">
        <f t="shared" si="15"/>
        <v>-3</v>
      </c>
      <c r="J240" s="374">
        <f>Table4[[#This Row],[Total - Incl. 
''Top-ups'']]-Table4[[#This Row],[Daily Target
(Estimated)]]</f>
        <v>-956.48000000000104</v>
      </c>
      <c r="K240" s="374">
        <f t="shared" si="16"/>
        <v>-955</v>
      </c>
      <c r="L240" s="374">
        <f t="shared" si="13"/>
        <v>1459</v>
      </c>
      <c r="M240" s="111">
        <f t="shared" si="14"/>
        <v>0</v>
      </c>
      <c r="N240" s="125" t="str">
        <f>IF(WEEKDAY(Table4[[#This Row],[Date]],2)=7,SUMIF(Table4[Week '#],Table4[[#This Row],[Week '#]],Table4[Daily 
Saving ]),"")</f>
        <v/>
      </c>
    </row>
    <row r="241" spans="1:14" x14ac:dyDescent="0.2">
      <c r="A241" s="66">
        <f>WEEKNUM(Table4[[#This Row],[Date]],2)</f>
        <v>35</v>
      </c>
      <c r="B241" s="74">
        <f>ROW()-ROW(Table4[[#Headers],[Day '#]])</f>
        <v>240</v>
      </c>
      <c r="C241" s="66" t="str">
        <f>TEXT(Table4[[#This Row],[Date]],"ddd")</f>
        <v>Thu</v>
      </c>
      <c r="D241" s="47">
        <v>45897</v>
      </c>
      <c r="E241" s="374">
        <f>WEEKDAY(Table4[[#This Row],[Date]],2)</f>
        <v>4</v>
      </c>
      <c r="F241" s="374">
        <f>SUM(Table4[[#Headers],[Daily Amount]]:Table4[[#This Row],[Daily Amount]])</f>
        <v>959</v>
      </c>
      <c r="G241" s="375"/>
      <c r="H241" s="374">
        <v>960.47000000000105</v>
      </c>
      <c r="I241" s="374">
        <f t="shared" si="15"/>
        <v>-4</v>
      </c>
      <c r="J241" s="374">
        <f>Table4[[#This Row],[Total - Incl. 
''Top-ups'']]-Table4[[#This Row],[Daily Target
(Estimated)]]</f>
        <v>-960.47000000000105</v>
      </c>
      <c r="K241" s="374">
        <f t="shared" si="16"/>
        <v>-959</v>
      </c>
      <c r="L241" s="374">
        <f t="shared" si="13"/>
        <v>1459</v>
      </c>
      <c r="M241" s="111">
        <f t="shared" si="14"/>
        <v>0</v>
      </c>
      <c r="N241" s="125" t="str">
        <f>IF(WEEKDAY(Table4[[#This Row],[Date]],2)=7,SUMIF(Table4[Week '#],Table4[[#This Row],[Week '#]],Table4[Daily 
Saving ]),"")</f>
        <v/>
      </c>
    </row>
    <row r="242" spans="1:14" x14ac:dyDescent="0.2">
      <c r="A242" s="66">
        <f>WEEKNUM(Table4[[#This Row],[Date]],2)</f>
        <v>35</v>
      </c>
      <c r="B242" s="74">
        <f>ROW()-ROW(Table4[[#Headers],[Day '#]])</f>
        <v>241</v>
      </c>
      <c r="C242" s="66" t="str">
        <f>TEXT(Table4[[#This Row],[Date]],"ddd")</f>
        <v>Fri</v>
      </c>
      <c r="D242" s="47">
        <v>45898</v>
      </c>
      <c r="E242" s="374">
        <f>WEEKDAY(Table4[[#This Row],[Date]],2)</f>
        <v>5</v>
      </c>
      <c r="F242" s="374">
        <f>SUM(Table4[[#Headers],[Daily Amount]]:Table4[[#This Row],[Daily Amount]])</f>
        <v>964</v>
      </c>
      <c r="G242" s="375"/>
      <c r="H242" s="374">
        <v>964.46000000000095</v>
      </c>
      <c r="I242" s="374">
        <f t="shared" si="15"/>
        <v>-5</v>
      </c>
      <c r="J242" s="374">
        <f>Table4[[#This Row],[Total - Incl. 
''Top-ups'']]-Table4[[#This Row],[Daily Target
(Estimated)]]</f>
        <v>-964.46000000000095</v>
      </c>
      <c r="K242" s="374">
        <f t="shared" si="16"/>
        <v>-964</v>
      </c>
      <c r="L242" s="374">
        <f t="shared" si="13"/>
        <v>1459</v>
      </c>
      <c r="M242" s="111">
        <f t="shared" si="14"/>
        <v>0</v>
      </c>
      <c r="N242" s="125" t="str">
        <f>IF(WEEKDAY(Table4[[#This Row],[Date]],2)=7,SUMIF(Table4[Week '#],Table4[[#This Row],[Week '#]],Table4[Daily 
Saving ]),"")</f>
        <v/>
      </c>
    </row>
    <row r="243" spans="1:14" x14ac:dyDescent="0.2">
      <c r="A243" s="66">
        <f>WEEKNUM(Table4[[#This Row],[Date]],2)</f>
        <v>35</v>
      </c>
      <c r="B243" s="74">
        <f>ROW()-ROW(Table4[[#Headers],[Day '#]])</f>
        <v>242</v>
      </c>
      <c r="C243" s="66" t="str">
        <f>TEXT(Table4[[#This Row],[Date]],"ddd")</f>
        <v>Sat</v>
      </c>
      <c r="D243" s="47">
        <v>45899</v>
      </c>
      <c r="E243" s="374">
        <f>WEEKDAY(Table4[[#This Row],[Date]],2)</f>
        <v>6</v>
      </c>
      <c r="F243" s="374">
        <f>SUM(Table4[[#Headers],[Daily Amount]]:Table4[[#This Row],[Daily Amount]])</f>
        <v>970</v>
      </c>
      <c r="G243" s="375"/>
      <c r="H243" s="374">
        <v>968.45000000000095</v>
      </c>
      <c r="I243" s="374">
        <f t="shared" si="15"/>
        <v>-6</v>
      </c>
      <c r="J243" s="374">
        <f>Table4[[#This Row],[Total - Incl. 
''Top-ups'']]-Table4[[#This Row],[Daily Target
(Estimated)]]</f>
        <v>-968.45000000000095</v>
      </c>
      <c r="K243" s="374">
        <f t="shared" si="16"/>
        <v>-970</v>
      </c>
      <c r="L243" s="374">
        <f t="shared" si="13"/>
        <v>1459</v>
      </c>
      <c r="M243" s="111">
        <f t="shared" si="14"/>
        <v>0</v>
      </c>
      <c r="N243" s="125" t="str">
        <f>IF(WEEKDAY(Table4[[#This Row],[Date]],2)=7,SUMIF(Table4[Week '#],Table4[[#This Row],[Week '#]],Table4[Daily 
Saving ]),"")</f>
        <v/>
      </c>
    </row>
    <row r="244" spans="1:14" x14ac:dyDescent="0.2">
      <c r="A244" s="66">
        <f>WEEKNUM(Table4[[#This Row],[Date]],2)</f>
        <v>35</v>
      </c>
      <c r="B244" s="74">
        <f>ROW()-ROW(Table4[[#Headers],[Day '#]])</f>
        <v>243</v>
      </c>
      <c r="C244" s="66" t="str">
        <f>TEXT(Table4[[#This Row],[Date]],"ddd")</f>
        <v>Sun</v>
      </c>
      <c r="D244" s="47">
        <v>45900</v>
      </c>
      <c r="E244" s="374">
        <f>WEEKDAY(Table4[[#This Row],[Date]],2)</f>
        <v>7</v>
      </c>
      <c r="F244" s="374">
        <f>SUM(Table4[[#Headers],[Daily Amount]]:Table4[[#This Row],[Daily Amount]])</f>
        <v>977</v>
      </c>
      <c r="G244" s="375"/>
      <c r="H244" s="374">
        <v>972.44000000000096</v>
      </c>
      <c r="I244" s="374">
        <f t="shared" si="15"/>
        <v>-7</v>
      </c>
      <c r="J244" s="374">
        <f>Table4[[#This Row],[Total - Incl. 
''Top-ups'']]-Table4[[#This Row],[Daily Target
(Estimated)]]</f>
        <v>-972.44000000000096</v>
      </c>
      <c r="K244" s="374">
        <f t="shared" si="16"/>
        <v>-977</v>
      </c>
      <c r="L244" s="374">
        <f t="shared" si="13"/>
        <v>1459</v>
      </c>
      <c r="M244" s="111">
        <f t="shared" si="14"/>
        <v>0</v>
      </c>
      <c r="N244" s="125">
        <f>IF(WEEKDAY(Table4[[#This Row],[Date]],2)=7,SUMIF(Table4[Week '#],Table4[[#This Row],[Week '#]],Table4[Daily 
Saving ]),"")</f>
        <v>-28</v>
      </c>
    </row>
    <row r="245" spans="1:14" x14ac:dyDescent="0.2">
      <c r="A245" s="66">
        <f>WEEKNUM(Table4[[#This Row],[Date]],2)</f>
        <v>36</v>
      </c>
      <c r="B245" s="74">
        <f>ROW()-ROW(Table4[[#Headers],[Day '#]])</f>
        <v>244</v>
      </c>
      <c r="C245" s="66" t="str">
        <f>TEXT(Table4[[#This Row],[Date]],"ddd")</f>
        <v>Mon</v>
      </c>
      <c r="D245" s="47">
        <v>45901</v>
      </c>
      <c r="E245" s="374">
        <f>WEEKDAY(Table4[[#This Row],[Date]],2)</f>
        <v>1</v>
      </c>
      <c r="F245" s="374">
        <f>SUM(Table4[[#Headers],[Daily Amount]]:Table4[[#This Row],[Daily Amount]])</f>
        <v>978</v>
      </c>
      <c r="G245" s="375"/>
      <c r="H245" s="374">
        <v>976.43000000000097</v>
      </c>
      <c r="I245" s="374">
        <f t="shared" si="15"/>
        <v>-1</v>
      </c>
      <c r="J245" s="374">
        <f>Table4[[#This Row],[Total - Incl. 
''Top-ups'']]-Table4[[#This Row],[Daily Target
(Estimated)]]</f>
        <v>-976.43000000000097</v>
      </c>
      <c r="K245" s="374">
        <f t="shared" si="16"/>
        <v>-978</v>
      </c>
      <c r="L245" s="374">
        <f t="shared" si="13"/>
        <v>1459</v>
      </c>
      <c r="M245" s="111">
        <f t="shared" si="14"/>
        <v>0</v>
      </c>
      <c r="N245" s="125" t="str">
        <f>IF(WEEKDAY(Table4[[#This Row],[Date]],2)=7,SUMIF(Table4[Week '#],Table4[[#This Row],[Week '#]],Table4[Daily 
Saving ]),"")</f>
        <v/>
      </c>
    </row>
    <row r="246" spans="1:14" x14ac:dyDescent="0.2">
      <c r="A246" s="66">
        <f>WEEKNUM(Table4[[#This Row],[Date]],2)</f>
        <v>36</v>
      </c>
      <c r="B246" s="74">
        <f>ROW()-ROW(Table4[[#Headers],[Day '#]])</f>
        <v>245</v>
      </c>
      <c r="C246" s="66" t="str">
        <f>TEXT(Table4[[#This Row],[Date]],"ddd")</f>
        <v>Tue</v>
      </c>
      <c r="D246" s="47">
        <v>45902</v>
      </c>
      <c r="E246" s="374">
        <f>WEEKDAY(Table4[[#This Row],[Date]],2)</f>
        <v>2</v>
      </c>
      <c r="F246" s="374">
        <f>SUM(Table4[[#Headers],[Daily Amount]]:Table4[[#This Row],[Daily Amount]])</f>
        <v>980</v>
      </c>
      <c r="G246" s="375"/>
      <c r="H246" s="374">
        <v>980.42000000000098</v>
      </c>
      <c r="I246" s="374">
        <f t="shared" si="15"/>
        <v>-2</v>
      </c>
      <c r="J246" s="374">
        <f>Table4[[#This Row],[Total - Incl. 
''Top-ups'']]-Table4[[#This Row],[Daily Target
(Estimated)]]</f>
        <v>-980.42000000000098</v>
      </c>
      <c r="K246" s="374">
        <f t="shared" si="16"/>
        <v>-980</v>
      </c>
      <c r="L246" s="374">
        <f t="shared" si="13"/>
        <v>1459</v>
      </c>
      <c r="M246" s="111">
        <f t="shared" si="14"/>
        <v>0</v>
      </c>
      <c r="N246" s="125" t="str">
        <f>IF(WEEKDAY(Table4[[#This Row],[Date]],2)=7,SUMIF(Table4[Week '#],Table4[[#This Row],[Week '#]],Table4[Daily 
Saving ]),"")</f>
        <v/>
      </c>
    </row>
    <row r="247" spans="1:14" x14ac:dyDescent="0.2">
      <c r="A247" s="66">
        <f>WEEKNUM(Table4[[#This Row],[Date]],2)</f>
        <v>36</v>
      </c>
      <c r="B247" s="74">
        <f>ROW()-ROW(Table4[[#Headers],[Day '#]])</f>
        <v>246</v>
      </c>
      <c r="C247" s="66" t="str">
        <f>TEXT(Table4[[#This Row],[Date]],"ddd")</f>
        <v>Wed</v>
      </c>
      <c r="D247" s="47">
        <v>45903</v>
      </c>
      <c r="E247" s="374">
        <f>WEEKDAY(Table4[[#This Row],[Date]],2)</f>
        <v>3</v>
      </c>
      <c r="F247" s="374">
        <f>SUM(Table4[[#Headers],[Daily Amount]]:Table4[[#This Row],[Daily Amount]])</f>
        <v>983</v>
      </c>
      <c r="G247" s="375"/>
      <c r="H247" s="374">
        <v>984.41000000000099</v>
      </c>
      <c r="I247" s="374">
        <f t="shared" si="15"/>
        <v>-3</v>
      </c>
      <c r="J247" s="374">
        <f>Table4[[#This Row],[Total - Incl. 
''Top-ups'']]-Table4[[#This Row],[Daily Target
(Estimated)]]</f>
        <v>-984.41000000000099</v>
      </c>
      <c r="K247" s="374">
        <f t="shared" si="16"/>
        <v>-983</v>
      </c>
      <c r="L247" s="374">
        <f t="shared" si="13"/>
        <v>1459</v>
      </c>
      <c r="M247" s="111">
        <f t="shared" si="14"/>
        <v>0</v>
      </c>
      <c r="N247" s="125" t="str">
        <f>IF(WEEKDAY(Table4[[#This Row],[Date]],2)=7,SUMIF(Table4[Week '#],Table4[[#This Row],[Week '#]],Table4[Daily 
Saving ]),"")</f>
        <v/>
      </c>
    </row>
    <row r="248" spans="1:14" x14ac:dyDescent="0.2">
      <c r="A248" s="66">
        <f>WEEKNUM(Table4[[#This Row],[Date]],2)</f>
        <v>36</v>
      </c>
      <c r="B248" s="74">
        <f>ROW()-ROW(Table4[[#Headers],[Day '#]])</f>
        <v>247</v>
      </c>
      <c r="C248" s="66" t="str">
        <f>TEXT(Table4[[#This Row],[Date]],"ddd")</f>
        <v>Thu</v>
      </c>
      <c r="D248" s="47">
        <v>45904</v>
      </c>
      <c r="E248" s="374">
        <f>WEEKDAY(Table4[[#This Row],[Date]],2)</f>
        <v>4</v>
      </c>
      <c r="F248" s="374">
        <f>SUM(Table4[[#Headers],[Daily Amount]]:Table4[[#This Row],[Daily Amount]])</f>
        <v>987</v>
      </c>
      <c r="G248" s="375"/>
      <c r="H248" s="374">
        <v>988.400000000001</v>
      </c>
      <c r="I248" s="374">
        <f t="shared" si="15"/>
        <v>-4</v>
      </c>
      <c r="J248" s="374">
        <f>Table4[[#This Row],[Total - Incl. 
''Top-ups'']]-Table4[[#This Row],[Daily Target
(Estimated)]]</f>
        <v>-988.400000000001</v>
      </c>
      <c r="K248" s="374">
        <f t="shared" si="16"/>
        <v>-987</v>
      </c>
      <c r="L248" s="374">
        <f t="shared" si="13"/>
        <v>1459</v>
      </c>
      <c r="M248" s="111">
        <f t="shared" si="14"/>
        <v>0</v>
      </c>
      <c r="N248" s="125" t="str">
        <f>IF(WEEKDAY(Table4[[#This Row],[Date]],2)=7,SUMIF(Table4[Week '#],Table4[[#This Row],[Week '#]],Table4[Daily 
Saving ]),"")</f>
        <v/>
      </c>
    </row>
    <row r="249" spans="1:14" x14ac:dyDescent="0.2">
      <c r="A249" s="66">
        <f>WEEKNUM(Table4[[#This Row],[Date]],2)</f>
        <v>36</v>
      </c>
      <c r="B249" s="74">
        <f>ROW()-ROW(Table4[[#Headers],[Day '#]])</f>
        <v>248</v>
      </c>
      <c r="C249" s="66" t="str">
        <f>TEXT(Table4[[#This Row],[Date]],"ddd")</f>
        <v>Fri</v>
      </c>
      <c r="D249" s="47">
        <v>45905</v>
      </c>
      <c r="E249" s="374">
        <f>WEEKDAY(Table4[[#This Row],[Date]],2)</f>
        <v>5</v>
      </c>
      <c r="F249" s="374">
        <f>SUM(Table4[[#Headers],[Daily Amount]]:Table4[[#This Row],[Daily Amount]])</f>
        <v>992</v>
      </c>
      <c r="G249" s="375"/>
      <c r="H249" s="374">
        <v>992.39000000000101</v>
      </c>
      <c r="I249" s="374">
        <f t="shared" si="15"/>
        <v>-5</v>
      </c>
      <c r="J249" s="374">
        <f>Table4[[#This Row],[Total - Incl. 
''Top-ups'']]-Table4[[#This Row],[Daily Target
(Estimated)]]</f>
        <v>-992.39000000000101</v>
      </c>
      <c r="K249" s="374">
        <f t="shared" si="16"/>
        <v>-992</v>
      </c>
      <c r="L249" s="374">
        <f t="shared" si="13"/>
        <v>1459</v>
      </c>
      <c r="M249" s="111">
        <f t="shared" si="14"/>
        <v>0</v>
      </c>
      <c r="N249" s="125" t="str">
        <f>IF(WEEKDAY(Table4[[#This Row],[Date]],2)=7,SUMIF(Table4[Week '#],Table4[[#This Row],[Week '#]],Table4[Daily 
Saving ]),"")</f>
        <v/>
      </c>
    </row>
    <row r="250" spans="1:14" x14ac:dyDescent="0.2">
      <c r="A250" s="66">
        <f>WEEKNUM(Table4[[#This Row],[Date]],2)</f>
        <v>36</v>
      </c>
      <c r="B250" s="74">
        <f>ROW()-ROW(Table4[[#Headers],[Day '#]])</f>
        <v>249</v>
      </c>
      <c r="C250" s="66" t="str">
        <f>TEXT(Table4[[#This Row],[Date]],"ddd")</f>
        <v>Sat</v>
      </c>
      <c r="D250" s="47">
        <v>45906</v>
      </c>
      <c r="E250" s="374">
        <f>WEEKDAY(Table4[[#This Row],[Date]],2)</f>
        <v>6</v>
      </c>
      <c r="F250" s="374">
        <f>SUM(Table4[[#Headers],[Daily Amount]]:Table4[[#This Row],[Daily Amount]])</f>
        <v>998</v>
      </c>
      <c r="G250" s="375"/>
      <c r="H250" s="374">
        <v>996.38000000000102</v>
      </c>
      <c r="I250" s="374">
        <f t="shared" si="15"/>
        <v>-6</v>
      </c>
      <c r="J250" s="374">
        <f>Table4[[#This Row],[Total - Incl. 
''Top-ups'']]-Table4[[#This Row],[Daily Target
(Estimated)]]</f>
        <v>-996.38000000000102</v>
      </c>
      <c r="K250" s="374">
        <f t="shared" si="16"/>
        <v>-998</v>
      </c>
      <c r="L250" s="374">
        <f t="shared" si="13"/>
        <v>1459</v>
      </c>
      <c r="M250" s="111">
        <f t="shared" si="14"/>
        <v>0</v>
      </c>
      <c r="N250" s="125" t="str">
        <f>IF(WEEKDAY(Table4[[#This Row],[Date]],2)=7,SUMIF(Table4[Week '#],Table4[[#This Row],[Week '#]],Table4[Daily 
Saving ]),"")</f>
        <v/>
      </c>
    </row>
    <row r="251" spans="1:14" x14ac:dyDescent="0.2">
      <c r="A251" s="66">
        <f>WEEKNUM(Table4[[#This Row],[Date]],2)</f>
        <v>36</v>
      </c>
      <c r="B251" s="74">
        <f>ROW()-ROW(Table4[[#Headers],[Day '#]])</f>
        <v>250</v>
      </c>
      <c r="C251" s="66" t="str">
        <f>TEXT(Table4[[#This Row],[Date]],"ddd")</f>
        <v>Sun</v>
      </c>
      <c r="D251" s="47">
        <v>45907</v>
      </c>
      <c r="E251" s="374">
        <f>WEEKDAY(Table4[[#This Row],[Date]],2)</f>
        <v>7</v>
      </c>
      <c r="F251" s="374">
        <f>SUM(Table4[[#Headers],[Daily Amount]]:Table4[[#This Row],[Daily Amount]])</f>
        <v>1005</v>
      </c>
      <c r="G251" s="375"/>
      <c r="H251" s="374">
        <v>1000.37</v>
      </c>
      <c r="I251" s="374">
        <f t="shared" si="15"/>
        <v>-7</v>
      </c>
      <c r="J251" s="374">
        <f>Table4[[#This Row],[Total - Incl. 
''Top-ups'']]-Table4[[#This Row],[Daily Target
(Estimated)]]</f>
        <v>-1000.37</v>
      </c>
      <c r="K251" s="374">
        <f t="shared" si="16"/>
        <v>-1005</v>
      </c>
      <c r="L251" s="374">
        <f t="shared" si="13"/>
        <v>1459</v>
      </c>
      <c r="M251" s="111">
        <f t="shared" si="14"/>
        <v>0</v>
      </c>
      <c r="N251" s="125">
        <f>IF(WEEKDAY(Table4[[#This Row],[Date]],2)=7,SUMIF(Table4[Week '#],Table4[[#This Row],[Week '#]],Table4[Daily 
Saving ]),"")</f>
        <v>-28</v>
      </c>
    </row>
    <row r="252" spans="1:14" x14ac:dyDescent="0.2">
      <c r="A252" s="66">
        <f>WEEKNUM(Table4[[#This Row],[Date]],2)</f>
        <v>37</v>
      </c>
      <c r="B252" s="74">
        <f>ROW()-ROW(Table4[[#Headers],[Day '#]])</f>
        <v>251</v>
      </c>
      <c r="C252" s="66" t="str">
        <f>TEXT(Table4[[#This Row],[Date]],"ddd")</f>
        <v>Mon</v>
      </c>
      <c r="D252" s="47">
        <v>45908</v>
      </c>
      <c r="E252" s="374">
        <f>WEEKDAY(Table4[[#This Row],[Date]],2)</f>
        <v>1</v>
      </c>
      <c r="F252" s="374">
        <f>SUM(Table4[[#Headers],[Daily Amount]]:Table4[[#This Row],[Daily Amount]])</f>
        <v>1006</v>
      </c>
      <c r="G252" s="375"/>
      <c r="H252" s="374">
        <v>1004.36</v>
      </c>
      <c r="I252" s="374">
        <f t="shared" si="15"/>
        <v>-1</v>
      </c>
      <c r="J252" s="374">
        <f>Table4[[#This Row],[Total - Incl. 
''Top-ups'']]-Table4[[#This Row],[Daily Target
(Estimated)]]</f>
        <v>-1004.36</v>
      </c>
      <c r="K252" s="374">
        <f t="shared" si="16"/>
        <v>-1006</v>
      </c>
      <c r="L252" s="374">
        <f t="shared" si="13"/>
        <v>1459</v>
      </c>
      <c r="M252" s="111">
        <f t="shared" si="14"/>
        <v>0</v>
      </c>
      <c r="N252" s="125" t="str">
        <f>IF(WEEKDAY(Table4[[#This Row],[Date]],2)=7,SUMIF(Table4[Week '#],Table4[[#This Row],[Week '#]],Table4[Daily 
Saving ]),"")</f>
        <v/>
      </c>
    </row>
    <row r="253" spans="1:14" x14ac:dyDescent="0.2">
      <c r="A253" s="66">
        <f>WEEKNUM(Table4[[#This Row],[Date]],2)</f>
        <v>37</v>
      </c>
      <c r="B253" s="74">
        <f>ROW()-ROW(Table4[[#Headers],[Day '#]])</f>
        <v>252</v>
      </c>
      <c r="C253" s="66" t="str">
        <f>TEXT(Table4[[#This Row],[Date]],"ddd")</f>
        <v>Tue</v>
      </c>
      <c r="D253" s="47">
        <v>45909</v>
      </c>
      <c r="E253" s="374">
        <f>WEEKDAY(Table4[[#This Row],[Date]],2)</f>
        <v>2</v>
      </c>
      <c r="F253" s="374">
        <f>SUM(Table4[[#Headers],[Daily Amount]]:Table4[[#This Row],[Daily Amount]])</f>
        <v>1008</v>
      </c>
      <c r="G253" s="375"/>
      <c r="H253" s="374">
        <v>1008.35</v>
      </c>
      <c r="I253" s="374">
        <f t="shared" si="15"/>
        <v>-2</v>
      </c>
      <c r="J253" s="374">
        <f>Table4[[#This Row],[Total - Incl. 
''Top-ups'']]-Table4[[#This Row],[Daily Target
(Estimated)]]</f>
        <v>-1008.35</v>
      </c>
      <c r="K253" s="374">
        <f t="shared" si="16"/>
        <v>-1008</v>
      </c>
      <c r="L253" s="374">
        <f t="shared" si="13"/>
        <v>1459</v>
      </c>
      <c r="M253" s="111">
        <f t="shared" si="14"/>
        <v>0</v>
      </c>
      <c r="N253" s="125" t="str">
        <f>IF(WEEKDAY(Table4[[#This Row],[Date]],2)=7,SUMIF(Table4[Week '#],Table4[[#This Row],[Week '#]],Table4[Daily 
Saving ]),"")</f>
        <v/>
      </c>
    </row>
    <row r="254" spans="1:14" x14ac:dyDescent="0.2">
      <c r="A254" s="66">
        <f>WEEKNUM(Table4[[#This Row],[Date]],2)</f>
        <v>37</v>
      </c>
      <c r="B254" s="74">
        <f>ROW()-ROW(Table4[[#Headers],[Day '#]])</f>
        <v>253</v>
      </c>
      <c r="C254" s="66" t="str">
        <f>TEXT(Table4[[#This Row],[Date]],"ddd")</f>
        <v>Wed</v>
      </c>
      <c r="D254" s="47">
        <v>45910</v>
      </c>
      <c r="E254" s="374">
        <f>WEEKDAY(Table4[[#This Row],[Date]],2)</f>
        <v>3</v>
      </c>
      <c r="F254" s="374">
        <f>SUM(Table4[[#Headers],[Daily Amount]]:Table4[[#This Row],[Daily Amount]])</f>
        <v>1011</v>
      </c>
      <c r="G254" s="375"/>
      <c r="H254" s="374">
        <v>1012.34</v>
      </c>
      <c r="I254" s="374">
        <f t="shared" si="15"/>
        <v>-3</v>
      </c>
      <c r="J254" s="374">
        <f>Table4[[#This Row],[Total - Incl. 
''Top-ups'']]-Table4[[#This Row],[Daily Target
(Estimated)]]</f>
        <v>-1012.34</v>
      </c>
      <c r="K254" s="374">
        <f t="shared" si="16"/>
        <v>-1011</v>
      </c>
      <c r="L254" s="374">
        <f t="shared" si="13"/>
        <v>1459</v>
      </c>
      <c r="M254" s="111">
        <f t="shared" si="14"/>
        <v>0</v>
      </c>
      <c r="N254" s="125" t="str">
        <f>IF(WEEKDAY(Table4[[#This Row],[Date]],2)=7,SUMIF(Table4[Week '#],Table4[[#This Row],[Week '#]],Table4[Daily 
Saving ]),"")</f>
        <v/>
      </c>
    </row>
    <row r="255" spans="1:14" x14ac:dyDescent="0.2">
      <c r="A255" s="66">
        <f>WEEKNUM(Table4[[#This Row],[Date]],2)</f>
        <v>37</v>
      </c>
      <c r="B255" s="74">
        <f>ROW()-ROW(Table4[[#Headers],[Day '#]])</f>
        <v>254</v>
      </c>
      <c r="C255" s="66" t="str">
        <f>TEXT(Table4[[#This Row],[Date]],"ddd")</f>
        <v>Thu</v>
      </c>
      <c r="D255" s="47">
        <v>45911</v>
      </c>
      <c r="E255" s="374">
        <f>WEEKDAY(Table4[[#This Row],[Date]],2)</f>
        <v>4</v>
      </c>
      <c r="F255" s="374">
        <f>SUM(Table4[[#Headers],[Daily Amount]]:Table4[[#This Row],[Daily Amount]])</f>
        <v>1015</v>
      </c>
      <c r="G255" s="375"/>
      <c r="H255" s="374">
        <v>1016.33</v>
      </c>
      <c r="I255" s="374">
        <f t="shared" si="15"/>
        <v>-4</v>
      </c>
      <c r="J255" s="374">
        <f>Table4[[#This Row],[Total - Incl. 
''Top-ups'']]-Table4[[#This Row],[Daily Target
(Estimated)]]</f>
        <v>-1016.33</v>
      </c>
      <c r="K255" s="374">
        <f t="shared" si="16"/>
        <v>-1015</v>
      </c>
      <c r="L255" s="374">
        <f t="shared" si="13"/>
        <v>1459</v>
      </c>
      <c r="M255" s="111">
        <f t="shared" si="14"/>
        <v>0</v>
      </c>
      <c r="N255" s="125" t="str">
        <f>IF(WEEKDAY(Table4[[#This Row],[Date]],2)=7,SUMIF(Table4[Week '#],Table4[[#This Row],[Week '#]],Table4[Daily 
Saving ]),"")</f>
        <v/>
      </c>
    </row>
    <row r="256" spans="1:14" x14ac:dyDescent="0.2">
      <c r="A256" s="66">
        <f>WEEKNUM(Table4[[#This Row],[Date]],2)</f>
        <v>37</v>
      </c>
      <c r="B256" s="74">
        <f>ROW()-ROW(Table4[[#Headers],[Day '#]])</f>
        <v>255</v>
      </c>
      <c r="C256" s="66" t="str">
        <f>TEXT(Table4[[#This Row],[Date]],"ddd")</f>
        <v>Fri</v>
      </c>
      <c r="D256" s="47">
        <v>45912</v>
      </c>
      <c r="E256" s="374">
        <f>WEEKDAY(Table4[[#This Row],[Date]],2)</f>
        <v>5</v>
      </c>
      <c r="F256" s="374">
        <f>SUM(Table4[[#Headers],[Daily Amount]]:Table4[[#This Row],[Daily Amount]])</f>
        <v>1020</v>
      </c>
      <c r="G256" s="375"/>
      <c r="H256" s="374">
        <v>1020.32</v>
      </c>
      <c r="I256" s="374">
        <f t="shared" si="15"/>
        <v>-5</v>
      </c>
      <c r="J256" s="374">
        <f>Table4[[#This Row],[Total - Incl. 
''Top-ups'']]-Table4[[#This Row],[Daily Target
(Estimated)]]</f>
        <v>-1020.32</v>
      </c>
      <c r="K256" s="374">
        <f t="shared" si="16"/>
        <v>-1020</v>
      </c>
      <c r="L256" s="374">
        <f t="shared" si="13"/>
        <v>1459</v>
      </c>
      <c r="M256" s="111">
        <f t="shared" si="14"/>
        <v>0</v>
      </c>
      <c r="N256" s="125" t="str">
        <f>IF(WEEKDAY(Table4[[#This Row],[Date]],2)=7,SUMIF(Table4[Week '#],Table4[[#This Row],[Week '#]],Table4[Daily 
Saving ]),"")</f>
        <v/>
      </c>
    </row>
    <row r="257" spans="1:14" x14ac:dyDescent="0.2">
      <c r="A257" s="66">
        <f>WEEKNUM(Table4[[#This Row],[Date]],2)</f>
        <v>37</v>
      </c>
      <c r="B257" s="74">
        <f>ROW()-ROW(Table4[[#Headers],[Day '#]])</f>
        <v>256</v>
      </c>
      <c r="C257" s="66" t="str">
        <f>TEXT(Table4[[#This Row],[Date]],"ddd")</f>
        <v>Sat</v>
      </c>
      <c r="D257" s="47">
        <v>45913</v>
      </c>
      <c r="E257" s="374">
        <f>WEEKDAY(Table4[[#This Row],[Date]],2)</f>
        <v>6</v>
      </c>
      <c r="F257" s="374">
        <f>SUM(Table4[[#Headers],[Daily Amount]]:Table4[[#This Row],[Daily Amount]])</f>
        <v>1026</v>
      </c>
      <c r="G257" s="375"/>
      <c r="H257" s="374">
        <v>1024.31</v>
      </c>
      <c r="I257" s="374">
        <f t="shared" si="15"/>
        <v>-6</v>
      </c>
      <c r="J257" s="374">
        <f>Table4[[#This Row],[Total - Incl. 
''Top-ups'']]-Table4[[#This Row],[Daily Target
(Estimated)]]</f>
        <v>-1024.31</v>
      </c>
      <c r="K257" s="374">
        <f t="shared" si="16"/>
        <v>-1026</v>
      </c>
      <c r="L257" s="374">
        <f t="shared" si="13"/>
        <v>1459</v>
      </c>
      <c r="M257" s="111">
        <f t="shared" si="14"/>
        <v>0</v>
      </c>
      <c r="N257" s="125" t="str">
        <f>IF(WEEKDAY(Table4[[#This Row],[Date]],2)=7,SUMIF(Table4[Week '#],Table4[[#This Row],[Week '#]],Table4[Daily 
Saving ]),"")</f>
        <v/>
      </c>
    </row>
    <row r="258" spans="1:14" x14ac:dyDescent="0.2">
      <c r="A258" s="66">
        <f>WEEKNUM(Table4[[#This Row],[Date]],2)</f>
        <v>37</v>
      </c>
      <c r="B258" s="74">
        <f>ROW()-ROW(Table4[[#Headers],[Day '#]])</f>
        <v>257</v>
      </c>
      <c r="C258" s="66" t="str">
        <f>TEXT(Table4[[#This Row],[Date]],"ddd")</f>
        <v>Sun</v>
      </c>
      <c r="D258" s="47">
        <v>45914</v>
      </c>
      <c r="E258" s="374">
        <f>WEEKDAY(Table4[[#This Row],[Date]],2)</f>
        <v>7</v>
      </c>
      <c r="F258" s="374">
        <f>SUM(Table4[[#Headers],[Daily Amount]]:Table4[[#This Row],[Daily Amount]])</f>
        <v>1033</v>
      </c>
      <c r="G258" s="375"/>
      <c r="H258" s="374">
        <v>1028.3</v>
      </c>
      <c r="I258" s="374">
        <f t="shared" si="15"/>
        <v>-7</v>
      </c>
      <c r="J258" s="374">
        <f>Table4[[#This Row],[Total - Incl. 
''Top-ups'']]-Table4[[#This Row],[Daily Target
(Estimated)]]</f>
        <v>-1028.3</v>
      </c>
      <c r="K258" s="374">
        <f t="shared" si="16"/>
        <v>-1033</v>
      </c>
      <c r="L258" s="374">
        <f t="shared" ref="L258:L321" si="17">$F$366-G258</f>
        <v>1459</v>
      </c>
      <c r="M258" s="111">
        <f t="shared" ref="M258:M321" si="18">SUM(G258/$F$366)</f>
        <v>0</v>
      </c>
      <c r="N258" s="125">
        <f>IF(WEEKDAY(Table4[[#This Row],[Date]],2)=7,SUMIF(Table4[Week '#],Table4[[#This Row],[Week '#]],Table4[Daily 
Saving ]),"")</f>
        <v>-28</v>
      </c>
    </row>
    <row r="259" spans="1:14" x14ac:dyDescent="0.2">
      <c r="A259" s="66">
        <f>WEEKNUM(Table4[[#This Row],[Date]],2)</f>
        <v>38</v>
      </c>
      <c r="B259" s="74">
        <f>ROW()-ROW(Table4[[#Headers],[Day '#]])</f>
        <v>258</v>
      </c>
      <c r="C259" s="66" t="str">
        <f>TEXT(Table4[[#This Row],[Date]],"ddd")</f>
        <v>Mon</v>
      </c>
      <c r="D259" s="47">
        <v>45915</v>
      </c>
      <c r="E259" s="374">
        <f>WEEKDAY(Table4[[#This Row],[Date]],2)</f>
        <v>1</v>
      </c>
      <c r="F259" s="374">
        <f>SUM(Table4[[#Headers],[Daily Amount]]:Table4[[#This Row],[Daily Amount]])</f>
        <v>1034</v>
      </c>
      <c r="G259" s="375"/>
      <c r="H259" s="374">
        <v>1032.29</v>
      </c>
      <c r="I259" s="374">
        <f t="shared" ref="I259:I322" si="19">SUM(G259-G258-E259)</f>
        <v>-1</v>
      </c>
      <c r="J259" s="374">
        <f>Table4[[#This Row],[Total - Incl. 
''Top-ups'']]-Table4[[#This Row],[Daily Target
(Estimated)]]</f>
        <v>-1032.29</v>
      </c>
      <c r="K259" s="374">
        <f t="shared" ref="K259:K322" si="20">SUM(G259-F259)</f>
        <v>-1034</v>
      </c>
      <c r="L259" s="374">
        <f t="shared" si="17"/>
        <v>1459</v>
      </c>
      <c r="M259" s="111">
        <f t="shared" si="18"/>
        <v>0</v>
      </c>
      <c r="N259" s="125" t="str">
        <f>IF(WEEKDAY(Table4[[#This Row],[Date]],2)=7,SUMIF(Table4[Week '#],Table4[[#This Row],[Week '#]],Table4[Daily 
Saving ]),"")</f>
        <v/>
      </c>
    </row>
    <row r="260" spans="1:14" x14ac:dyDescent="0.2">
      <c r="A260" s="66">
        <f>WEEKNUM(Table4[[#This Row],[Date]],2)</f>
        <v>38</v>
      </c>
      <c r="B260" s="74">
        <f>ROW()-ROW(Table4[[#Headers],[Day '#]])</f>
        <v>259</v>
      </c>
      <c r="C260" s="66" t="str">
        <f>TEXT(Table4[[#This Row],[Date]],"ddd")</f>
        <v>Tue</v>
      </c>
      <c r="D260" s="47">
        <v>45916</v>
      </c>
      <c r="E260" s="374">
        <f>WEEKDAY(Table4[[#This Row],[Date]],2)</f>
        <v>2</v>
      </c>
      <c r="F260" s="374">
        <f>SUM(Table4[[#Headers],[Daily Amount]]:Table4[[#This Row],[Daily Amount]])</f>
        <v>1036</v>
      </c>
      <c r="G260" s="375"/>
      <c r="H260" s="374">
        <v>1036.28</v>
      </c>
      <c r="I260" s="374">
        <f t="shared" si="19"/>
        <v>-2</v>
      </c>
      <c r="J260" s="374">
        <f>Table4[[#This Row],[Total - Incl. 
''Top-ups'']]-Table4[[#This Row],[Daily Target
(Estimated)]]</f>
        <v>-1036.28</v>
      </c>
      <c r="K260" s="374">
        <f t="shared" si="20"/>
        <v>-1036</v>
      </c>
      <c r="L260" s="374">
        <f t="shared" si="17"/>
        <v>1459</v>
      </c>
      <c r="M260" s="111">
        <f t="shared" si="18"/>
        <v>0</v>
      </c>
      <c r="N260" s="125" t="str">
        <f>IF(WEEKDAY(Table4[[#This Row],[Date]],2)=7,SUMIF(Table4[Week '#],Table4[[#This Row],[Week '#]],Table4[Daily 
Saving ]),"")</f>
        <v/>
      </c>
    </row>
    <row r="261" spans="1:14" x14ac:dyDescent="0.2">
      <c r="A261" s="66">
        <f>WEEKNUM(Table4[[#This Row],[Date]],2)</f>
        <v>38</v>
      </c>
      <c r="B261" s="74">
        <f>ROW()-ROW(Table4[[#Headers],[Day '#]])</f>
        <v>260</v>
      </c>
      <c r="C261" s="66" t="str">
        <f>TEXT(Table4[[#This Row],[Date]],"ddd")</f>
        <v>Wed</v>
      </c>
      <c r="D261" s="47">
        <v>45917</v>
      </c>
      <c r="E261" s="374">
        <f>WEEKDAY(Table4[[#This Row],[Date]],2)</f>
        <v>3</v>
      </c>
      <c r="F261" s="374">
        <f>SUM(Table4[[#Headers],[Daily Amount]]:Table4[[#This Row],[Daily Amount]])</f>
        <v>1039</v>
      </c>
      <c r="G261" s="375"/>
      <c r="H261" s="374">
        <v>1040.27</v>
      </c>
      <c r="I261" s="374">
        <f t="shared" si="19"/>
        <v>-3</v>
      </c>
      <c r="J261" s="374">
        <f>Table4[[#This Row],[Total - Incl. 
''Top-ups'']]-Table4[[#This Row],[Daily Target
(Estimated)]]</f>
        <v>-1040.27</v>
      </c>
      <c r="K261" s="374">
        <f t="shared" si="20"/>
        <v>-1039</v>
      </c>
      <c r="L261" s="374">
        <f t="shared" si="17"/>
        <v>1459</v>
      </c>
      <c r="M261" s="111">
        <f t="shared" si="18"/>
        <v>0</v>
      </c>
      <c r="N261" s="125" t="str">
        <f>IF(WEEKDAY(Table4[[#This Row],[Date]],2)=7,SUMIF(Table4[Week '#],Table4[[#This Row],[Week '#]],Table4[Daily 
Saving ]),"")</f>
        <v/>
      </c>
    </row>
    <row r="262" spans="1:14" x14ac:dyDescent="0.2">
      <c r="A262" s="66">
        <f>WEEKNUM(Table4[[#This Row],[Date]],2)</f>
        <v>38</v>
      </c>
      <c r="B262" s="74">
        <f>ROW()-ROW(Table4[[#Headers],[Day '#]])</f>
        <v>261</v>
      </c>
      <c r="C262" s="66" t="str">
        <f>TEXT(Table4[[#This Row],[Date]],"ddd")</f>
        <v>Thu</v>
      </c>
      <c r="D262" s="47">
        <v>45918</v>
      </c>
      <c r="E262" s="374">
        <f>WEEKDAY(Table4[[#This Row],[Date]],2)</f>
        <v>4</v>
      </c>
      <c r="F262" s="374">
        <f>SUM(Table4[[#Headers],[Daily Amount]]:Table4[[#This Row],[Daily Amount]])</f>
        <v>1043</v>
      </c>
      <c r="G262" s="375"/>
      <c r="H262" s="374">
        <v>1044.26</v>
      </c>
      <c r="I262" s="374">
        <f t="shared" si="19"/>
        <v>-4</v>
      </c>
      <c r="J262" s="374">
        <f>Table4[[#This Row],[Total - Incl. 
''Top-ups'']]-Table4[[#This Row],[Daily Target
(Estimated)]]</f>
        <v>-1044.26</v>
      </c>
      <c r="K262" s="374">
        <f t="shared" si="20"/>
        <v>-1043</v>
      </c>
      <c r="L262" s="374">
        <f t="shared" si="17"/>
        <v>1459</v>
      </c>
      <c r="M262" s="111">
        <f t="shared" si="18"/>
        <v>0</v>
      </c>
      <c r="N262" s="125" t="str">
        <f>IF(WEEKDAY(Table4[[#This Row],[Date]],2)=7,SUMIF(Table4[Week '#],Table4[[#This Row],[Week '#]],Table4[Daily 
Saving ]),"")</f>
        <v/>
      </c>
    </row>
    <row r="263" spans="1:14" x14ac:dyDescent="0.2">
      <c r="A263" s="66">
        <f>WEEKNUM(Table4[[#This Row],[Date]],2)</f>
        <v>38</v>
      </c>
      <c r="B263" s="74">
        <f>ROW()-ROW(Table4[[#Headers],[Day '#]])</f>
        <v>262</v>
      </c>
      <c r="C263" s="66" t="str">
        <f>TEXT(Table4[[#This Row],[Date]],"ddd")</f>
        <v>Fri</v>
      </c>
      <c r="D263" s="47">
        <v>45919</v>
      </c>
      <c r="E263" s="374">
        <f>WEEKDAY(Table4[[#This Row],[Date]],2)</f>
        <v>5</v>
      </c>
      <c r="F263" s="374">
        <f>SUM(Table4[[#Headers],[Daily Amount]]:Table4[[#This Row],[Daily Amount]])</f>
        <v>1048</v>
      </c>
      <c r="G263" s="375"/>
      <c r="H263" s="374">
        <v>1048.25</v>
      </c>
      <c r="I263" s="374">
        <f t="shared" si="19"/>
        <v>-5</v>
      </c>
      <c r="J263" s="374">
        <f>Table4[[#This Row],[Total - Incl. 
''Top-ups'']]-Table4[[#This Row],[Daily Target
(Estimated)]]</f>
        <v>-1048.25</v>
      </c>
      <c r="K263" s="374">
        <f t="shared" si="20"/>
        <v>-1048</v>
      </c>
      <c r="L263" s="374">
        <f t="shared" si="17"/>
        <v>1459</v>
      </c>
      <c r="M263" s="111">
        <f t="shared" si="18"/>
        <v>0</v>
      </c>
      <c r="N263" s="125" t="str">
        <f>IF(WEEKDAY(Table4[[#This Row],[Date]],2)=7,SUMIF(Table4[Week '#],Table4[[#This Row],[Week '#]],Table4[Daily 
Saving ]),"")</f>
        <v/>
      </c>
    </row>
    <row r="264" spans="1:14" x14ac:dyDescent="0.2">
      <c r="A264" s="66">
        <f>WEEKNUM(Table4[[#This Row],[Date]],2)</f>
        <v>38</v>
      </c>
      <c r="B264" s="74">
        <f>ROW()-ROW(Table4[[#Headers],[Day '#]])</f>
        <v>263</v>
      </c>
      <c r="C264" s="66" t="str">
        <f>TEXT(Table4[[#This Row],[Date]],"ddd")</f>
        <v>Sat</v>
      </c>
      <c r="D264" s="47">
        <v>45920</v>
      </c>
      <c r="E264" s="374">
        <f>WEEKDAY(Table4[[#This Row],[Date]],2)</f>
        <v>6</v>
      </c>
      <c r="F264" s="374">
        <f>SUM(Table4[[#Headers],[Daily Amount]]:Table4[[#This Row],[Daily Amount]])</f>
        <v>1054</v>
      </c>
      <c r="G264" s="375"/>
      <c r="H264" s="374">
        <v>1052.24</v>
      </c>
      <c r="I264" s="374">
        <f t="shared" si="19"/>
        <v>-6</v>
      </c>
      <c r="J264" s="374">
        <f>Table4[[#This Row],[Total - Incl. 
''Top-ups'']]-Table4[[#This Row],[Daily Target
(Estimated)]]</f>
        <v>-1052.24</v>
      </c>
      <c r="K264" s="374">
        <f t="shared" si="20"/>
        <v>-1054</v>
      </c>
      <c r="L264" s="374">
        <f t="shared" si="17"/>
        <v>1459</v>
      </c>
      <c r="M264" s="111">
        <f t="shared" si="18"/>
        <v>0</v>
      </c>
      <c r="N264" s="125" t="str">
        <f>IF(WEEKDAY(Table4[[#This Row],[Date]],2)=7,SUMIF(Table4[Week '#],Table4[[#This Row],[Week '#]],Table4[Daily 
Saving ]),"")</f>
        <v/>
      </c>
    </row>
    <row r="265" spans="1:14" x14ac:dyDescent="0.2">
      <c r="A265" s="66">
        <f>WEEKNUM(Table4[[#This Row],[Date]],2)</f>
        <v>38</v>
      </c>
      <c r="B265" s="74">
        <f>ROW()-ROW(Table4[[#Headers],[Day '#]])</f>
        <v>264</v>
      </c>
      <c r="C265" s="66" t="str">
        <f>TEXT(Table4[[#This Row],[Date]],"ddd")</f>
        <v>Sun</v>
      </c>
      <c r="D265" s="47">
        <v>45921</v>
      </c>
      <c r="E265" s="374">
        <f>WEEKDAY(Table4[[#This Row],[Date]],2)</f>
        <v>7</v>
      </c>
      <c r="F265" s="374">
        <f>SUM(Table4[[#Headers],[Daily Amount]]:Table4[[#This Row],[Daily Amount]])</f>
        <v>1061</v>
      </c>
      <c r="G265" s="375"/>
      <c r="H265" s="374">
        <v>1056.23</v>
      </c>
      <c r="I265" s="374">
        <f t="shared" si="19"/>
        <v>-7</v>
      </c>
      <c r="J265" s="374">
        <f>Table4[[#This Row],[Total - Incl. 
''Top-ups'']]-Table4[[#This Row],[Daily Target
(Estimated)]]</f>
        <v>-1056.23</v>
      </c>
      <c r="K265" s="374">
        <f t="shared" si="20"/>
        <v>-1061</v>
      </c>
      <c r="L265" s="374">
        <f t="shared" si="17"/>
        <v>1459</v>
      </c>
      <c r="M265" s="111">
        <f t="shared" si="18"/>
        <v>0</v>
      </c>
      <c r="N265" s="125">
        <f>IF(WEEKDAY(Table4[[#This Row],[Date]],2)=7,SUMIF(Table4[Week '#],Table4[[#This Row],[Week '#]],Table4[Daily 
Saving ]),"")</f>
        <v>-28</v>
      </c>
    </row>
    <row r="266" spans="1:14" x14ac:dyDescent="0.2">
      <c r="A266" s="66">
        <f>WEEKNUM(Table4[[#This Row],[Date]],2)</f>
        <v>39</v>
      </c>
      <c r="B266" s="74">
        <f>ROW()-ROW(Table4[[#Headers],[Day '#]])</f>
        <v>265</v>
      </c>
      <c r="C266" s="66" t="str">
        <f>TEXT(Table4[[#This Row],[Date]],"ddd")</f>
        <v>Mon</v>
      </c>
      <c r="D266" s="47">
        <v>45922</v>
      </c>
      <c r="E266" s="374">
        <f>WEEKDAY(Table4[[#This Row],[Date]],2)</f>
        <v>1</v>
      </c>
      <c r="F266" s="374">
        <f>SUM(Table4[[#Headers],[Daily Amount]]:Table4[[#This Row],[Daily Amount]])</f>
        <v>1062</v>
      </c>
      <c r="G266" s="375"/>
      <c r="H266" s="374">
        <v>1060.22</v>
      </c>
      <c r="I266" s="374">
        <f t="shared" si="19"/>
        <v>-1</v>
      </c>
      <c r="J266" s="374">
        <f>Table4[[#This Row],[Total - Incl. 
''Top-ups'']]-Table4[[#This Row],[Daily Target
(Estimated)]]</f>
        <v>-1060.22</v>
      </c>
      <c r="K266" s="374">
        <f t="shared" si="20"/>
        <v>-1062</v>
      </c>
      <c r="L266" s="374">
        <f t="shared" si="17"/>
        <v>1459</v>
      </c>
      <c r="M266" s="111">
        <f t="shared" si="18"/>
        <v>0</v>
      </c>
      <c r="N266" s="125" t="str">
        <f>IF(WEEKDAY(Table4[[#This Row],[Date]],2)=7,SUMIF(Table4[Week '#],Table4[[#This Row],[Week '#]],Table4[Daily 
Saving ]),"")</f>
        <v/>
      </c>
    </row>
    <row r="267" spans="1:14" x14ac:dyDescent="0.2">
      <c r="A267" s="66">
        <f>WEEKNUM(Table4[[#This Row],[Date]],2)</f>
        <v>39</v>
      </c>
      <c r="B267" s="74">
        <f>ROW()-ROW(Table4[[#Headers],[Day '#]])</f>
        <v>266</v>
      </c>
      <c r="C267" s="66" t="str">
        <f>TEXT(Table4[[#This Row],[Date]],"ddd")</f>
        <v>Tue</v>
      </c>
      <c r="D267" s="47">
        <v>45923</v>
      </c>
      <c r="E267" s="374">
        <f>WEEKDAY(Table4[[#This Row],[Date]],2)</f>
        <v>2</v>
      </c>
      <c r="F267" s="374">
        <f>SUM(Table4[[#Headers],[Daily Amount]]:Table4[[#This Row],[Daily Amount]])</f>
        <v>1064</v>
      </c>
      <c r="G267" s="375"/>
      <c r="H267" s="374">
        <v>1064.21</v>
      </c>
      <c r="I267" s="374">
        <f t="shared" si="19"/>
        <v>-2</v>
      </c>
      <c r="J267" s="374">
        <f>Table4[[#This Row],[Total - Incl. 
''Top-ups'']]-Table4[[#This Row],[Daily Target
(Estimated)]]</f>
        <v>-1064.21</v>
      </c>
      <c r="K267" s="374">
        <f t="shared" si="20"/>
        <v>-1064</v>
      </c>
      <c r="L267" s="374">
        <f t="shared" si="17"/>
        <v>1459</v>
      </c>
      <c r="M267" s="111">
        <f t="shared" si="18"/>
        <v>0</v>
      </c>
      <c r="N267" s="125" t="str">
        <f>IF(WEEKDAY(Table4[[#This Row],[Date]],2)=7,SUMIF(Table4[Week '#],Table4[[#This Row],[Week '#]],Table4[Daily 
Saving ]),"")</f>
        <v/>
      </c>
    </row>
    <row r="268" spans="1:14" x14ac:dyDescent="0.2">
      <c r="A268" s="66">
        <f>WEEKNUM(Table4[[#This Row],[Date]],2)</f>
        <v>39</v>
      </c>
      <c r="B268" s="74">
        <f>ROW()-ROW(Table4[[#Headers],[Day '#]])</f>
        <v>267</v>
      </c>
      <c r="C268" s="66" t="str">
        <f>TEXT(Table4[[#This Row],[Date]],"ddd")</f>
        <v>Wed</v>
      </c>
      <c r="D268" s="47">
        <v>45924</v>
      </c>
      <c r="E268" s="374">
        <f>WEEKDAY(Table4[[#This Row],[Date]],2)</f>
        <v>3</v>
      </c>
      <c r="F268" s="374">
        <f>SUM(Table4[[#Headers],[Daily Amount]]:Table4[[#This Row],[Daily Amount]])</f>
        <v>1067</v>
      </c>
      <c r="G268" s="375"/>
      <c r="H268" s="374">
        <v>1068.2</v>
      </c>
      <c r="I268" s="374">
        <f t="shared" si="19"/>
        <v>-3</v>
      </c>
      <c r="J268" s="374">
        <f>Table4[[#This Row],[Total - Incl. 
''Top-ups'']]-Table4[[#This Row],[Daily Target
(Estimated)]]</f>
        <v>-1068.2</v>
      </c>
      <c r="K268" s="374">
        <f t="shared" si="20"/>
        <v>-1067</v>
      </c>
      <c r="L268" s="374">
        <f t="shared" si="17"/>
        <v>1459</v>
      </c>
      <c r="M268" s="111">
        <f t="shared" si="18"/>
        <v>0</v>
      </c>
      <c r="N268" s="125" t="str">
        <f>IF(WEEKDAY(Table4[[#This Row],[Date]],2)=7,SUMIF(Table4[Week '#],Table4[[#This Row],[Week '#]],Table4[Daily 
Saving ]),"")</f>
        <v/>
      </c>
    </row>
    <row r="269" spans="1:14" x14ac:dyDescent="0.2">
      <c r="A269" s="66">
        <f>WEEKNUM(Table4[[#This Row],[Date]],2)</f>
        <v>39</v>
      </c>
      <c r="B269" s="74">
        <f>ROW()-ROW(Table4[[#Headers],[Day '#]])</f>
        <v>268</v>
      </c>
      <c r="C269" s="66" t="str">
        <f>TEXT(Table4[[#This Row],[Date]],"ddd")</f>
        <v>Thu</v>
      </c>
      <c r="D269" s="47">
        <v>45925</v>
      </c>
      <c r="E269" s="374">
        <f>WEEKDAY(Table4[[#This Row],[Date]],2)</f>
        <v>4</v>
      </c>
      <c r="F269" s="374">
        <f>SUM(Table4[[#Headers],[Daily Amount]]:Table4[[#This Row],[Daily Amount]])</f>
        <v>1071</v>
      </c>
      <c r="G269" s="375"/>
      <c r="H269" s="374">
        <v>1072.19</v>
      </c>
      <c r="I269" s="374">
        <f t="shared" si="19"/>
        <v>-4</v>
      </c>
      <c r="J269" s="374">
        <f>Table4[[#This Row],[Total - Incl. 
''Top-ups'']]-Table4[[#This Row],[Daily Target
(Estimated)]]</f>
        <v>-1072.19</v>
      </c>
      <c r="K269" s="374">
        <f t="shared" si="20"/>
        <v>-1071</v>
      </c>
      <c r="L269" s="374">
        <f t="shared" si="17"/>
        <v>1459</v>
      </c>
      <c r="M269" s="111">
        <f t="shared" si="18"/>
        <v>0</v>
      </c>
      <c r="N269" s="125" t="str">
        <f>IF(WEEKDAY(Table4[[#This Row],[Date]],2)=7,SUMIF(Table4[Week '#],Table4[[#This Row],[Week '#]],Table4[Daily 
Saving ]),"")</f>
        <v/>
      </c>
    </row>
    <row r="270" spans="1:14" x14ac:dyDescent="0.2">
      <c r="A270" s="66">
        <f>WEEKNUM(Table4[[#This Row],[Date]],2)</f>
        <v>39</v>
      </c>
      <c r="B270" s="74">
        <f>ROW()-ROW(Table4[[#Headers],[Day '#]])</f>
        <v>269</v>
      </c>
      <c r="C270" s="66" t="str">
        <f>TEXT(Table4[[#This Row],[Date]],"ddd")</f>
        <v>Fri</v>
      </c>
      <c r="D270" s="47">
        <v>45926</v>
      </c>
      <c r="E270" s="374">
        <f>WEEKDAY(Table4[[#This Row],[Date]],2)</f>
        <v>5</v>
      </c>
      <c r="F270" s="374">
        <f>SUM(Table4[[#Headers],[Daily Amount]]:Table4[[#This Row],[Daily Amount]])</f>
        <v>1076</v>
      </c>
      <c r="G270" s="375"/>
      <c r="H270" s="374">
        <v>1076.18</v>
      </c>
      <c r="I270" s="374">
        <f t="shared" si="19"/>
        <v>-5</v>
      </c>
      <c r="J270" s="374">
        <f>Table4[[#This Row],[Total - Incl. 
''Top-ups'']]-Table4[[#This Row],[Daily Target
(Estimated)]]</f>
        <v>-1076.18</v>
      </c>
      <c r="K270" s="374">
        <f t="shared" si="20"/>
        <v>-1076</v>
      </c>
      <c r="L270" s="374">
        <f t="shared" si="17"/>
        <v>1459</v>
      </c>
      <c r="M270" s="111">
        <f t="shared" si="18"/>
        <v>0</v>
      </c>
      <c r="N270" s="125" t="str">
        <f>IF(WEEKDAY(Table4[[#This Row],[Date]],2)=7,SUMIF(Table4[Week '#],Table4[[#This Row],[Week '#]],Table4[Daily 
Saving ]),"")</f>
        <v/>
      </c>
    </row>
    <row r="271" spans="1:14" x14ac:dyDescent="0.2">
      <c r="A271" s="66">
        <f>WEEKNUM(Table4[[#This Row],[Date]],2)</f>
        <v>39</v>
      </c>
      <c r="B271" s="74">
        <f>ROW()-ROW(Table4[[#Headers],[Day '#]])</f>
        <v>270</v>
      </c>
      <c r="C271" s="66" t="str">
        <f>TEXT(Table4[[#This Row],[Date]],"ddd")</f>
        <v>Sat</v>
      </c>
      <c r="D271" s="47">
        <v>45927</v>
      </c>
      <c r="E271" s="374">
        <f>WEEKDAY(Table4[[#This Row],[Date]],2)</f>
        <v>6</v>
      </c>
      <c r="F271" s="374">
        <f>SUM(Table4[[#Headers],[Daily Amount]]:Table4[[#This Row],[Daily Amount]])</f>
        <v>1082</v>
      </c>
      <c r="G271" s="375"/>
      <c r="H271" s="374">
        <v>1080.17</v>
      </c>
      <c r="I271" s="374">
        <f t="shared" si="19"/>
        <v>-6</v>
      </c>
      <c r="J271" s="374">
        <f>Table4[[#This Row],[Total - Incl. 
''Top-ups'']]-Table4[[#This Row],[Daily Target
(Estimated)]]</f>
        <v>-1080.17</v>
      </c>
      <c r="K271" s="374">
        <f t="shared" si="20"/>
        <v>-1082</v>
      </c>
      <c r="L271" s="374">
        <f t="shared" si="17"/>
        <v>1459</v>
      </c>
      <c r="M271" s="111">
        <f t="shared" si="18"/>
        <v>0</v>
      </c>
      <c r="N271" s="125" t="str">
        <f>IF(WEEKDAY(Table4[[#This Row],[Date]],2)=7,SUMIF(Table4[Week '#],Table4[[#This Row],[Week '#]],Table4[Daily 
Saving ]),"")</f>
        <v/>
      </c>
    </row>
    <row r="272" spans="1:14" x14ac:dyDescent="0.2">
      <c r="A272" s="66">
        <f>WEEKNUM(Table4[[#This Row],[Date]],2)</f>
        <v>39</v>
      </c>
      <c r="B272" s="74">
        <f>ROW()-ROW(Table4[[#Headers],[Day '#]])</f>
        <v>271</v>
      </c>
      <c r="C272" s="66" t="str">
        <f>TEXT(Table4[[#This Row],[Date]],"ddd")</f>
        <v>Sun</v>
      </c>
      <c r="D272" s="47">
        <v>45928</v>
      </c>
      <c r="E272" s="374">
        <f>WEEKDAY(Table4[[#This Row],[Date]],2)</f>
        <v>7</v>
      </c>
      <c r="F272" s="374">
        <f>SUM(Table4[[#Headers],[Daily Amount]]:Table4[[#This Row],[Daily Amount]])</f>
        <v>1089</v>
      </c>
      <c r="G272" s="375"/>
      <c r="H272" s="374">
        <v>1084.1600000000001</v>
      </c>
      <c r="I272" s="374">
        <f t="shared" si="19"/>
        <v>-7</v>
      </c>
      <c r="J272" s="374">
        <f>Table4[[#This Row],[Total - Incl. 
''Top-ups'']]-Table4[[#This Row],[Daily Target
(Estimated)]]</f>
        <v>-1084.1600000000001</v>
      </c>
      <c r="K272" s="374">
        <f t="shared" si="20"/>
        <v>-1089</v>
      </c>
      <c r="L272" s="374">
        <f t="shared" si="17"/>
        <v>1459</v>
      </c>
      <c r="M272" s="111">
        <f t="shared" si="18"/>
        <v>0</v>
      </c>
      <c r="N272" s="125">
        <f>IF(WEEKDAY(Table4[[#This Row],[Date]],2)=7,SUMIF(Table4[Week '#],Table4[[#This Row],[Week '#]],Table4[Daily 
Saving ]),"")</f>
        <v>-28</v>
      </c>
    </row>
    <row r="273" spans="1:14" x14ac:dyDescent="0.2">
      <c r="A273" s="66">
        <f>WEEKNUM(Table4[[#This Row],[Date]],2)</f>
        <v>40</v>
      </c>
      <c r="B273" s="74">
        <f>ROW()-ROW(Table4[[#Headers],[Day '#]])</f>
        <v>272</v>
      </c>
      <c r="C273" s="66" t="str">
        <f>TEXT(Table4[[#This Row],[Date]],"ddd")</f>
        <v>Mon</v>
      </c>
      <c r="D273" s="47">
        <v>45929</v>
      </c>
      <c r="E273" s="374">
        <f>WEEKDAY(Table4[[#This Row],[Date]],2)</f>
        <v>1</v>
      </c>
      <c r="F273" s="374">
        <f>SUM(Table4[[#Headers],[Daily Amount]]:Table4[[#This Row],[Daily Amount]])</f>
        <v>1090</v>
      </c>
      <c r="G273" s="375"/>
      <c r="H273" s="374">
        <v>1088.1500000000001</v>
      </c>
      <c r="I273" s="374">
        <f t="shared" si="19"/>
        <v>-1</v>
      </c>
      <c r="J273" s="374">
        <f>Table4[[#This Row],[Total - Incl. 
''Top-ups'']]-Table4[[#This Row],[Daily Target
(Estimated)]]</f>
        <v>-1088.1500000000001</v>
      </c>
      <c r="K273" s="374">
        <f t="shared" si="20"/>
        <v>-1090</v>
      </c>
      <c r="L273" s="374">
        <f t="shared" si="17"/>
        <v>1459</v>
      </c>
      <c r="M273" s="111">
        <f t="shared" si="18"/>
        <v>0</v>
      </c>
      <c r="N273" s="125" t="str">
        <f>IF(WEEKDAY(Table4[[#This Row],[Date]],2)=7,SUMIF(Table4[Week '#],Table4[[#This Row],[Week '#]],Table4[Daily 
Saving ]),"")</f>
        <v/>
      </c>
    </row>
    <row r="274" spans="1:14" x14ac:dyDescent="0.2">
      <c r="A274" s="66">
        <f>WEEKNUM(Table4[[#This Row],[Date]],2)</f>
        <v>40</v>
      </c>
      <c r="B274" s="74">
        <f>ROW()-ROW(Table4[[#Headers],[Day '#]])</f>
        <v>273</v>
      </c>
      <c r="C274" s="66" t="str">
        <f>TEXT(Table4[[#This Row],[Date]],"ddd")</f>
        <v>Tue</v>
      </c>
      <c r="D274" s="47">
        <v>45930</v>
      </c>
      <c r="E274" s="374">
        <f>WEEKDAY(Table4[[#This Row],[Date]],2)</f>
        <v>2</v>
      </c>
      <c r="F274" s="374">
        <f>SUM(Table4[[#Headers],[Daily Amount]]:Table4[[#This Row],[Daily Amount]])</f>
        <v>1092</v>
      </c>
      <c r="G274" s="375"/>
      <c r="H274" s="374">
        <v>1092.1400000000001</v>
      </c>
      <c r="I274" s="374">
        <f t="shared" si="19"/>
        <v>-2</v>
      </c>
      <c r="J274" s="374">
        <f>Table4[[#This Row],[Total - Incl. 
''Top-ups'']]-Table4[[#This Row],[Daily Target
(Estimated)]]</f>
        <v>-1092.1400000000001</v>
      </c>
      <c r="K274" s="374">
        <f t="shared" si="20"/>
        <v>-1092</v>
      </c>
      <c r="L274" s="374">
        <f t="shared" si="17"/>
        <v>1459</v>
      </c>
      <c r="M274" s="111">
        <f t="shared" si="18"/>
        <v>0</v>
      </c>
      <c r="N274" s="125" t="str">
        <f>IF(WEEKDAY(Table4[[#This Row],[Date]],2)=7,SUMIF(Table4[Week '#],Table4[[#This Row],[Week '#]],Table4[Daily 
Saving ]),"")</f>
        <v/>
      </c>
    </row>
    <row r="275" spans="1:14" x14ac:dyDescent="0.2">
      <c r="A275" s="66">
        <f>WEEKNUM(Table4[[#This Row],[Date]],2)</f>
        <v>40</v>
      </c>
      <c r="B275" s="74">
        <f>ROW()-ROW(Table4[[#Headers],[Day '#]])</f>
        <v>274</v>
      </c>
      <c r="C275" s="66" t="str">
        <f>TEXT(Table4[[#This Row],[Date]],"ddd")</f>
        <v>Wed</v>
      </c>
      <c r="D275" s="47">
        <v>45931</v>
      </c>
      <c r="E275" s="374">
        <f>WEEKDAY(Table4[[#This Row],[Date]],2)</f>
        <v>3</v>
      </c>
      <c r="F275" s="374">
        <f>SUM(Table4[[#Headers],[Daily Amount]]:Table4[[#This Row],[Daily Amount]])</f>
        <v>1095</v>
      </c>
      <c r="G275" s="375"/>
      <c r="H275" s="374">
        <v>1096.1300000000001</v>
      </c>
      <c r="I275" s="374">
        <f t="shared" si="19"/>
        <v>-3</v>
      </c>
      <c r="J275" s="374">
        <f>Table4[[#This Row],[Total - Incl. 
''Top-ups'']]-Table4[[#This Row],[Daily Target
(Estimated)]]</f>
        <v>-1096.1300000000001</v>
      </c>
      <c r="K275" s="374">
        <f t="shared" si="20"/>
        <v>-1095</v>
      </c>
      <c r="L275" s="374">
        <f t="shared" si="17"/>
        <v>1459</v>
      </c>
      <c r="M275" s="111">
        <f t="shared" si="18"/>
        <v>0</v>
      </c>
      <c r="N275" s="125" t="str">
        <f>IF(WEEKDAY(Table4[[#This Row],[Date]],2)=7,SUMIF(Table4[Week '#],Table4[[#This Row],[Week '#]],Table4[Daily 
Saving ]),"")</f>
        <v/>
      </c>
    </row>
    <row r="276" spans="1:14" x14ac:dyDescent="0.2">
      <c r="A276" s="66">
        <f>WEEKNUM(Table4[[#This Row],[Date]],2)</f>
        <v>40</v>
      </c>
      <c r="B276" s="74">
        <f>ROW()-ROW(Table4[[#Headers],[Day '#]])</f>
        <v>275</v>
      </c>
      <c r="C276" s="66" t="str">
        <f>TEXT(Table4[[#This Row],[Date]],"ddd")</f>
        <v>Thu</v>
      </c>
      <c r="D276" s="47">
        <v>45932</v>
      </c>
      <c r="E276" s="374">
        <f>WEEKDAY(Table4[[#This Row],[Date]],2)</f>
        <v>4</v>
      </c>
      <c r="F276" s="374">
        <f>SUM(Table4[[#Headers],[Daily Amount]]:Table4[[#This Row],[Daily Amount]])</f>
        <v>1099</v>
      </c>
      <c r="G276" s="375"/>
      <c r="H276" s="374">
        <v>1100.1199999999999</v>
      </c>
      <c r="I276" s="374">
        <f t="shared" si="19"/>
        <v>-4</v>
      </c>
      <c r="J276" s="374">
        <f>Table4[[#This Row],[Total - Incl. 
''Top-ups'']]-Table4[[#This Row],[Daily Target
(Estimated)]]</f>
        <v>-1100.1199999999999</v>
      </c>
      <c r="K276" s="374">
        <f t="shared" si="20"/>
        <v>-1099</v>
      </c>
      <c r="L276" s="374">
        <f t="shared" si="17"/>
        <v>1459</v>
      </c>
      <c r="M276" s="111">
        <f t="shared" si="18"/>
        <v>0</v>
      </c>
      <c r="N276" s="125" t="str">
        <f>IF(WEEKDAY(Table4[[#This Row],[Date]],2)=7,SUMIF(Table4[Week '#],Table4[[#This Row],[Week '#]],Table4[Daily 
Saving ]),"")</f>
        <v/>
      </c>
    </row>
    <row r="277" spans="1:14" x14ac:dyDescent="0.2">
      <c r="A277" s="66">
        <f>WEEKNUM(Table4[[#This Row],[Date]],2)</f>
        <v>40</v>
      </c>
      <c r="B277" s="74">
        <f>ROW()-ROW(Table4[[#Headers],[Day '#]])</f>
        <v>276</v>
      </c>
      <c r="C277" s="66" t="str">
        <f>TEXT(Table4[[#This Row],[Date]],"ddd")</f>
        <v>Fri</v>
      </c>
      <c r="D277" s="47">
        <v>45933</v>
      </c>
      <c r="E277" s="374">
        <f>WEEKDAY(Table4[[#This Row],[Date]],2)</f>
        <v>5</v>
      </c>
      <c r="F277" s="374">
        <f>SUM(Table4[[#Headers],[Daily Amount]]:Table4[[#This Row],[Daily Amount]])</f>
        <v>1104</v>
      </c>
      <c r="G277" s="375"/>
      <c r="H277" s="374">
        <v>1104.1099999999999</v>
      </c>
      <c r="I277" s="374">
        <f t="shared" si="19"/>
        <v>-5</v>
      </c>
      <c r="J277" s="374">
        <f>Table4[[#This Row],[Total - Incl. 
''Top-ups'']]-Table4[[#This Row],[Daily Target
(Estimated)]]</f>
        <v>-1104.1099999999999</v>
      </c>
      <c r="K277" s="374">
        <f t="shared" si="20"/>
        <v>-1104</v>
      </c>
      <c r="L277" s="374">
        <f t="shared" si="17"/>
        <v>1459</v>
      </c>
      <c r="M277" s="111">
        <f t="shared" si="18"/>
        <v>0</v>
      </c>
      <c r="N277" s="125" t="str">
        <f>IF(WEEKDAY(Table4[[#This Row],[Date]],2)=7,SUMIF(Table4[Week '#],Table4[[#This Row],[Week '#]],Table4[Daily 
Saving ]),"")</f>
        <v/>
      </c>
    </row>
    <row r="278" spans="1:14" x14ac:dyDescent="0.2">
      <c r="A278" s="66">
        <f>WEEKNUM(Table4[[#This Row],[Date]],2)</f>
        <v>40</v>
      </c>
      <c r="B278" s="74">
        <f>ROW()-ROW(Table4[[#Headers],[Day '#]])</f>
        <v>277</v>
      </c>
      <c r="C278" s="66" t="str">
        <f>TEXT(Table4[[#This Row],[Date]],"ddd")</f>
        <v>Sat</v>
      </c>
      <c r="D278" s="47">
        <v>45934</v>
      </c>
      <c r="E278" s="374">
        <f>WEEKDAY(Table4[[#This Row],[Date]],2)</f>
        <v>6</v>
      </c>
      <c r="F278" s="374">
        <f>SUM(Table4[[#Headers],[Daily Amount]]:Table4[[#This Row],[Daily Amount]])</f>
        <v>1110</v>
      </c>
      <c r="G278" s="375"/>
      <c r="H278" s="374">
        <v>1108.0999999999999</v>
      </c>
      <c r="I278" s="374">
        <f t="shared" si="19"/>
        <v>-6</v>
      </c>
      <c r="J278" s="374">
        <f>Table4[[#This Row],[Total - Incl. 
''Top-ups'']]-Table4[[#This Row],[Daily Target
(Estimated)]]</f>
        <v>-1108.0999999999999</v>
      </c>
      <c r="K278" s="374">
        <f t="shared" si="20"/>
        <v>-1110</v>
      </c>
      <c r="L278" s="374">
        <f t="shared" si="17"/>
        <v>1459</v>
      </c>
      <c r="M278" s="111">
        <f t="shared" si="18"/>
        <v>0</v>
      </c>
      <c r="N278" s="125" t="str">
        <f>IF(WEEKDAY(Table4[[#This Row],[Date]],2)=7,SUMIF(Table4[Week '#],Table4[[#This Row],[Week '#]],Table4[Daily 
Saving ]),"")</f>
        <v/>
      </c>
    </row>
    <row r="279" spans="1:14" x14ac:dyDescent="0.2">
      <c r="A279" s="66">
        <f>WEEKNUM(Table4[[#This Row],[Date]],2)</f>
        <v>40</v>
      </c>
      <c r="B279" s="74">
        <f>ROW()-ROW(Table4[[#Headers],[Day '#]])</f>
        <v>278</v>
      </c>
      <c r="C279" s="66" t="str">
        <f>TEXT(Table4[[#This Row],[Date]],"ddd")</f>
        <v>Sun</v>
      </c>
      <c r="D279" s="47">
        <v>45935</v>
      </c>
      <c r="E279" s="374">
        <f>WEEKDAY(Table4[[#This Row],[Date]],2)</f>
        <v>7</v>
      </c>
      <c r="F279" s="374">
        <f>SUM(Table4[[#Headers],[Daily Amount]]:Table4[[#This Row],[Daily Amount]])</f>
        <v>1117</v>
      </c>
      <c r="G279" s="375"/>
      <c r="H279" s="374">
        <v>1112.0899999999999</v>
      </c>
      <c r="I279" s="374">
        <f t="shared" si="19"/>
        <v>-7</v>
      </c>
      <c r="J279" s="374">
        <f>Table4[[#This Row],[Total - Incl. 
''Top-ups'']]-Table4[[#This Row],[Daily Target
(Estimated)]]</f>
        <v>-1112.0899999999999</v>
      </c>
      <c r="K279" s="374">
        <f t="shared" si="20"/>
        <v>-1117</v>
      </c>
      <c r="L279" s="374">
        <f t="shared" si="17"/>
        <v>1459</v>
      </c>
      <c r="M279" s="111">
        <f t="shared" si="18"/>
        <v>0</v>
      </c>
      <c r="N279" s="125">
        <f>IF(WEEKDAY(Table4[[#This Row],[Date]],2)=7,SUMIF(Table4[Week '#],Table4[[#This Row],[Week '#]],Table4[Daily 
Saving ]),"")</f>
        <v>-28</v>
      </c>
    </row>
    <row r="280" spans="1:14" x14ac:dyDescent="0.2">
      <c r="A280" s="66">
        <f>WEEKNUM(Table4[[#This Row],[Date]],2)</f>
        <v>41</v>
      </c>
      <c r="B280" s="74">
        <f>ROW()-ROW(Table4[[#Headers],[Day '#]])</f>
        <v>279</v>
      </c>
      <c r="C280" s="66" t="str">
        <f>TEXT(Table4[[#This Row],[Date]],"ddd")</f>
        <v>Mon</v>
      </c>
      <c r="D280" s="47">
        <v>45936</v>
      </c>
      <c r="E280" s="374">
        <f>WEEKDAY(Table4[[#This Row],[Date]],2)</f>
        <v>1</v>
      </c>
      <c r="F280" s="374">
        <f>SUM(Table4[[#Headers],[Daily Amount]]:Table4[[#This Row],[Daily Amount]])</f>
        <v>1118</v>
      </c>
      <c r="G280" s="375"/>
      <c r="H280" s="374">
        <v>1116.08</v>
      </c>
      <c r="I280" s="374">
        <f t="shared" si="19"/>
        <v>-1</v>
      </c>
      <c r="J280" s="374">
        <f>Table4[[#This Row],[Total - Incl. 
''Top-ups'']]-Table4[[#This Row],[Daily Target
(Estimated)]]</f>
        <v>-1116.08</v>
      </c>
      <c r="K280" s="374">
        <f t="shared" si="20"/>
        <v>-1118</v>
      </c>
      <c r="L280" s="374">
        <f t="shared" si="17"/>
        <v>1459</v>
      </c>
      <c r="M280" s="111">
        <f t="shared" si="18"/>
        <v>0</v>
      </c>
      <c r="N280" s="125" t="str">
        <f>IF(WEEKDAY(Table4[[#This Row],[Date]],2)=7,SUMIF(Table4[Week '#],Table4[[#This Row],[Week '#]],Table4[Daily 
Saving ]),"")</f>
        <v/>
      </c>
    </row>
    <row r="281" spans="1:14" x14ac:dyDescent="0.2">
      <c r="A281" s="66">
        <f>WEEKNUM(Table4[[#This Row],[Date]],2)</f>
        <v>41</v>
      </c>
      <c r="B281" s="74">
        <f>ROW()-ROW(Table4[[#Headers],[Day '#]])</f>
        <v>280</v>
      </c>
      <c r="C281" s="66" t="str">
        <f>TEXT(Table4[[#This Row],[Date]],"ddd")</f>
        <v>Tue</v>
      </c>
      <c r="D281" s="47">
        <v>45937</v>
      </c>
      <c r="E281" s="374">
        <f>WEEKDAY(Table4[[#This Row],[Date]],2)</f>
        <v>2</v>
      </c>
      <c r="F281" s="374">
        <f>SUM(Table4[[#Headers],[Daily Amount]]:Table4[[#This Row],[Daily Amount]])</f>
        <v>1120</v>
      </c>
      <c r="G281" s="375"/>
      <c r="H281" s="374">
        <v>1120.07</v>
      </c>
      <c r="I281" s="374">
        <f t="shared" si="19"/>
        <v>-2</v>
      </c>
      <c r="J281" s="374">
        <f>Table4[[#This Row],[Total - Incl. 
''Top-ups'']]-Table4[[#This Row],[Daily Target
(Estimated)]]</f>
        <v>-1120.07</v>
      </c>
      <c r="K281" s="374">
        <f t="shared" si="20"/>
        <v>-1120</v>
      </c>
      <c r="L281" s="374">
        <f t="shared" si="17"/>
        <v>1459</v>
      </c>
      <c r="M281" s="111">
        <f t="shared" si="18"/>
        <v>0</v>
      </c>
      <c r="N281" s="125" t="str">
        <f>IF(WEEKDAY(Table4[[#This Row],[Date]],2)=7,SUMIF(Table4[Week '#],Table4[[#This Row],[Week '#]],Table4[Daily 
Saving ]),"")</f>
        <v/>
      </c>
    </row>
    <row r="282" spans="1:14" x14ac:dyDescent="0.2">
      <c r="A282" s="66">
        <f>WEEKNUM(Table4[[#This Row],[Date]],2)</f>
        <v>41</v>
      </c>
      <c r="B282" s="74">
        <f>ROW()-ROW(Table4[[#Headers],[Day '#]])</f>
        <v>281</v>
      </c>
      <c r="C282" s="66" t="str">
        <f>TEXT(Table4[[#This Row],[Date]],"ddd")</f>
        <v>Wed</v>
      </c>
      <c r="D282" s="47">
        <v>45938</v>
      </c>
      <c r="E282" s="374">
        <f>WEEKDAY(Table4[[#This Row],[Date]],2)</f>
        <v>3</v>
      </c>
      <c r="F282" s="374">
        <f>SUM(Table4[[#Headers],[Daily Amount]]:Table4[[#This Row],[Daily Amount]])</f>
        <v>1123</v>
      </c>
      <c r="G282" s="375"/>
      <c r="H282" s="374">
        <v>1124.06</v>
      </c>
      <c r="I282" s="374">
        <f t="shared" si="19"/>
        <v>-3</v>
      </c>
      <c r="J282" s="374">
        <f>Table4[[#This Row],[Total - Incl. 
''Top-ups'']]-Table4[[#This Row],[Daily Target
(Estimated)]]</f>
        <v>-1124.06</v>
      </c>
      <c r="K282" s="374">
        <f t="shared" si="20"/>
        <v>-1123</v>
      </c>
      <c r="L282" s="374">
        <f t="shared" si="17"/>
        <v>1459</v>
      </c>
      <c r="M282" s="111">
        <f t="shared" si="18"/>
        <v>0</v>
      </c>
      <c r="N282" s="125" t="str">
        <f>IF(WEEKDAY(Table4[[#This Row],[Date]],2)=7,SUMIF(Table4[Week '#],Table4[[#This Row],[Week '#]],Table4[Daily 
Saving ]),"")</f>
        <v/>
      </c>
    </row>
    <row r="283" spans="1:14" x14ac:dyDescent="0.2">
      <c r="A283" s="66">
        <f>WEEKNUM(Table4[[#This Row],[Date]],2)</f>
        <v>41</v>
      </c>
      <c r="B283" s="74">
        <f>ROW()-ROW(Table4[[#Headers],[Day '#]])</f>
        <v>282</v>
      </c>
      <c r="C283" s="66" t="str">
        <f>TEXT(Table4[[#This Row],[Date]],"ddd")</f>
        <v>Thu</v>
      </c>
      <c r="D283" s="47">
        <v>45939</v>
      </c>
      <c r="E283" s="374">
        <f>WEEKDAY(Table4[[#This Row],[Date]],2)</f>
        <v>4</v>
      </c>
      <c r="F283" s="374">
        <f>SUM(Table4[[#Headers],[Daily Amount]]:Table4[[#This Row],[Daily Amount]])</f>
        <v>1127</v>
      </c>
      <c r="G283" s="375"/>
      <c r="H283" s="374">
        <v>1128.05</v>
      </c>
      <c r="I283" s="374">
        <f t="shared" si="19"/>
        <v>-4</v>
      </c>
      <c r="J283" s="374">
        <f>Table4[[#This Row],[Total - Incl. 
''Top-ups'']]-Table4[[#This Row],[Daily Target
(Estimated)]]</f>
        <v>-1128.05</v>
      </c>
      <c r="K283" s="374">
        <f t="shared" si="20"/>
        <v>-1127</v>
      </c>
      <c r="L283" s="374">
        <f t="shared" si="17"/>
        <v>1459</v>
      </c>
      <c r="M283" s="111">
        <f t="shared" si="18"/>
        <v>0</v>
      </c>
      <c r="N283" s="125" t="str">
        <f>IF(WEEKDAY(Table4[[#This Row],[Date]],2)=7,SUMIF(Table4[Week '#],Table4[[#This Row],[Week '#]],Table4[Daily 
Saving ]),"")</f>
        <v/>
      </c>
    </row>
    <row r="284" spans="1:14" x14ac:dyDescent="0.2">
      <c r="A284" s="66">
        <f>WEEKNUM(Table4[[#This Row],[Date]],2)</f>
        <v>41</v>
      </c>
      <c r="B284" s="74">
        <f>ROW()-ROW(Table4[[#Headers],[Day '#]])</f>
        <v>283</v>
      </c>
      <c r="C284" s="66" t="str">
        <f>TEXT(Table4[[#This Row],[Date]],"ddd")</f>
        <v>Fri</v>
      </c>
      <c r="D284" s="47">
        <v>45940</v>
      </c>
      <c r="E284" s="374">
        <f>WEEKDAY(Table4[[#This Row],[Date]],2)</f>
        <v>5</v>
      </c>
      <c r="F284" s="374">
        <f>SUM(Table4[[#Headers],[Daily Amount]]:Table4[[#This Row],[Daily Amount]])</f>
        <v>1132</v>
      </c>
      <c r="G284" s="375"/>
      <c r="H284" s="374">
        <v>1132.04</v>
      </c>
      <c r="I284" s="374">
        <f t="shared" si="19"/>
        <v>-5</v>
      </c>
      <c r="J284" s="374">
        <f>Table4[[#This Row],[Total - Incl. 
''Top-ups'']]-Table4[[#This Row],[Daily Target
(Estimated)]]</f>
        <v>-1132.04</v>
      </c>
      <c r="K284" s="374">
        <f t="shared" si="20"/>
        <v>-1132</v>
      </c>
      <c r="L284" s="374">
        <f t="shared" si="17"/>
        <v>1459</v>
      </c>
      <c r="M284" s="111">
        <f t="shared" si="18"/>
        <v>0</v>
      </c>
      <c r="N284" s="125" t="str">
        <f>IF(WEEKDAY(Table4[[#This Row],[Date]],2)=7,SUMIF(Table4[Week '#],Table4[[#This Row],[Week '#]],Table4[Daily 
Saving ]),"")</f>
        <v/>
      </c>
    </row>
    <row r="285" spans="1:14" x14ac:dyDescent="0.2">
      <c r="A285" s="66">
        <f>WEEKNUM(Table4[[#This Row],[Date]],2)</f>
        <v>41</v>
      </c>
      <c r="B285" s="74">
        <f>ROW()-ROW(Table4[[#Headers],[Day '#]])</f>
        <v>284</v>
      </c>
      <c r="C285" s="66" t="str">
        <f>TEXT(Table4[[#This Row],[Date]],"ddd")</f>
        <v>Sat</v>
      </c>
      <c r="D285" s="47">
        <v>45941</v>
      </c>
      <c r="E285" s="374">
        <f>WEEKDAY(Table4[[#This Row],[Date]],2)</f>
        <v>6</v>
      </c>
      <c r="F285" s="374">
        <f>SUM(Table4[[#Headers],[Daily Amount]]:Table4[[#This Row],[Daily Amount]])</f>
        <v>1138</v>
      </c>
      <c r="G285" s="375"/>
      <c r="H285" s="374">
        <v>1136.03</v>
      </c>
      <c r="I285" s="374">
        <f t="shared" si="19"/>
        <v>-6</v>
      </c>
      <c r="J285" s="374">
        <f>Table4[[#This Row],[Total - Incl. 
''Top-ups'']]-Table4[[#This Row],[Daily Target
(Estimated)]]</f>
        <v>-1136.03</v>
      </c>
      <c r="K285" s="374">
        <f t="shared" si="20"/>
        <v>-1138</v>
      </c>
      <c r="L285" s="374">
        <f t="shared" si="17"/>
        <v>1459</v>
      </c>
      <c r="M285" s="111">
        <f t="shared" si="18"/>
        <v>0</v>
      </c>
      <c r="N285" s="125" t="str">
        <f>IF(WEEKDAY(Table4[[#This Row],[Date]],2)=7,SUMIF(Table4[Week '#],Table4[[#This Row],[Week '#]],Table4[Daily 
Saving ]),"")</f>
        <v/>
      </c>
    </row>
    <row r="286" spans="1:14" x14ac:dyDescent="0.2">
      <c r="A286" s="66">
        <f>WEEKNUM(Table4[[#This Row],[Date]],2)</f>
        <v>41</v>
      </c>
      <c r="B286" s="74">
        <f>ROW()-ROW(Table4[[#Headers],[Day '#]])</f>
        <v>285</v>
      </c>
      <c r="C286" s="66" t="str">
        <f>TEXT(Table4[[#This Row],[Date]],"ddd")</f>
        <v>Sun</v>
      </c>
      <c r="D286" s="47">
        <v>45942</v>
      </c>
      <c r="E286" s="374">
        <f>WEEKDAY(Table4[[#This Row],[Date]],2)</f>
        <v>7</v>
      </c>
      <c r="F286" s="374">
        <f>SUM(Table4[[#Headers],[Daily Amount]]:Table4[[#This Row],[Daily Amount]])</f>
        <v>1145</v>
      </c>
      <c r="G286" s="375"/>
      <c r="H286" s="374">
        <v>1140.02</v>
      </c>
      <c r="I286" s="374">
        <f t="shared" si="19"/>
        <v>-7</v>
      </c>
      <c r="J286" s="374">
        <f>Table4[[#This Row],[Total - Incl. 
''Top-ups'']]-Table4[[#This Row],[Daily Target
(Estimated)]]</f>
        <v>-1140.02</v>
      </c>
      <c r="K286" s="374">
        <f t="shared" si="20"/>
        <v>-1145</v>
      </c>
      <c r="L286" s="374">
        <f t="shared" si="17"/>
        <v>1459</v>
      </c>
      <c r="M286" s="111">
        <f t="shared" si="18"/>
        <v>0</v>
      </c>
      <c r="N286" s="125">
        <f>IF(WEEKDAY(Table4[[#This Row],[Date]],2)=7,SUMIF(Table4[Week '#],Table4[[#This Row],[Week '#]],Table4[Daily 
Saving ]),"")</f>
        <v>-28</v>
      </c>
    </row>
    <row r="287" spans="1:14" x14ac:dyDescent="0.2">
      <c r="A287" s="66">
        <f>WEEKNUM(Table4[[#This Row],[Date]],2)</f>
        <v>42</v>
      </c>
      <c r="B287" s="74">
        <f>ROW()-ROW(Table4[[#Headers],[Day '#]])</f>
        <v>286</v>
      </c>
      <c r="C287" s="66" t="str">
        <f>TEXT(Table4[[#This Row],[Date]],"ddd")</f>
        <v>Mon</v>
      </c>
      <c r="D287" s="47">
        <v>45943</v>
      </c>
      <c r="E287" s="374">
        <f>WEEKDAY(Table4[[#This Row],[Date]],2)</f>
        <v>1</v>
      </c>
      <c r="F287" s="374">
        <f>SUM(Table4[[#Headers],[Daily Amount]]:Table4[[#This Row],[Daily Amount]])</f>
        <v>1146</v>
      </c>
      <c r="G287" s="375"/>
      <c r="H287" s="374">
        <v>1144.01</v>
      </c>
      <c r="I287" s="374">
        <f t="shared" si="19"/>
        <v>-1</v>
      </c>
      <c r="J287" s="374">
        <f>Table4[[#This Row],[Total - Incl. 
''Top-ups'']]-Table4[[#This Row],[Daily Target
(Estimated)]]</f>
        <v>-1144.01</v>
      </c>
      <c r="K287" s="374">
        <f t="shared" si="20"/>
        <v>-1146</v>
      </c>
      <c r="L287" s="374">
        <f t="shared" si="17"/>
        <v>1459</v>
      </c>
      <c r="M287" s="111">
        <f t="shared" si="18"/>
        <v>0</v>
      </c>
      <c r="N287" s="125" t="str">
        <f>IF(WEEKDAY(Table4[[#This Row],[Date]],2)=7,SUMIF(Table4[Week '#],Table4[[#This Row],[Week '#]],Table4[Daily 
Saving ]),"")</f>
        <v/>
      </c>
    </row>
    <row r="288" spans="1:14" x14ac:dyDescent="0.2">
      <c r="A288" s="66">
        <f>WEEKNUM(Table4[[#This Row],[Date]],2)</f>
        <v>42</v>
      </c>
      <c r="B288" s="74">
        <f>ROW()-ROW(Table4[[#Headers],[Day '#]])</f>
        <v>287</v>
      </c>
      <c r="C288" s="66" t="str">
        <f>TEXT(Table4[[#This Row],[Date]],"ddd")</f>
        <v>Tue</v>
      </c>
      <c r="D288" s="47">
        <v>45944</v>
      </c>
      <c r="E288" s="374">
        <f>WEEKDAY(Table4[[#This Row],[Date]],2)</f>
        <v>2</v>
      </c>
      <c r="F288" s="374">
        <f>SUM(Table4[[#Headers],[Daily Amount]]:Table4[[#This Row],[Daily Amount]])</f>
        <v>1148</v>
      </c>
      <c r="G288" s="375"/>
      <c r="H288" s="374">
        <v>1148</v>
      </c>
      <c r="I288" s="374">
        <f t="shared" si="19"/>
        <v>-2</v>
      </c>
      <c r="J288" s="374">
        <f>Table4[[#This Row],[Total - Incl. 
''Top-ups'']]-Table4[[#This Row],[Daily Target
(Estimated)]]</f>
        <v>-1148</v>
      </c>
      <c r="K288" s="374">
        <f t="shared" si="20"/>
        <v>-1148</v>
      </c>
      <c r="L288" s="374">
        <f t="shared" si="17"/>
        <v>1459</v>
      </c>
      <c r="M288" s="111">
        <f t="shared" si="18"/>
        <v>0</v>
      </c>
      <c r="N288" s="125" t="str">
        <f>IF(WEEKDAY(Table4[[#This Row],[Date]],2)=7,SUMIF(Table4[Week '#],Table4[[#This Row],[Week '#]],Table4[Daily 
Saving ]),"")</f>
        <v/>
      </c>
    </row>
    <row r="289" spans="1:14" x14ac:dyDescent="0.2">
      <c r="A289" s="66">
        <f>WEEKNUM(Table4[[#This Row],[Date]],2)</f>
        <v>42</v>
      </c>
      <c r="B289" s="74">
        <f>ROW()-ROW(Table4[[#Headers],[Day '#]])</f>
        <v>288</v>
      </c>
      <c r="C289" s="66" t="str">
        <f>TEXT(Table4[[#This Row],[Date]],"ddd")</f>
        <v>Wed</v>
      </c>
      <c r="D289" s="47">
        <v>45945</v>
      </c>
      <c r="E289" s="374">
        <f>WEEKDAY(Table4[[#This Row],[Date]],2)</f>
        <v>3</v>
      </c>
      <c r="F289" s="374">
        <f>SUM(Table4[[#Headers],[Daily Amount]]:Table4[[#This Row],[Daily Amount]])</f>
        <v>1151</v>
      </c>
      <c r="G289" s="375"/>
      <c r="H289" s="374">
        <v>1151.99</v>
      </c>
      <c r="I289" s="374">
        <f t="shared" si="19"/>
        <v>-3</v>
      </c>
      <c r="J289" s="374">
        <f>Table4[[#This Row],[Total - Incl. 
''Top-ups'']]-Table4[[#This Row],[Daily Target
(Estimated)]]</f>
        <v>-1151.99</v>
      </c>
      <c r="K289" s="374">
        <f t="shared" si="20"/>
        <v>-1151</v>
      </c>
      <c r="L289" s="374">
        <f t="shared" si="17"/>
        <v>1459</v>
      </c>
      <c r="M289" s="111">
        <f t="shared" si="18"/>
        <v>0</v>
      </c>
      <c r="N289" s="125" t="str">
        <f>IF(WEEKDAY(Table4[[#This Row],[Date]],2)=7,SUMIF(Table4[Week '#],Table4[[#This Row],[Week '#]],Table4[Daily 
Saving ]),"")</f>
        <v/>
      </c>
    </row>
    <row r="290" spans="1:14" x14ac:dyDescent="0.2">
      <c r="A290" s="66">
        <f>WEEKNUM(Table4[[#This Row],[Date]],2)</f>
        <v>42</v>
      </c>
      <c r="B290" s="74">
        <f>ROW()-ROW(Table4[[#Headers],[Day '#]])</f>
        <v>289</v>
      </c>
      <c r="C290" s="66" t="str">
        <f>TEXT(Table4[[#This Row],[Date]],"ddd")</f>
        <v>Thu</v>
      </c>
      <c r="D290" s="47">
        <v>45946</v>
      </c>
      <c r="E290" s="374">
        <f>WEEKDAY(Table4[[#This Row],[Date]],2)</f>
        <v>4</v>
      </c>
      <c r="F290" s="374">
        <f>SUM(Table4[[#Headers],[Daily Amount]]:Table4[[#This Row],[Daily Amount]])</f>
        <v>1155</v>
      </c>
      <c r="G290" s="375"/>
      <c r="H290" s="374">
        <v>1155.98</v>
      </c>
      <c r="I290" s="374">
        <f t="shared" si="19"/>
        <v>-4</v>
      </c>
      <c r="J290" s="374">
        <f>Table4[[#This Row],[Total - Incl. 
''Top-ups'']]-Table4[[#This Row],[Daily Target
(Estimated)]]</f>
        <v>-1155.98</v>
      </c>
      <c r="K290" s="374">
        <f t="shared" si="20"/>
        <v>-1155</v>
      </c>
      <c r="L290" s="374">
        <f t="shared" si="17"/>
        <v>1459</v>
      </c>
      <c r="M290" s="111">
        <f t="shared" si="18"/>
        <v>0</v>
      </c>
      <c r="N290" s="125" t="str">
        <f>IF(WEEKDAY(Table4[[#This Row],[Date]],2)=7,SUMIF(Table4[Week '#],Table4[[#This Row],[Week '#]],Table4[Daily 
Saving ]),"")</f>
        <v/>
      </c>
    </row>
    <row r="291" spans="1:14" x14ac:dyDescent="0.2">
      <c r="A291" s="66">
        <f>WEEKNUM(Table4[[#This Row],[Date]],2)</f>
        <v>42</v>
      </c>
      <c r="B291" s="74">
        <f>ROW()-ROW(Table4[[#Headers],[Day '#]])</f>
        <v>290</v>
      </c>
      <c r="C291" s="66" t="str">
        <f>TEXT(Table4[[#This Row],[Date]],"ddd")</f>
        <v>Fri</v>
      </c>
      <c r="D291" s="47">
        <v>45947</v>
      </c>
      <c r="E291" s="374">
        <f>WEEKDAY(Table4[[#This Row],[Date]],2)</f>
        <v>5</v>
      </c>
      <c r="F291" s="374">
        <f>SUM(Table4[[#Headers],[Daily Amount]]:Table4[[#This Row],[Daily Amount]])</f>
        <v>1160</v>
      </c>
      <c r="G291" s="375"/>
      <c r="H291" s="374">
        <v>1159.97</v>
      </c>
      <c r="I291" s="374">
        <f t="shared" si="19"/>
        <v>-5</v>
      </c>
      <c r="J291" s="374">
        <f>Table4[[#This Row],[Total - Incl. 
''Top-ups'']]-Table4[[#This Row],[Daily Target
(Estimated)]]</f>
        <v>-1159.97</v>
      </c>
      <c r="K291" s="374">
        <f t="shared" si="20"/>
        <v>-1160</v>
      </c>
      <c r="L291" s="374">
        <f t="shared" si="17"/>
        <v>1459</v>
      </c>
      <c r="M291" s="111">
        <f t="shared" si="18"/>
        <v>0</v>
      </c>
      <c r="N291" s="125" t="str">
        <f>IF(WEEKDAY(Table4[[#This Row],[Date]],2)=7,SUMIF(Table4[Week '#],Table4[[#This Row],[Week '#]],Table4[Daily 
Saving ]),"")</f>
        <v/>
      </c>
    </row>
    <row r="292" spans="1:14" x14ac:dyDescent="0.2">
      <c r="A292" s="66">
        <f>WEEKNUM(Table4[[#This Row],[Date]],2)</f>
        <v>42</v>
      </c>
      <c r="B292" s="74">
        <f>ROW()-ROW(Table4[[#Headers],[Day '#]])</f>
        <v>291</v>
      </c>
      <c r="C292" s="66" t="str">
        <f>TEXT(Table4[[#This Row],[Date]],"ddd")</f>
        <v>Sat</v>
      </c>
      <c r="D292" s="47">
        <v>45948</v>
      </c>
      <c r="E292" s="374">
        <f>WEEKDAY(Table4[[#This Row],[Date]],2)</f>
        <v>6</v>
      </c>
      <c r="F292" s="374">
        <f>SUM(Table4[[#Headers],[Daily Amount]]:Table4[[#This Row],[Daily Amount]])</f>
        <v>1166</v>
      </c>
      <c r="G292" s="375"/>
      <c r="H292" s="374">
        <v>1163.96</v>
      </c>
      <c r="I292" s="374">
        <f t="shared" si="19"/>
        <v>-6</v>
      </c>
      <c r="J292" s="374">
        <f>Table4[[#This Row],[Total - Incl. 
''Top-ups'']]-Table4[[#This Row],[Daily Target
(Estimated)]]</f>
        <v>-1163.96</v>
      </c>
      <c r="K292" s="374">
        <f t="shared" si="20"/>
        <v>-1166</v>
      </c>
      <c r="L292" s="374">
        <f t="shared" si="17"/>
        <v>1459</v>
      </c>
      <c r="M292" s="111">
        <f t="shared" si="18"/>
        <v>0</v>
      </c>
      <c r="N292" s="125" t="str">
        <f>IF(WEEKDAY(Table4[[#This Row],[Date]],2)=7,SUMIF(Table4[Week '#],Table4[[#This Row],[Week '#]],Table4[Daily 
Saving ]),"")</f>
        <v/>
      </c>
    </row>
    <row r="293" spans="1:14" x14ac:dyDescent="0.2">
      <c r="A293" s="66">
        <f>WEEKNUM(Table4[[#This Row],[Date]],2)</f>
        <v>42</v>
      </c>
      <c r="B293" s="74">
        <f>ROW()-ROW(Table4[[#Headers],[Day '#]])</f>
        <v>292</v>
      </c>
      <c r="C293" s="66" t="str">
        <f>TEXT(Table4[[#This Row],[Date]],"ddd")</f>
        <v>Sun</v>
      </c>
      <c r="D293" s="47">
        <v>45949</v>
      </c>
      <c r="E293" s="374">
        <f>WEEKDAY(Table4[[#This Row],[Date]],2)</f>
        <v>7</v>
      </c>
      <c r="F293" s="374">
        <f>SUM(Table4[[#Headers],[Daily Amount]]:Table4[[#This Row],[Daily Amount]])</f>
        <v>1173</v>
      </c>
      <c r="G293" s="375"/>
      <c r="H293" s="374">
        <v>1167.95</v>
      </c>
      <c r="I293" s="374">
        <f t="shared" si="19"/>
        <v>-7</v>
      </c>
      <c r="J293" s="374">
        <f>Table4[[#This Row],[Total - Incl. 
''Top-ups'']]-Table4[[#This Row],[Daily Target
(Estimated)]]</f>
        <v>-1167.95</v>
      </c>
      <c r="K293" s="374">
        <f t="shared" si="20"/>
        <v>-1173</v>
      </c>
      <c r="L293" s="374">
        <f t="shared" si="17"/>
        <v>1459</v>
      </c>
      <c r="M293" s="111">
        <f t="shared" si="18"/>
        <v>0</v>
      </c>
      <c r="N293" s="125">
        <f>IF(WEEKDAY(Table4[[#This Row],[Date]],2)=7,SUMIF(Table4[Week '#],Table4[[#This Row],[Week '#]],Table4[Daily 
Saving ]),"")</f>
        <v>-28</v>
      </c>
    </row>
    <row r="294" spans="1:14" x14ac:dyDescent="0.2">
      <c r="A294" s="66">
        <f>WEEKNUM(Table4[[#This Row],[Date]],2)</f>
        <v>43</v>
      </c>
      <c r="B294" s="74">
        <f>ROW()-ROW(Table4[[#Headers],[Day '#]])</f>
        <v>293</v>
      </c>
      <c r="C294" s="66" t="str">
        <f>TEXT(Table4[[#This Row],[Date]],"ddd")</f>
        <v>Mon</v>
      </c>
      <c r="D294" s="47">
        <v>45950</v>
      </c>
      <c r="E294" s="374">
        <f>WEEKDAY(Table4[[#This Row],[Date]],2)</f>
        <v>1</v>
      </c>
      <c r="F294" s="374">
        <f>SUM(Table4[[#Headers],[Daily Amount]]:Table4[[#This Row],[Daily Amount]])</f>
        <v>1174</v>
      </c>
      <c r="G294" s="375"/>
      <c r="H294" s="374">
        <v>1171.94</v>
      </c>
      <c r="I294" s="374">
        <f t="shared" si="19"/>
        <v>-1</v>
      </c>
      <c r="J294" s="374">
        <f>Table4[[#This Row],[Total - Incl. 
''Top-ups'']]-Table4[[#This Row],[Daily Target
(Estimated)]]</f>
        <v>-1171.94</v>
      </c>
      <c r="K294" s="374">
        <f t="shared" si="20"/>
        <v>-1174</v>
      </c>
      <c r="L294" s="374">
        <f t="shared" si="17"/>
        <v>1459</v>
      </c>
      <c r="M294" s="111">
        <f t="shared" si="18"/>
        <v>0</v>
      </c>
      <c r="N294" s="125" t="str">
        <f>IF(WEEKDAY(Table4[[#This Row],[Date]],2)=7,SUMIF(Table4[Week '#],Table4[[#This Row],[Week '#]],Table4[Daily 
Saving ]),"")</f>
        <v/>
      </c>
    </row>
    <row r="295" spans="1:14" x14ac:dyDescent="0.2">
      <c r="A295" s="66">
        <f>WEEKNUM(Table4[[#This Row],[Date]],2)</f>
        <v>43</v>
      </c>
      <c r="B295" s="74">
        <f>ROW()-ROW(Table4[[#Headers],[Day '#]])</f>
        <v>294</v>
      </c>
      <c r="C295" s="66" t="str">
        <f>TEXT(Table4[[#This Row],[Date]],"ddd")</f>
        <v>Tue</v>
      </c>
      <c r="D295" s="47">
        <v>45951</v>
      </c>
      <c r="E295" s="374">
        <f>WEEKDAY(Table4[[#This Row],[Date]],2)</f>
        <v>2</v>
      </c>
      <c r="F295" s="374">
        <f>SUM(Table4[[#Headers],[Daily Amount]]:Table4[[#This Row],[Daily Amount]])</f>
        <v>1176</v>
      </c>
      <c r="G295" s="375"/>
      <c r="H295" s="374">
        <v>1175.93</v>
      </c>
      <c r="I295" s="374">
        <f t="shared" si="19"/>
        <v>-2</v>
      </c>
      <c r="J295" s="374">
        <f>Table4[[#This Row],[Total - Incl. 
''Top-ups'']]-Table4[[#This Row],[Daily Target
(Estimated)]]</f>
        <v>-1175.93</v>
      </c>
      <c r="K295" s="374">
        <f t="shared" si="20"/>
        <v>-1176</v>
      </c>
      <c r="L295" s="374">
        <f t="shared" si="17"/>
        <v>1459</v>
      </c>
      <c r="M295" s="111">
        <f t="shared" si="18"/>
        <v>0</v>
      </c>
      <c r="N295" s="125" t="str">
        <f>IF(WEEKDAY(Table4[[#This Row],[Date]],2)=7,SUMIF(Table4[Week '#],Table4[[#This Row],[Week '#]],Table4[Daily 
Saving ]),"")</f>
        <v/>
      </c>
    </row>
    <row r="296" spans="1:14" x14ac:dyDescent="0.2">
      <c r="A296" s="66">
        <f>WEEKNUM(Table4[[#This Row],[Date]],2)</f>
        <v>43</v>
      </c>
      <c r="B296" s="74">
        <f>ROW()-ROW(Table4[[#Headers],[Day '#]])</f>
        <v>295</v>
      </c>
      <c r="C296" s="66" t="str">
        <f>TEXT(Table4[[#This Row],[Date]],"ddd")</f>
        <v>Wed</v>
      </c>
      <c r="D296" s="47">
        <v>45952</v>
      </c>
      <c r="E296" s="374">
        <f>WEEKDAY(Table4[[#This Row],[Date]],2)</f>
        <v>3</v>
      </c>
      <c r="F296" s="374">
        <f>SUM(Table4[[#Headers],[Daily Amount]]:Table4[[#This Row],[Daily Amount]])</f>
        <v>1179</v>
      </c>
      <c r="G296" s="375"/>
      <c r="H296" s="374">
        <v>1179.92</v>
      </c>
      <c r="I296" s="374">
        <f t="shared" si="19"/>
        <v>-3</v>
      </c>
      <c r="J296" s="374">
        <f>Table4[[#This Row],[Total - Incl. 
''Top-ups'']]-Table4[[#This Row],[Daily Target
(Estimated)]]</f>
        <v>-1179.92</v>
      </c>
      <c r="K296" s="374">
        <f t="shared" si="20"/>
        <v>-1179</v>
      </c>
      <c r="L296" s="374">
        <f t="shared" si="17"/>
        <v>1459</v>
      </c>
      <c r="M296" s="111">
        <f t="shared" si="18"/>
        <v>0</v>
      </c>
      <c r="N296" s="125" t="str">
        <f>IF(WEEKDAY(Table4[[#This Row],[Date]],2)=7,SUMIF(Table4[Week '#],Table4[[#This Row],[Week '#]],Table4[Daily 
Saving ]),"")</f>
        <v/>
      </c>
    </row>
    <row r="297" spans="1:14" x14ac:dyDescent="0.2">
      <c r="A297" s="66">
        <f>WEEKNUM(Table4[[#This Row],[Date]],2)</f>
        <v>43</v>
      </c>
      <c r="B297" s="74">
        <f>ROW()-ROW(Table4[[#Headers],[Day '#]])</f>
        <v>296</v>
      </c>
      <c r="C297" s="66" t="str">
        <f>TEXT(Table4[[#This Row],[Date]],"ddd")</f>
        <v>Thu</v>
      </c>
      <c r="D297" s="47">
        <v>45953</v>
      </c>
      <c r="E297" s="374">
        <f>WEEKDAY(Table4[[#This Row],[Date]],2)</f>
        <v>4</v>
      </c>
      <c r="F297" s="374">
        <f>SUM(Table4[[#Headers],[Daily Amount]]:Table4[[#This Row],[Daily Amount]])</f>
        <v>1183</v>
      </c>
      <c r="G297" s="375"/>
      <c r="H297" s="374">
        <v>1183.9100000000001</v>
      </c>
      <c r="I297" s="374">
        <f t="shared" si="19"/>
        <v>-4</v>
      </c>
      <c r="J297" s="374">
        <f>Table4[[#This Row],[Total - Incl. 
''Top-ups'']]-Table4[[#This Row],[Daily Target
(Estimated)]]</f>
        <v>-1183.9100000000001</v>
      </c>
      <c r="K297" s="374">
        <f t="shared" si="20"/>
        <v>-1183</v>
      </c>
      <c r="L297" s="374">
        <f t="shared" si="17"/>
        <v>1459</v>
      </c>
      <c r="M297" s="111">
        <f t="shared" si="18"/>
        <v>0</v>
      </c>
      <c r="N297" s="125" t="str">
        <f>IF(WEEKDAY(Table4[[#This Row],[Date]],2)=7,SUMIF(Table4[Week '#],Table4[[#This Row],[Week '#]],Table4[Daily 
Saving ]),"")</f>
        <v/>
      </c>
    </row>
    <row r="298" spans="1:14" x14ac:dyDescent="0.2">
      <c r="A298" s="66">
        <f>WEEKNUM(Table4[[#This Row],[Date]],2)</f>
        <v>43</v>
      </c>
      <c r="B298" s="74">
        <f>ROW()-ROW(Table4[[#Headers],[Day '#]])</f>
        <v>297</v>
      </c>
      <c r="C298" s="66" t="str">
        <f>TEXT(Table4[[#This Row],[Date]],"ddd")</f>
        <v>Fri</v>
      </c>
      <c r="D298" s="47">
        <v>45954</v>
      </c>
      <c r="E298" s="374">
        <f>WEEKDAY(Table4[[#This Row],[Date]],2)</f>
        <v>5</v>
      </c>
      <c r="F298" s="374">
        <f>SUM(Table4[[#Headers],[Daily Amount]]:Table4[[#This Row],[Daily Amount]])</f>
        <v>1188</v>
      </c>
      <c r="G298" s="375"/>
      <c r="H298" s="374">
        <v>1187.9000000000001</v>
      </c>
      <c r="I298" s="374">
        <f t="shared" si="19"/>
        <v>-5</v>
      </c>
      <c r="J298" s="374">
        <f>Table4[[#This Row],[Total - Incl. 
''Top-ups'']]-Table4[[#This Row],[Daily Target
(Estimated)]]</f>
        <v>-1187.9000000000001</v>
      </c>
      <c r="K298" s="374">
        <f t="shared" si="20"/>
        <v>-1188</v>
      </c>
      <c r="L298" s="374">
        <f t="shared" si="17"/>
        <v>1459</v>
      </c>
      <c r="M298" s="111">
        <f t="shared" si="18"/>
        <v>0</v>
      </c>
      <c r="N298" s="125" t="str">
        <f>IF(WEEKDAY(Table4[[#This Row],[Date]],2)=7,SUMIF(Table4[Week '#],Table4[[#This Row],[Week '#]],Table4[Daily 
Saving ]),"")</f>
        <v/>
      </c>
    </row>
    <row r="299" spans="1:14" x14ac:dyDescent="0.2">
      <c r="A299" s="66">
        <f>WEEKNUM(Table4[[#This Row],[Date]],2)</f>
        <v>43</v>
      </c>
      <c r="B299" s="74">
        <f>ROW()-ROW(Table4[[#Headers],[Day '#]])</f>
        <v>298</v>
      </c>
      <c r="C299" s="66" t="str">
        <f>TEXT(Table4[[#This Row],[Date]],"ddd")</f>
        <v>Sat</v>
      </c>
      <c r="D299" s="47">
        <v>45955</v>
      </c>
      <c r="E299" s="374">
        <f>WEEKDAY(Table4[[#This Row],[Date]],2)</f>
        <v>6</v>
      </c>
      <c r="F299" s="374">
        <f>SUM(Table4[[#Headers],[Daily Amount]]:Table4[[#This Row],[Daily Amount]])</f>
        <v>1194</v>
      </c>
      <c r="G299" s="375"/>
      <c r="H299" s="374">
        <v>1191.8900000000001</v>
      </c>
      <c r="I299" s="374">
        <f t="shared" si="19"/>
        <v>-6</v>
      </c>
      <c r="J299" s="374">
        <f>Table4[[#This Row],[Total - Incl. 
''Top-ups'']]-Table4[[#This Row],[Daily Target
(Estimated)]]</f>
        <v>-1191.8900000000001</v>
      </c>
      <c r="K299" s="374">
        <f t="shared" si="20"/>
        <v>-1194</v>
      </c>
      <c r="L299" s="374">
        <f t="shared" si="17"/>
        <v>1459</v>
      </c>
      <c r="M299" s="111">
        <f t="shared" si="18"/>
        <v>0</v>
      </c>
      <c r="N299" s="125" t="str">
        <f>IF(WEEKDAY(Table4[[#This Row],[Date]],2)=7,SUMIF(Table4[Week '#],Table4[[#This Row],[Week '#]],Table4[Daily 
Saving ]),"")</f>
        <v/>
      </c>
    </row>
    <row r="300" spans="1:14" x14ac:dyDescent="0.2">
      <c r="A300" s="66">
        <f>WEEKNUM(Table4[[#This Row],[Date]],2)</f>
        <v>43</v>
      </c>
      <c r="B300" s="74">
        <f>ROW()-ROW(Table4[[#Headers],[Day '#]])</f>
        <v>299</v>
      </c>
      <c r="C300" s="66" t="str">
        <f>TEXT(Table4[[#This Row],[Date]],"ddd")</f>
        <v>Sun</v>
      </c>
      <c r="D300" s="47">
        <v>45956</v>
      </c>
      <c r="E300" s="374">
        <f>WEEKDAY(Table4[[#This Row],[Date]],2)</f>
        <v>7</v>
      </c>
      <c r="F300" s="374">
        <f>SUM(Table4[[#Headers],[Daily Amount]]:Table4[[#This Row],[Daily Amount]])</f>
        <v>1201</v>
      </c>
      <c r="G300" s="375"/>
      <c r="H300" s="374">
        <v>1195.8800000000001</v>
      </c>
      <c r="I300" s="374">
        <f t="shared" si="19"/>
        <v>-7</v>
      </c>
      <c r="J300" s="374">
        <f>Table4[[#This Row],[Total - Incl. 
''Top-ups'']]-Table4[[#This Row],[Daily Target
(Estimated)]]</f>
        <v>-1195.8800000000001</v>
      </c>
      <c r="K300" s="374">
        <f t="shared" si="20"/>
        <v>-1201</v>
      </c>
      <c r="L300" s="374">
        <f t="shared" si="17"/>
        <v>1459</v>
      </c>
      <c r="M300" s="111">
        <f t="shared" si="18"/>
        <v>0</v>
      </c>
      <c r="N300" s="125">
        <f>IF(WEEKDAY(Table4[[#This Row],[Date]],2)=7,SUMIF(Table4[Week '#],Table4[[#This Row],[Week '#]],Table4[Daily 
Saving ]),"")</f>
        <v>-28</v>
      </c>
    </row>
    <row r="301" spans="1:14" x14ac:dyDescent="0.2">
      <c r="A301" s="66">
        <f>WEEKNUM(Table4[[#This Row],[Date]],2)</f>
        <v>44</v>
      </c>
      <c r="B301" s="74">
        <f>ROW()-ROW(Table4[[#Headers],[Day '#]])</f>
        <v>300</v>
      </c>
      <c r="C301" s="66" t="str">
        <f>TEXT(Table4[[#This Row],[Date]],"ddd")</f>
        <v>Mon</v>
      </c>
      <c r="D301" s="47">
        <v>45957</v>
      </c>
      <c r="E301" s="374">
        <f>WEEKDAY(Table4[[#This Row],[Date]],2)</f>
        <v>1</v>
      </c>
      <c r="F301" s="374">
        <f>SUM(Table4[[#Headers],[Daily Amount]]:Table4[[#This Row],[Daily Amount]])</f>
        <v>1202</v>
      </c>
      <c r="G301" s="375"/>
      <c r="H301" s="374">
        <v>1199.8699999999999</v>
      </c>
      <c r="I301" s="374">
        <f t="shared" si="19"/>
        <v>-1</v>
      </c>
      <c r="J301" s="374">
        <f>Table4[[#This Row],[Total - Incl. 
''Top-ups'']]-Table4[[#This Row],[Daily Target
(Estimated)]]</f>
        <v>-1199.8699999999999</v>
      </c>
      <c r="K301" s="374">
        <f t="shared" si="20"/>
        <v>-1202</v>
      </c>
      <c r="L301" s="374">
        <f t="shared" si="17"/>
        <v>1459</v>
      </c>
      <c r="M301" s="111">
        <f t="shared" si="18"/>
        <v>0</v>
      </c>
      <c r="N301" s="125" t="str">
        <f>IF(WEEKDAY(Table4[[#This Row],[Date]],2)=7,SUMIF(Table4[Week '#],Table4[[#This Row],[Week '#]],Table4[Daily 
Saving ]),"")</f>
        <v/>
      </c>
    </row>
    <row r="302" spans="1:14" x14ac:dyDescent="0.2">
      <c r="A302" s="66">
        <f>WEEKNUM(Table4[[#This Row],[Date]],2)</f>
        <v>44</v>
      </c>
      <c r="B302" s="74">
        <f>ROW()-ROW(Table4[[#Headers],[Day '#]])</f>
        <v>301</v>
      </c>
      <c r="C302" s="66" t="str">
        <f>TEXT(Table4[[#This Row],[Date]],"ddd")</f>
        <v>Tue</v>
      </c>
      <c r="D302" s="47">
        <v>45958</v>
      </c>
      <c r="E302" s="374">
        <f>WEEKDAY(Table4[[#This Row],[Date]],2)</f>
        <v>2</v>
      </c>
      <c r="F302" s="374">
        <f>SUM(Table4[[#Headers],[Daily Amount]]:Table4[[#This Row],[Daily Amount]])</f>
        <v>1204</v>
      </c>
      <c r="G302" s="375"/>
      <c r="H302" s="374">
        <v>1203.8599999999999</v>
      </c>
      <c r="I302" s="374">
        <f t="shared" si="19"/>
        <v>-2</v>
      </c>
      <c r="J302" s="374">
        <f>Table4[[#This Row],[Total - Incl. 
''Top-ups'']]-Table4[[#This Row],[Daily Target
(Estimated)]]</f>
        <v>-1203.8599999999999</v>
      </c>
      <c r="K302" s="374">
        <f t="shared" si="20"/>
        <v>-1204</v>
      </c>
      <c r="L302" s="374">
        <f t="shared" si="17"/>
        <v>1459</v>
      </c>
      <c r="M302" s="111">
        <f t="shared" si="18"/>
        <v>0</v>
      </c>
      <c r="N302" s="125" t="str">
        <f>IF(WEEKDAY(Table4[[#This Row],[Date]],2)=7,SUMIF(Table4[Week '#],Table4[[#This Row],[Week '#]],Table4[Daily 
Saving ]),"")</f>
        <v/>
      </c>
    </row>
    <row r="303" spans="1:14" x14ac:dyDescent="0.2">
      <c r="A303" s="66">
        <f>WEEKNUM(Table4[[#This Row],[Date]],2)</f>
        <v>44</v>
      </c>
      <c r="B303" s="74">
        <f>ROW()-ROW(Table4[[#Headers],[Day '#]])</f>
        <v>302</v>
      </c>
      <c r="C303" s="66" t="str">
        <f>TEXT(Table4[[#This Row],[Date]],"ddd")</f>
        <v>Wed</v>
      </c>
      <c r="D303" s="47">
        <v>45959</v>
      </c>
      <c r="E303" s="374">
        <f>WEEKDAY(Table4[[#This Row],[Date]],2)</f>
        <v>3</v>
      </c>
      <c r="F303" s="374">
        <f>SUM(Table4[[#Headers],[Daily Amount]]:Table4[[#This Row],[Daily Amount]])</f>
        <v>1207</v>
      </c>
      <c r="G303" s="375"/>
      <c r="H303" s="374">
        <v>1207.8499999999999</v>
      </c>
      <c r="I303" s="374">
        <f t="shared" si="19"/>
        <v>-3</v>
      </c>
      <c r="J303" s="374">
        <f>Table4[[#This Row],[Total - Incl. 
''Top-ups'']]-Table4[[#This Row],[Daily Target
(Estimated)]]</f>
        <v>-1207.8499999999999</v>
      </c>
      <c r="K303" s="374">
        <f t="shared" si="20"/>
        <v>-1207</v>
      </c>
      <c r="L303" s="374">
        <f t="shared" si="17"/>
        <v>1459</v>
      </c>
      <c r="M303" s="111">
        <f t="shared" si="18"/>
        <v>0</v>
      </c>
      <c r="N303" s="125" t="str">
        <f>IF(WEEKDAY(Table4[[#This Row],[Date]],2)=7,SUMIF(Table4[Week '#],Table4[[#This Row],[Week '#]],Table4[Daily 
Saving ]),"")</f>
        <v/>
      </c>
    </row>
    <row r="304" spans="1:14" x14ac:dyDescent="0.2">
      <c r="A304" s="66">
        <f>WEEKNUM(Table4[[#This Row],[Date]],2)</f>
        <v>44</v>
      </c>
      <c r="B304" s="74">
        <f>ROW()-ROW(Table4[[#Headers],[Day '#]])</f>
        <v>303</v>
      </c>
      <c r="C304" s="66" t="str">
        <f>TEXT(Table4[[#This Row],[Date]],"ddd")</f>
        <v>Thu</v>
      </c>
      <c r="D304" s="47">
        <v>45960</v>
      </c>
      <c r="E304" s="374">
        <f>WEEKDAY(Table4[[#This Row],[Date]],2)</f>
        <v>4</v>
      </c>
      <c r="F304" s="374">
        <f>SUM(Table4[[#Headers],[Daily Amount]]:Table4[[#This Row],[Daily Amount]])</f>
        <v>1211</v>
      </c>
      <c r="G304" s="375"/>
      <c r="H304" s="374">
        <v>1211.8399999999999</v>
      </c>
      <c r="I304" s="374">
        <f t="shared" si="19"/>
        <v>-4</v>
      </c>
      <c r="J304" s="374">
        <f>Table4[[#This Row],[Total - Incl. 
''Top-ups'']]-Table4[[#This Row],[Daily Target
(Estimated)]]</f>
        <v>-1211.8399999999999</v>
      </c>
      <c r="K304" s="374">
        <f t="shared" si="20"/>
        <v>-1211</v>
      </c>
      <c r="L304" s="374">
        <f t="shared" si="17"/>
        <v>1459</v>
      </c>
      <c r="M304" s="111">
        <f t="shared" si="18"/>
        <v>0</v>
      </c>
      <c r="N304" s="125" t="str">
        <f>IF(WEEKDAY(Table4[[#This Row],[Date]],2)=7,SUMIF(Table4[Week '#],Table4[[#This Row],[Week '#]],Table4[Daily 
Saving ]),"")</f>
        <v/>
      </c>
    </row>
    <row r="305" spans="1:14" x14ac:dyDescent="0.2">
      <c r="A305" s="66">
        <f>WEEKNUM(Table4[[#This Row],[Date]],2)</f>
        <v>44</v>
      </c>
      <c r="B305" s="74">
        <f>ROW()-ROW(Table4[[#Headers],[Day '#]])</f>
        <v>304</v>
      </c>
      <c r="C305" s="66" t="str">
        <f>TEXT(Table4[[#This Row],[Date]],"ddd")</f>
        <v>Fri</v>
      </c>
      <c r="D305" s="47">
        <v>45961</v>
      </c>
      <c r="E305" s="374">
        <f>WEEKDAY(Table4[[#This Row],[Date]],2)</f>
        <v>5</v>
      </c>
      <c r="F305" s="374">
        <f>SUM(Table4[[#Headers],[Daily Amount]]:Table4[[#This Row],[Daily Amount]])</f>
        <v>1216</v>
      </c>
      <c r="G305" s="375"/>
      <c r="H305" s="374">
        <v>1215.83</v>
      </c>
      <c r="I305" s="374">
        <f t="shared" si="19"/>
        <v>-5</v>
      </c>
      <c r="J305" s="374">
        <f>Table4[[#This Row],[Total - Incl. 
''Top-ups'']]-Table4[[#This Row],[Daily Target
(Estimated)]]</f>
        <v>-1215.83</v>
      </c>
      <c r="K305" s="374">
        <f t="shared" si="20"/>
        <v>-1216</v>
      </c>
      <c r="L305" s="374">
        <f t="shared" si="17"/>
        <v>1459</v>
      </c>
      <c r="M305" s="111">
        <f t="shared" si="18"/>
        <v>0</v>
      </c>
      <c r="N305" s="125" t="str">
        <f>IF(WEEKDAY(Table4[[#This Row],[Date]],2)=7,SUMIF(Table4[Week '#],Table4[[#This Row],[Week '#]],Table4[Daily 
Saving ]),"")</f>
        <v/>
      </c>
    </row>
    <row r="306" spans="1:14" x14ac:dyDescent="0.2">
      <c r="A306" s="66">
        <f>WEEKNUM(Table4[[#This Row],[Date]],2)</f>
        <v>44</v>
      </c>
      <c r="B306" s="74">
        <f>ROW()-ROW(Table4[[#Headers],[Day '#]])</f>
        <v>305</v>
      </c>
      <c r="C306" s="66" t="str">
        <f>TEXT(Table4[[#This Row],[Date]],"ddd")</f>
        <v>Sat</v>
      </c>
      <c r="D306" s="47">
        <v>45962</v>
      </c>
      <c r="E306" s="374">
        <f>WEEKDAY(Table4[[#This Row],[Date]],2)</f>
        <v>6</v>
      </c>
      <c r="F306" s="374">
        <f>SUM(Table4[[#Headers],[Daily Amount]]:Table4[[#This Row],[Daily Amount]])</f>
        <v>1222</v>
      </c>
      <c r="G306" s="375"/>
      <c r="H306" s="374">
        <v>1219.82</v>
      </c>
      <c r="I306" s="374">
        <f t="shared" si="19"/>
        <v>-6</v>
      </c>
      <c r="J306" s="374">
        <f>Table4[[#This Row],[Total - Incl. 
''Top-ups'']]-Table4[[#This Row],[Daily Target
(Estimated)]]</f>
        <v>-1219.82</v>
      </c>
      <c r="K306" s="374">
        <f t="shared" si="20"/>
        <v>-1222</v>
      </c>
      <c r="L306" s="374">
        <f t="shared" si="17"/>
        <v>1459</v>
      </c>
      <c r="M306" s="111">
        <f t="shared" si="18"/>
        <v>0</v>
      </c>
      <c r="N306" s="125" t="str">
        <f>IF(WEEKDAY(Table4[[#This Row],[Date]],2)=7,SUMIF(Table4[Week '#],Table4[[#This Row],[Week '#]],Table4[Daily 
Saving ]),"")</f>
        <v/>
      </c>
    </row>
    <row r="307" spans="1:14" x14ac:dyDescent="0.2">
      <c r="A307" s="66">
        <f>WEEKNUM(Table4[[#This Row],[Date]],2)</f>
        <v>44</v>
      </c>
      <c r="B307" s="74">
        <f>ROW()-ROW(Table4[[#Headers],[Day '#]])</f>
        <v>306</v>
      </c>
      <c r="C307" s="66" t="str">
        <f>TEXT(Table4[[#This Row],[Date]],"ddd")</f>
        <v>Sun</v>
      </c>
      <c r="D307" s="47">
        <v>45963</v>
      </c>
      <c r="E307" s="374">
        <f>WEEKDAY(Table4[[#This Row],[Date]],2)</f>
        <v>7</v>
      </c>
      <c r="F307" s="374">
        <f>SUM(Table4[[#Headers],[Daily Amount]]:Table4[[#This Row],[Daily Amount]])</f>
        <v>1229</v>
      </c>
      <c r="G307" s="375"/>
      <c r="H307" s="374">
        <v>1223.81</v>
      </c>
      <c r="I307" s="374">
        <f t="shared" si="19"/>
        <v>-7</v>
      </c>
      <c r="J307" s="374">
        <f>Table4[[#This Row],[Total - Incl. 
''Top-ups'']]-Table4[[#This Row],[Daily Target
(Estimated)]]</f>
        <v>-1223.81</v>
      </c>
      <c r="K307" s="374">
        <f t="shared" si="20"/>
        <v>-1229</v>
      </c>
      <c r="L307" s="374">
        <f t="shared" si="17"/>
        <v>1459</v>
      </c>
      <c r="M307" s="111">
        <f t="shared" si="18"/>
        <v>0</v>
      </c>
      <c r="N307" s="125">
        <f>IF(WEEKDAY(Table4[[#This Row],[Date]],2)=7,SUMIF(Table4[Week '#],Table4[[#This Row],[Week '#]],Table4[Daily 
Saving ]),"")</f>
        <v>-28</v>
      </c>
    </row>
    <row r="308" spans="1:14" x14ac:dyDescent="0.2">
      <c r="A308" s="66">
        <f>WEEKNUM(Table4[[#This Row],[Date]],2)</f>
        <v>45</v>
      </c>
      <c r="B308" s="74">
        <f>ROW()-ROW(Table4[[#Headers],[Day '#]])</f>
        <v>307</v>
      </c>
      <c r="C308" s="66" t="str">
        <f>TEXT(Table4[[#This Row],[Date]],"ddd")</f>
        <v>Mon</v>
      </c>
      <c r="D308" s="47">
        <v>45964</v>
      </c>
      <c r="E308" s="374">
        <f>WEEKDAY(Table4[[#This Row],[Date]],2)</f>
        <v>1</v>
      </c>
      <c r="F308" s="374">
        <f>SUM(Table4[[#Headers],[Daily Amount]]:Table4[[#This Row],[Daily Amount]])</f>
        <v>1230</v>
      </c>
      <c r="G308" s="375"/>
      <c r="H308" s="374">
        <v>1227.8</v>
      </c>
      <c r="I308" s="374">
        <f t="shared" si="19"/>
        <v>-1</v>
      </c>
      <c r="J308" s="374">
        <f>Table4[[#This Row],[Total - Incl. 
''Top-ups'']]-Table4[[#This Row],[Daily Target
(Estimated)]]</f>
        <v>-1227.8</v>
      </c>
      <c r="K308" s="374">
        <f t="shared" si="20"/>
        <v>-1230</v>
      </c>
      <c r="L308" s="374">
        <f t="shared" si="17"/>
        <v>1459</v>
      </c>
      <c r="M308" s="111">
        <f t="shared" si="18"/>
        <v>0</v>
      </c>
      <c r="N308" s="125" t="str">
        <f>IF(WEEKDAY(Table4[[#This Row],[Date]],2)=7,SUMIF(Table4[Week '#],Table4[[#This Row],[Week '#]],Table4[Daily 
Saving ]),"")</f>
        <v/>
      </c>
    </row>
    <row r="309" spans="1:14" x14ac:dyDescent="0.2">
      <c r="A309" s="66">
        <f>WEEKNUM(Table4[[#This Row],[Date]],2)</f>
        <v>45</v>
      </c>
      <c r="B309" s="74">
        <f>ROW()-ROW(Table4[[#Headers],[Day '#]])</f>
        <v>308</v>
      </c>
      <c r="C309" s="66" t="str">
        <f>TEXT(Table4[[#This Row],[Date]],"ddd")</f>
        <v>Tue</v>
      </c>
      <c r="D309" s="47">
        <v>45965</v>
      </c>
      <c r="E309" s="374">
        <f>WEEKDAY(Table4[[#This Row],[Date]],2)</f>
        <v>2</v>
      </c>
      <c r="F309" s="374">
        <f>SUM(Table4[[#Headers],[Daily Amount]]:Table4[[#This Row],[Daily Amount]])</f>
        <v>1232</v>
      </c>
      <c r="G309" s="375"/>
      <c r="H309" s="374">
        <v>1231.79</v>
      </c>
      <c r="I309" s="374">
        <f t="shared" si="19"/>
        <v>-2</v>
      </c>
      <c r="J309" s="374">
        <f>Table4[[#This Row],[Total - Incl. 
''Top-ups'']]-Table4[[#This Row],[Daily Target
(Estimated)]]</f>
        <v>-1231.79</v>
      </c>
      <c r="K309" s="374">
        <f t="shared" si="20"/>
        <v>-1232</v>
      </c>
      <c r="L309" s="374">
        <f t="shared" si="17"/>
        <v>1459</v>
      </c>
      <c r="M309" s="111">
        <f t="shared" si="18"/>
        <v>0</v>
      </c>
      <c r="N309" s="125" t="str">
        <f>IF(WEEKDAY(Table4[[#This Row],[Date]],2)=7,SUMIF(Table4[Week '#],Table4[[#This Row],[Week '#]],Table4[Daily 
Saving ]),"")</f>
        <v/>
      </c>
    </row>
    <row r="310" spans="1:14" x14ac:dyDescent="0.2">
      <c r="A310" s="66">
        <f>WEEKNUM(Table4[[#This Row],[Date]],2)</f>
        <v>45</v>
      </c>
      <c r="B310" s="74">
        <f>ROW()-ROW(Table4[[#Headers],[Day '#]])</f>
        <v>309</v>
      </c>
      <c r="C310" s="66" t="str">
        <f>TEXT(Table4[[#This Row],[Date]],"ddd")</f>
        <v>Wed</v>
      </c>
      <c r="D310" s="47">
        <v>45966</v>
      </c>
      <c r="E310" s="374">
        <f>WEEKDAY(Table4[[#This Row],[Date]],2)</f>
        <v>3</v>
      </c>
      <c r="F310" s="374">
        <f>SUM(Table4[[#Headers],[Daily Amount]]:Table4[[#This Row],[Daily Amount]])</f>
        <v>1235</v>
      </c>
      <c r="G310" s="375"/>
      <c r="H310" s="374">
        <v>1235.78</v>
      </c>
      <c r="I310" s="374">
        <f t="shared" si="19"/>
        <v>-3</v>
      </c>
      <c r="J310" s="374">
        <f>Table4[[#This Row],[Total - Incl. 
''Top-ups'']]-Table4[[#This Row],[Daily Target
(Estimated)]]</f>
        <v>-1235.78</v>
      </c>
      <c r="K310" s="374">
        <f t="shared" si="20"/>
        <v>-1235</v>
      </c>
      <c r="L310" s="374">
        <f t="shared" si="17"/>
        <v>1459</v>
      </c>
      <c r="M310" s="111">
        <f t="shared" si="18"/>
        <v>0</v>
      </c>
      <c r="N310" s="125" t="str">
        <f>IF(WEEKDAY(Table4[[#This Row],[Date]],2)=7,SUMIF(Table4[Week '#],Table4[[#This Row],[Week '#]],Table4[Daily 
Saving ]),"")</f>
        <v/>
      </c>
    </row>
    <row r="311" spans="1:14" x14ac:dyDescent="0.2">
      <c r="A311" s="66">
        <f>WEEKNUM(Table4[[#This Row],[Date]],2)</f>
        <v>45</v>
      </c>
      <c r="B311" s="74">
        <f>ROW()-ROW(Table4[[#Headers],[Day '#]])</f>
        <v>310</v>
      </c>
      <c r="C311" s="66" t="str">
        <f>TEXT(Table4[[#This Row],[Date]],"ddd")</f>
        <v>Thu</v>
      </c>
      <c r="D311" s="47">
        <v>45967</v>
      </c>
      <c r="E311" s="374">
        <f>WEEKDAY(Table4[[#This Row],[Date]],2)</f>
        <v>4</v>
      </c>
      <c r="F311" s="374">
        <f>SUM(Table4[[#Headers],[Daily Amount]]:Table4[[#This Row],[Daily Amount]])</f>
        <v>1239</v>
      </c>
      <c r="G311" s="375"/>
      <c r="H311" s="374">
        <v>1239.77</v>
      </c>
      <c r="I311" s="374">
        <f t="shared" si="19"/>
        <v>-4</v>
      </c>
      <c r="J311" s="374">
        <f>Table4[[#This Row],[Total - Incl. 
''Top-ups'']]-Table4[[#This Row],[Daily Target
(Estimated)]]</f>
        <v>-1239.77</v>
      </c>
      <c r="K311" s="374">
        <f t="shared" si="20"/>
        <v>-1239</v>
      </c>
      <c r="L311" s="374">
        <f t="shared" si="17"/>
        <v>1459</v>
      </c>
      <c r="M311" s="111">
        <f t="shared" si="18"/>
        <v>0</v>
      </c>
      <c r="N311" s="125" t="str">
        <f>IF(WEEKDAY(Table4[[#This Row],[Date]],2)=7,SUMIF(Table4[Week '#],Table4[[#This Row],[Week '#]],Table4[Daily 
Saving ]),"")</f>
        <v/>
      </c>
    </row>
    <row r="312" spans="1:14" x14ac:dyDescent="0.2">
      <c r="A312" s="66">
        <f>WEEKNUM(Table4[[#This Row],[Date]],2)</f>
        <v>45</v>
      </c>
      <c r="B312" s="74">
        <f>ROW()-ROW(Table4[[#Headers],[Day '#]])</f>
        <v>311</v>
      </c>
      <c r="C312" s="66" t="str">
        <f>TEXT(Table4[[#This Row],[Date]],"ddd")</f>
        <v>Fri</v>
      </c>
      <c r="D312" s="47">
        <v>45968</v>
      </c>
      <c r="E312" s="374">
        <f>WEEKDAY(Table4[[#This Row],[Date]],2)</f>
        <v>5</v>
      </c>
      <c r="F312" s="374">
        <f>SUM(Table4[[#Headers],[Daily Amount]]:Table4[[#This Row],[Daily Amount]])</f>
        <v>1244</v>
      </c>
      <c r="G312" s="375"/>
      <c r="H312" s="374">
        <v>1243.76</v>
      </c>
      <c r="I312" s="374">
        <f t="shared" si="19"/>
        <v>-5</v>
      </c>
      <c r="J312" s="374">
        <f>Table4[[#This Row],[Total - Incl. 
''Top-ups'']]-Table4[[#This Row],[Daily Target
(Estimated)]]</f>
        <v>-1243.76</v>
      </c>
      <c r="K312" s="374">
        <f t="shared" si="20"/>
        <v>-1244</v>
      </c>
      <c r="L312" s="374">
        <f t="shared" si="17"/>
        <v>1459</v>
      </c>
      <c r="M312" s="111">
        <f t="shared" si="18"/>
        <v>0</v>
      </c>
      <c r="N312" s="125" t="str">
        <f>IF(WEEKDAY(Table4[[#This Row],[Date]],2)=7,SUMIF(Table4[Week '#],Table4[[#This Row],[Week '#]],Table4[Daily 
Saving ]),"")</f>
        <v/>
      </c>
    </row>
    <row r="313" spans="1:14" x14ac:dyDescent="0.2">
      <c r="A313" s="66">
        <f>WEEKNUM(Table4[[#This Row],[Date]],2)</f>
        <v>45</v>
      </c>
      <c r="B313" s="74">
        <f>ROW()-ROW(Table4[[#Headers],[Day '#]])</f>
        <v>312</v>
      </c>
      <c r="C313" s="66" t="str">
        <f>TEXT(Table4[[#This Row],[Date]],"ddd")</f>
        <v>Sat</v>
      </c>
      <c r="D313" s="47">
        <v>45969</v>
      </c>
      <c r="E313" s="374">
        <f>WEEKDAY(Table4[[#This Row],[Date]],2)</f>
        <v>6</v>
      </c>
      <c r="F313" s="374">
        <f>SUM(Table4[[#Headers],[Daily Amount]]:Table4[[#This Row],[Daily Amount]])</f>
        <v>1250</v>
      </c>
      <c r="G313" s="375"/>
      <c r="H313" s="374">
        <v>1247.75</v>
      </c>
      <c r="I313" s="374">
        <f t="shared" si="19"/>
        <v>-6</v>
      </c>
      <c r="J313" s="374">
        <f>Table4[[#This Row],[Total - Incl. 
''Top-ups'']]-Table4[[#This Row],[Daily Target
(Estimated)]]</f>
        <v>-1247.75</v>
      </c>
      <c r="K313" s="374">
        <f t="shared" si="20"/>
        <v>-1250</v>
      </c>
      <c r="L313" s="374">
        <f t="shared" si="17"/>
        <v>1459</v>
      </c>
      <c r="M313" s="111">
        <f t="shared" si="18"/>
        <v>0</v>
      </c>
      <c r="N313" s="125" t="str">
        <f>IF(WEEKDAY(Table4[[#This Row],[Date]],2)=7,SUMIF(Table4[Week '#],Table4[[#This Row],[Week '#]],Table4[Daily 
Saving ]),"")</f>
        <v/>
      </c>
    </row>
    <row r="314" spans="1:14" x14ac:dyDescent="0.2">
      <c r="A314" s="66">
        <f>WEEKNUM(Table4[[#This Row],[Date]],2)</f>
        <v>45</v>
      </c>
      <c r="B314" s="74">
        <f>ROW()-ROW(Table4[[#Headers],[Day '#]])</f>
        <v>313</v>
      </c>
      <c r="C314" s="66" t="str">
        <f>TEXT(Table4[[#This Row],[Date]],"ddd")</f>
        <v>Sun</v>
      </c>
      <c r="D314" s="47">
        <v>45970</v>
      </c>
      <c r="E314" s="374">
        <f>WEEKDAY(Table4[[#This Row],[Date]],2)</f>
        <v>7</v>
      </c>
      <c r="F314" s="374">
        <f>SUM(Table4[[#Headers],[Daily Amount]]:Table4[[#This Row],[Daily Amount]])</f>
        <v>1257</v>
      </c>
      <c r="G314" s="375"/>
      <c r="H314" s="374">
        <v>1251.74</v>
      </c>
      <c r="I314" s="374">
        <f t="shared" si="19"/>
        <v>-7</v>
      </c>
      <c r="J314" s="374">
        <f>Table4[[#This Row],[Total - Incl. 
''Top-ups'']]-Table4[[#This Row],[Daily Target
(Estimated)]]</f>
        <v>-1251.74</v>
      </c>
      <c r="K314" s="374">
        <f t="shared" si="20"/>
        <v>-1257</v>
      </c>
      <c r="L314" s="374">
        <f t="shared" si="17"/>
        <v>1459</v>
      </c>
      <c r="M314" s="111">
        <f t="shared" si="18"/>
        <v>0</v>
      </c>
      <c r="N314" s="125">
        <f>IF(WEEKDAY(Table4[[#This Row],[Date]],2)=7,SUMIF(Table4[Week '#],Table4[[#This Row],[Week '#]],Table4[Daily 
Saving ]),"")</f>
        <v>-28</v>
      </c>
    </row>
    <row r="315" spans="1:14" x14ac:dyDescent="0.2">
      <c r="A315" s="66">
        <f>WEEKNUM(Table4[[#This Row],[Date]],2)</f>
        <v>46</v>
      </c>
      <c r="B315" s="74">
        <f>ROW()-ROW(Table4[[#Headers],[Day '#]])</f>
        <v>314</v>
      </c>
      <c r="C315" s="66" t="str">
        <f>TEXT(Table4[[#This Row],[Date]],"ddd")</f>
        <v>Mon</v>
      </c>
      <c r="D315" s="47">
        <v>45971</v>
      </c>
      <c r="E315" s="374">
        <f>WEEKDAY(Table4[[#This Row],[Date]],2)</f>
        <v>1</v>
      </c>
      <c r="F315" s="374">
        <f>SUM(Table4[[#Headers],[Daily Amount]]:Table4[[#This Row],[Daily Amount]])</f>
        <v>1258</v>
      </c>
      <c r="G315" s="375"/>
      <c r="H315" s="374">
        <v>1255.73</v>
      </c>
      <c r="I315" s="374">
        <f t="shared" si="19"/>
        <v>-1</v>
      </c>
      <c r="J315" s="374">
        <f>Table4[[#This Row],[Total - Incl. 
''Top-ups'']]-Table4[[#This Row],[Daily Target
(Estimated)]]</f>
        <v>-1255.73</v>
      </c>
      <c r="K315" s="374">
        <f t="shared" si="20"/>
        <v>-1258</v>
      </c>
      <c r="L315" s="374">
        <f t="shared" si="17"/>
        <v>1459</v>
      </c>
      <c r="M315" s="111">
        <f t="shared" si="18"/>
        <v>0</v>
      </c>
      <c r="N315" s="125" t="str">
        <f>IF(WEEKDAY(Table4[[#This Row],[Date]],2)=7,SUMIF(Table4[Week '#],Table4[[#This Row],[Week '#]],Table4[Daily 
Saving ]),"")</f>
        <v/>
      </c>
    </row>
    <row r="316" spans="1:14" x14ac:dyDescent="0.2">
      <c r="A316" s="66">
        <f>WEEKNUM(Table4[[#This Row],[Date]],2)</f>
        <v>46</v>
      </c>
      <c r="B316" s="74">
        <f>ROW()-ROW(Table4[[#Headers],[Day '#]])</f>
        <v>315</v>
      </c>
      <c r="C316" s="66" t="str">
        <f>TEXT(Table4[[#This Row],[Date]],"ddd")</f>
        <v>Tue</v>
      </c>
      <c r="D316" s="47">
        <v>45972</v>
      </c>
      <c r="E316" s="374">
        <f>WEEKDAY(Table4[[#This Row],[Date]],2)</f>
        <v>2</v>
      </c>
      <c r="F316" s="374">
        <f>SUM(Table4[[#Headers],[Daily Amount]]:Table4[[#This Row],[Daily Amount]])</f>
        <v>1260</v>
      </c>
      <c r="G316" s="375"/>
      <c r="H316" s="374">
        <v>1259.72</v>
      </c>
      <c r="I316" s="374">
        <f t="shared" si="19"/>
        <v>-2</v>
      </c>
      <c r="J316" s="374">
        <f>Table4[[#This Row],[Total - Incl. 
''Top-ups'']]-Table4[[#This Row],[Daily Target
(Estimated)]]</f>
        <v>-1259.72</v>
      </c>
      <c r="K316" s="374">
        <f t="shared" si="20"/>
        <v>-1260</v>
      </c>
      <c r="L316" s="374">
        <f t="shared" si="17"/>
        <v>1459</v>
      </c>
      <c r="M316" s="111">
        <f t="shared" si="18"/>
        <v>0</v>
      </c>
      <c r="N316" s="125" t="str">
        <f>IF(WEEKDAY(Table4[[#This Row],[Date]],2)=7,SUMIF(Table4[Week '#],Table4[[#This Row],[Week '#]],Table4[Daily 
Saving ]),"")</f>
        <v/>
      </c>
    </row>
    <row r="317" spans="1:14" x14ac:dyDescent="0.2">
      <c r="A317" s="66">
        <f>WEEKNUM(Table4[[#This Row],[Date]],2)</f>
        <v>46</v>
      </c>
      <c r="B317" s="74">
        <f>ROW()-ROW(Table4[[#Headers],[Day '#]])</f>
        <v>316</v>
      </c>
      <c r="C317" s="66" t="str">
        <f>TEXT(Table4[[#This Row],[Date]],"ddd")</f>
        <v>Wed</v>
      </c>
      <c r="D317" s="47">
        <v>45973</v>
      </c>
      <c r="E317" s="374">
        <f>WEEKDAY(Table4[[#This Row],[Date]],2)</f>
        <v>3</v>
      </c>
      <c r="F317" s="374">
        <f>SUM(Table4[[#Headers],[Daily Amount]]:Table4[[#This Row],[Daily Amount]])</f>
        <v>1263</v>
      </c>
      <c r="G317" s="375"/>
      <c r="H317" s="374">
        <v>1263.71</v>
      </c>
      <c r="I317" s="374">
        <f t="shared" si="19"/>
        <v>-3</v>
      </c>
      <c r="J317" s="374">
        <f>Table4[[#This Row],[Total - Incl. 
''Top-ups'']]-Table4[[#This Row],[Daily Target
(Estimated)]]</f>
        <v>-1263.71</v>
      </c>
      <c r="K317" s="374">
        <f t="shared" si="20"/>
        <v>-1263</v>
      </c>
      <c r="L317" s="374">
        <f t="shared" si="17"/>
        <v>1459</v>
      </c>
      <c r="M317" s="111">
        <f t="shared" si="18"/>
        <v>0</v>
      </c>
      <c r="N317" s="125" t="str">
        <f>IF(WEEKDAY(Table4[[#This Row],[Date]],2)=7,SUMIF(Table4[Week '#],Table4[[#This Row],[Week '#]],Table4[Daily 
Saving ]),"")</f>
        <v/>
      </c>
    </row>
    <row r="318" spans="1:14" x14ac:dyDescent="0.2">
      <c r="A318" s="66">
        <f>WEEKNUM(Table4[[#This Row],[Date]],2)</f>
        <v>46</v>
      </c>
      <c r="B318" s="74">
        <f>ROW()-ROW(Table4[[#Headers],[Day '#]])</f>
        <v>317</v>
      </c>
      <c r="C318" s="66" t="str">
        <f>TEXT(Table4[[#This Row],[Date]],"ddd")</f>
        <v>Thu</v>
      </c>
      <c r="D318" s="47">
        <v>45974</v>
      </c>
      <c r="E318" s="374">
        <f>WEEKDAY(Table4[[#This Row],[Date]],2)</f>
        <v>4</v>
      </c>
      <c r="F318" s="374">
        <f>SUM(Table4[[#Headers],[Daily Amount]]:Table4[[#This Row],[Daily Amount]])</f>
        <v>1267</v>
      </c>
      <c r="G318" s="375"/>
      <c r="H318" s="374">
        <v>1267.7</v>
      </c>
      <c r="I318" s="374">
        <f t="shared" si="19"/>
        <v>-4</v>
      </c>
      <c r="J318" s="374">
        <f>Table4[[#This Row],[Total - Incl. 
''Top-ups'']]-Table4[[#This Row],[Daily Target
(Estimated)]]</f>
        <v>-1267.7</v>
      </c>
      <c r="K318" s="374">
        <f t="shared" si="20"/>
        <v>-1267</v>
      </c>
      <c r="L318" s="374">
        <f t="shared" si="17"/>
        <v>1459</v>
      </c>
      <c r="M318" s="111">
        <f t="shared" si="18"/>
        <v>0</v>
      </c>
      <c r="N318" s="125" t="str">
        <f>IF(WEEKDAY(Table4[[#This Row],[Date]],2)=7,SUMIF(Table4[Week '#],Table4[[#This Row],[Week '#]],Table4[Daily 
Saving ]),"")</f>
        <v/>
      </c>
    </row>
    <row r="319" spans="1:14" x14ac:dyDescent="0.2">
      <c r="A319" s="66">
        <f>WEEKNUM(Table4[[#This Row],[Date]],2)</f>
        <v>46</v>
      </c>
      <c r="B319" s="74">
        <f>ROW()-ROW(Table4[[#Headers],[Day '#]])</f>
        <v>318</v>
      </c>
      <c r="C319" s="66" t="str">
        <f>TEXT(Table4[[#This Row],[Date]],"ddd")</f>
        <v>Fri</v>
      </c>
      <c r="D319" s="47">
        <v>45975</v>
      </c>
      <c r="E319" s="374">
        <f>WEEKDAY(Table4[[#This Row],[Date]],2)</f>
        <v>5</v>
      </c>
      <c r="F319" s="374">
        <f>SUM(Table4[[#Headers],[Daily Amount]]:Table4[[#This Row],[Daily Amount]])</f>
        <v>1272</v>
      </c>
      <c r="G319" s="375"/>
      <c r="H319" s="374">
        <v>1271.69</v>
      </c>
      <c r="I319" s="374">
        <f t="shared" si="19"/>
        <v>-5</v>
      </c>
      <c r="J319" s="374">
        <f>Table4[[#This Row],[Total - Incl. 
''Top-ups'']]-Table4[[#This Row],[Daily Target
(Estimated)]]</f>
        <v>-1271.69</v>
      </c>
      <c r="K319" s="374">
        <f t="shared" si="20"/>
        <v>-1272</v>
      </c>
      <c r="L319" s="374">
        <f t="shared" si="17"/>
        <v>1459</v>
      </c>
      <c r="M319" s="111">
        <f t="shared" si="18"/>
        <v>0</v>
      </c>
      <c r="N319" s="125" t="str">
        <f>IF(WEEKDAY(Table4[[#This Row],[Date]],2)=7,SUMIF(Table4[Week '#],Table4[[#This Row],[Week '#]],Table4[Daily 
Saving ]),"")</f>
        <v/>
      </c>
    </row>
    <row r="320" spans="1:14" x14ac:dyDescent="0.2">
      <c r="A320" s="66">
        <f>WEEKNUM(Table4[[#This Row],[Date]],2)</f>
        <v>46</v>
      </c>
      <c r="B320" s="74">
        <f>ROW()-ROW(Table4[[#Headers],[Day '#]])</f>
        <v>319</v>
      </c>
      <c r="C320" s="66" t="str">
        <f>TEXT(Table4[[#This Row],[Date]],"ddd")</f>
        <v>Sat</v>
      </c>
      <c r="D320" s="47">
        <v>45976</v>
      </c>
      <c r="E320" s="374">
        <f>WEEKDAY(Table4[[#This Row],[Date]],2)</f>
        <v>6</v>
      </c>
      <c r="F320" s="374">
        <f>SUM(Table4[[#Headers],[Daily Amount]]:Table4[[#This Row],[Daily Amount]])</f>
        <v>1278</v>
      </c>
      <c r="G320" s="375"/>
      <c r="H320" s="374">
        <v>1275.68</v>
      </c>
      <c r="I320" s="374">
        <f t="shared" si="19"/>
        <v>-6</v>
      </c>
      <c r="J320" s="374">
        <f>Table4[[#This Row],[Total - Incl. 
''Top-ups'']]-Table4[[#This Row],[Daily Target
(Estimated)]]</f>
        <v>-1275.68</v>
      </c>
      <c r="K320" s="374">
        <f t="shared" si="20"/>
        <v>-1278</v>
      </c>
      <c r="L320" s="374">
        <f t="shared" si="17"/>
        <v>1459</v>
      </c>
      <c r="M320" s="111">
        <f t="shared" si="18"/>
        <v>0</v>
      </c>
      <c r="N320" s="125" t="str">
        <f>IF(WEEKDAY(Table4[[#This Row],[Date]],2)=7,SUMIF(Table4[Week '#],Table4[[#This Row],[Week '#]],Table4[Daily 
Saving ]),"")</f>
        <v/>
      </c>
    </row>
    <row r="321" spans="1:14" x14ac:dyDescent="0.2">
      <c r="A321" s="66">
        <f>WEEKNUM(Table4[[#This Row],[Date]],2)</f>
        <v>46</v>
      </c>
      <c r="B321" s="74">
        <f>ROW()-ROW(Table4[[#Headers],[Day '#]])</f>
        <v>320</v>
      </c>
      <c r="C321" s="66" t="str">
        <f>TEXT(Table4[[#This Row],[Date]],"ddd")</f>
        <v>Sun</v>
      </c>
      <c r="D321" s="47">
        <v>45977</v>
      </c>
      <c r="E321" s="374">
        <f>WEEKDAY(Table4[[#This Row],[Date]],2)</f>
        <v>7</v>
      </c>
      <c r="F321" s="374">
        <f>SUM(Table4[[#Headers],[Daily Amount]]:Table4[[#This Row],[Daily Amount]])</f>
        <v>1285</v>
      </c>
      <c r="G321" s="375"/>
      <c r="H321" s="374">
        <v>1279.67</v>
      </c>
      <c r="I321" s="374">
        <f t="shared" si="19"/>
        <v>-7</v>
      </c>
      <c r="J321" s="374">
        <f>Table4[[#This Row],[Total - Incl. 
''Top-ups'']]-Table4[[#This Row],[Daily Target
(Estimated)]]</f>
        <v>-1279.67</v>
      </c>
      <c r="K321" s="374">
        <f t="shared" si="20"/>
        <v>-1285</v>
      </c>
      <c r="L321" s="374">
        <f t="shared" si="17"/>
        <v>1459</v>
      </c>
      <c r="M321" s="111">
        <f t="shared" si="18"/>
        <v>0</v>
      </c>
      <c r="N321" s="125">
        <f>IF(WEEKDAY(Table4[[#This Row],[Date]],2)=7,SUMIF(Table4[Week '#],Table4[[#This Row],[Week '#]],Table4[Daily 
Saving ]),"")</f>
        <v>-28</v>
      </c>
    </row>
    <row r="322" spans="1:14" x14ac:dyDescent="0.2">
      <c r="A322" s="66">
        <f>WEEKNUM(Table4[[#This Row],[Date]],2)</f>
        <v>47</v>
      </c>
      <c r="B322" s="74">
        <f>ROW()-ROW(Table4[[#Headers],[Day '#]])</f>
        <v>321</v>
      </c>
      <c r="C322" s="66" t="str">
        <f>TEXT(Table4[[#This Row],[Date]],"ddd")</f>
        <v>Mon</v>
      </c>
      <c r="D322" s="47">
        <v>45978</v>
      </c>
      <c r="E322" s="374">
        <f>WEEKDAY(Table4[[#This Row],[Date]],2)</f>
        <v>1</v>
      </c>
      <c r="F322" s="374">
        <f>SUM(Table4[[#Headers],[Daily Amount]]:Table4[[#This Row],[Daily Amount]])</f>
        <v>1286</v>
      </c>
      <c r="G322" s="375"/>
      <c r="H322" s="374">
        <v>1283.6600000000001</v>
      </c>
      <c r="I322" s="374">
        <f t="shared" si="19"/>
        <v>-1</v>
      </c>
      <c r="J322" s="374">
        <f>Table4[[#This Row],[Total - Incl. 
''Top-ups'']]-Table4[[#This Row],[Daily Target
(Estimated)]]</f>
        <v>-1283.6600000000001</v>
      </c>
      <c r="K322" s="374">
        <f t="shared" si="20"/>
        <v>-1286</v>
      </c>
      <c r="L322" s="374">
        <f t="shared" ref="L322:L366" si="21">$F$366-G322</f>
        <v>1459</v>
      </c>
      <c r="M322" s="111">
        <f t="shared" ref="M322:M366" si="22">SUM(G322/$F$366)</f>
        <v>0</v>
      </c>
      <c r="N322" s="125" t="str">
        <f>IF(WEEKDAY(Table4[[#This Row],[Date]],2)=7,SUMIF(Table4[Week '#],Table4[[#This Row],[Week '#]],Table4[Daily 
Saving ]),"")</f>
        <v/>
      </c>
    </row>
    <row r="323" spans="1:14" x14ac:dyDescent="0.2">
      <c r="A323" s="66">
        <f>WEEKNUM(Table4[[#This Row],[Date]],2)</f>
        <v>47</v>
      </c>
      <c r="B323" s="74">
        <f>ROW()-ROW(Table4[[#Headers],[Day '#]])</f>
        <v>322</v>
      </c>
      <c r="C323" s="66" t="str">
        <f>TEXT(Table4[[#This Row],[Date]],"ddd")</f>
        <v>Tue</v>
      </c>
      <c r="D323" s="47">
        <v>45979</v>
      </c>
      <c r="E323" s="374">
        <f>WEEKDAY(Table4[[#This Row],[Date]],2)</f>
        <v>2</v>
      </c>
      <c r="F323" s="374">
        <f>SUM(Table4[[#Headers],[Daily Amount]]:Table4[[#This Row],[Daily Amount]])</f>
        <v>1288</v>
      </c>
      <c r="G323" s="375"/>
      <c r="H323" s="374">
        <v>1287.6500000000001</v>
      </c>
      <c r="I323" s="374">
        <f t="shared" ref="I323:I363" si="23">SUM(G323-G322-E323)</f>
        <v>-2</v>
      </c>
      <c r="J323" s="374">
        <f>Table4[[#This Row],[Total - Incl. 
''Top-ups'']]-Table4[[#This Row],[Daily Target
(Estimated)]]</f>
        <v>-1287.6500000000001</v>
      </c>
      <c r="K323" s="374">
        <f t="shared" ref="K323:K363" si="24">SUM(G323-F323)</f>
        <v>-1288</v>
      </c>
      <c r="L323" s="374">
        <f t="shared" si="21"/>
        <v>1459</v>
      </c>
      <c r="M323" s="111">
        <f t="shared" si="22"/>
        <v>0</v>
      </c>
      <c r="N323" s="125" t="str">
        <f>IF(WEEKDAY(Table4[[#This Row],[Date]],2)=7,SUMIF(Table4[Week '#],Table4[[#This Row],[Week '#]],Table4[Daily 
Saving ]),"")</f>
        <v/>
      </c>
    </row>
    <row r="324" spans="1:14" x14ac:dyDescent="0.2">
      <c r="A324" s="66">
        <f>WEEKNUM(Table4[[#This Row],[Date]],2)</f>
        <v>47</v>
      </c>
      <c r="B324" s="74">
        <f>ROW()-ROW(Table4[[#Headers],[Day '#]])</f>
        <v>323</v>
      </c>
      <c r="C324" s="66" t="str">
        <f>TEXT(Table4[[#This Row],[Date]],"ddd")</f>
        <v>Wed</v>
      </c>
      <c r="D324" s="47">
        <v>45980</v>
      </c>
      <c r="E324" s="374">
        <f>WEEKDAY(Table4[[#This Row],[Date]],2)</f>
        <v>3</v>
      </c>
      <c r="F324" s="374">
        <f>SUM(Table4[[#Headers],[Daily Amount]]:Table4[[#This Row],[Daily Amount]])</f>
        <v>1291</v>
      </c>
      <c r="G324" s="375"/>
      <c r="H324" s="374">
        <v>1291.6400000000001</v>
      </c>
      <c r="I324" s="374">
        <f t="shared" si="23"/>
        <v>-3</v>
      </c>
      <c r="J324" s="374">
        <f>Table4[[#This Row],[Total - Incl. 
''Top-ups'']]-Table4[[#This Row],[Daily Target
(Estimated)]]</f>
        <v>-1291.6400000000001</v>
      </c>
      <c r="K324" s="374">
        <f t="shared" si="24"/>
        <v>-1291</v>
      </c>
      <c r="L324" s="374">
        <f t="shared" si="21"/>
        <v>1459</v>
      </c>
      <c r="M324" s="111">
        <f t="shared" si="22"/>
        <v>0</v>
      </c>
      <c r="N324" s="125" t="str">
        <f>IF(WEEKDAY(Table4[[#This Row],[Date]],2)=7,SUMIF(Table4[Week '#],Table4[[#This Row],[Week '#]],Table4[Daily 
Saving ]),"")</f>
        <v/>
      </c>
    </row>
    <row r="325" spans="1:14" x14ac:dyDescent="0.2">
      <c r="A325" s="66">
        <f>WEEKNUM(Table4[[#This Row],[Date]],2)</f>
        <v>47</v>
      </c>
      <c r="B325" s="74">
        <f>ROW()-ROW(Table4[[#Headers],[Day '#]])</f>
        <v>324</v>
      </c>
      <c r="C325" s="66" t="str">
        <f>TEXT(Table4[[#This Row],[Date]],"ddd")</f>
        <v>Thu</v>
      </c>
      <c r="D325" s="47">
        <v>45981</v>
      </c>
      <c r="E325" s="374">
        <f>WEEKDAY(Table4[[#This Row],[Date]],2)</f>
        <v>4</v>
      </c>
      <c r="F325" s="374">
        <f>SUM(Table4[[#Headers],[Daily Amount]]:Table4[[#This Row],[Daily Amount]])</f>
        <v>1295</v>
      </c>
      <c r="G325" s="375"/>
      <c r="H325" s="374">
        <v>1295.6300000000001</v>
      </c>
      <c r="I325" s="374">
        <f t="shared" si="23"/>
        <v>-4</v>
      </c>
      <c r="J325" s="374">
        <f>Table4[[#This Row],[Total - Incl. 
''Top-ups'']]-Table4[[#This Row],[Daily Target
(Estimated)]]</f>
        <v>-1295.6300000000001</v>
      </c>
      <c r="K325" s="374">
        <f t="shared" si="24"/>
        <v>-1295</v>
      </c>
      <c r="L325" s="374">
        <f t="shared" si="21"/>
        <v>1459</v>
      </c>
      <c r="M325" s="111">
        <f t="shared" si="22"/>
        <v>0</v>
      </c>
      <c r="N325" s="125" t="str">
        <f>IF(WEEKDAY(Table4[[#This Row],[Date]],2)=7,SUMIF(Table4[Week '#],Table4[[#This Row],[Week '#]],Table4[Daily 
Saving ]),"")</f>
        <v/>
      </c>
    </row>
    <row r="326" spans="1:14" x14ac:dyDescent="0.2">
      <c r="A326" s="66">
        <f>WEEKNUM(Table4[[#This Row],[Date]],2)</f>
        <v>47</v>
      </c>
      <c r="B326" s="74">
        <f>ROW()-ROW(Table4[[#Headers],[Day '#]])</f>
        <v>325</v>
      </c>
      <c r="C326" s="66" t="str">
        <f>TEXT(Table4[[#This Row],[Date]],"ddd")</f>
        <v>Fri</v>
      </c>
      <c r="D326" s="47">
        <v>45982</v>
      </c>
      <c r="E326" s="374">
        <f>WEEKDAY(Table4[[#This Row],[Date]],2)</f>
        <v>5</v>
      </c>
      <c r="F326" s="374">
        <f>SUM(Table4[[#Headers],[Daily Amount]]:Table4[[#This Row],[Daily Amount]])</f>
        <v>1300</v>
      </c>
      <c r="G326" s="375"/>
      <c r="H326" s="374">
        <v>1299.6199999999999</v>
      </c>
      <c r="I326" s="374">
        <f t="shared" si="23"/>
        <v>-5</v>
      </c>
      <c r="J326" s="374">
        <f>Table4[[#This Row],[Total - Incl. 
''Top-ups'']]-Table4[[#This Row],[Daily Target
(Estimated)]]</f>
        <v>-1299.6199999999999</v>
      </c>
      <c r="K326" s="374">
        <f t="shared" si="24"/>
        <v>-1300</v>
      </c>
      <c r="L326" s="374">
        <f t="shared" si="21"/>
        <v>1459</v>
      </c>
      <c r="M326" s="111">
        <f t="shared" si="22"/>
        <v>0</v>
      </c>
      <c r="N326" s="125" t="str">
        <f>IF(WEEKDAY(Table4[[#This Row],[Date]],2)=7,SUMIF(Table4[Week '#],Table4[[#This Row],[Week '#]],Table4[Daily 
Saving ]),"")</f>
        <v/>
      </c>
    </row>
    <row r="327" spans="1:14" x14ac:dyDescent="0.2">
      <c r="A327" s="66">
        <f>WEEKNUM(Table4[[#This Row],[Date]],2)</f>
        <v>47</v>
      </c>
      <c r="B327" s="74">
        <f>ROW()-ROW(Table4[[#Headers],[Day '#]])</f>
        <v>326</v>
      </c>
      <c r="C327" s="66" t="str">
        <f>TEXT(Table4[[#This Row],[Date]],"ddd")</f>
        <v>Sat</v>
      </c>
      <c r="D327" s="47">
        <v>45983</v>
      </c>
      <c r="E327" s="374">
        <f>WEEKDAY(Table4[[#This Row],[Date]],2)</f>
        <v>6</v>
      </c>
      <c r="F327" s="374">
        <f>SUM(Table4[[#Headers],[Daily Amount]]:Table4[[#This Row],[Daily Amount]])</f>
        <v>1306</v>
      </c>
      <c r="G327" s="375"/>
      <c r="H327" s="374">
        <v>1303.6099999999999</v>
      </c>
      <c r="I327" s="374">
        <f t="shared" si="23"/>
        <v>-6</v>
      </c>
      <c r="J327" s="374">
        <f>Table4[[#This Row],[Total - Incl. 
''Top-ups'']]-Table4[[#This Row],[Daily Target
(Estimated)]]</f>
        <v>-1303.6099999999999</v>
      </c>
      <c r="K327" s="374">
        <f t="shared" si="24"/>
        <v>-1306</v>
      </c>
      <c r="L327" s="374">
        <f t="shared" si="21"/>
        <v>1459</v>
      </c>
      <c r="M327" s="111">
        <f t="shared" si="22"/>
        <v>0</v>
      </c>
      <c r="N327" s="125" t="str">
        <f>IF(WEEKDAY(Table4[[#This Row],[Date]],2)=7,SUMIF(Table4[Week '#],Table4[[#This Row],[Week '#]],Table4[Daily 
Saving ]),"")</f>
        <v/>
      </c>
    </row>
    <row r="328" spans="1:14" x14ac:dyDescent="0.2">
      <c r="A328" s="66">
        <f>WEEKNUM(Table4[[#This Row],[Date]],2)</f>
        <v>47</v>
      </c>
      <c r="B328" s="74">
        <f>ROW()-ROW(Table4[[#Headers],[Day '#]])</f>
        <v>327</v>
      </c>
      <c r="C328" s="66" t="str">
        <f>TEXT(Table4[[#This Row],[Date]],"ddd")</f>
        <v>Sun</v>
      </c>
      <c r="D328" s="47">
        <v>45984</v>
      </c>
      <c r="E328" s="374">
        <f>WEEKDAY(Table4[[#This Row],[Date]],2)</f>
        <v>7</v>
      </c>
      <c r="F328" s="374">
        <f>SUM(Table4[[#Headers],[Daily Amount]]:Table4[[#This Row],[Daily Amount]])</f>
        <v>1313</v>
      </c>
      <c r="G328" s="375"/>
      <c r="H328" s="374">
        <v>1307.5999999999999</v>
      </c>
      <c r="I328" s="374">
        <f t="shared" si="23"/>
        <v>-7</v>
      </c>
      <c r="J328" s="374">
        <f>Table4[[#This Row],[Total - Incl. 
''Top-ups'']]-Table4[[#This Row],[Daily Target
(Estimated)]]</f>
        <v>-1307.5999999999999</v>
      </c>
      <c r="K328" s="374">
        <f t="shared" si="24"/>
        <v>-1313</v>
      </c>
      <c r="L328" s="374">
        <f t="shared" si="21"/>
        <v>1459</v>
      </c>
      <c r="M328" s="111">
        <f t="shared" si="22"/>
        <v>0</v>
      </c>
      <c r="N328" s="125">
        <f>IF(WEEKDAY(Table4[[#This Row],[Date]],2)=7,SUMIF(Table4[Week '#],Table4[[#This Row],[Week '#]],Table4[Daily 
Saving ]),"")</f>
        <v>-28</v>
      </c>
    </row>
    <row r="329" spans="1:14" x14ac:dyDescent="0.2">
      <c r="A329" s="66">
        <f>WEEKNUM(Table4[[#This Row],[Date]],2)</f>
        <v>48</v>
      </c>
      <c r="B329" s="74">
        <f>ROW()-ROW(Table4[[#Headers],[Day '#]])</f>
        <v>328</v>
      </c>
      <c r="C329" s="66" t="str">
        <f>TEXT(Table4[[#This Row],[Date]],"ddd")</f>
        <v>Mon</v>
      </c>
      <c r="D329" s="47">
        <v>45985</v>
      </c>
      <c r="E329" s="374">
        <f>WEEKDAY(Table4[[#This Row],[Date]],2)</f>
        <v>1</v>
      </c>
      <c r="F329" s="374">
        <f>SUM(Table4[[#Headers],[Daily Amount]]:Table4[[#This Row],[Daily Amount]])</f>
        <v>1314</v>
      </c>
      <c r="G329" s="375"/>
      <c r="H329" s="374">
        <v>1311.59</v>
      </c>
      <c r="I329" s="374">
        <f t="shared" si="23"/>
        <v>-1</v>
      </c>
      <c r="J329" s="374">
        <f>Table4[[#This Row],[Total - Incl. 
''Top-ups'']]-Table4[[#This Row],[Daily Target
(Estimated)]]</f>
        <v>-1311.59</v>
      </c>
      <c r="K329" s="374">
        <f t="shared" si="24"/>
        <v>-1314</v>
      </c>
      <c r="L329" s="374">
        <f t="shared" si="21"/>
        <v>1459</v>
      </c>
      <c r="M329" s="111">
        <f t="shared" si="22"/>
        <v>0</v>
      </c>
      <c r="N329" s="125" t="str">
        <f>IF(WEEKDAY(Table4[[#This Row],[Date]],2)=7,SUMIF(Table4[Week '#],Table4[[#This Row],[Week '#]],Table4[Daily 
Saving ]),"")</f>
        <v/>
      </c>
    </row>
    <row r="330" spans="1:14" x14ac:dyDescent="0.2">
      <c r="A330" s="66">
        <f>WEEKNUM(Table4[[#This Row],[Date]],2)</f>
        <v>48</v>
      </c>
      <c r="B330" s="74">
        <f>ROW()-ROW(Table4[[#Headers],[Day '#]])</f>
        <v>329</v>
      </c>
      <c r="C330" s="66" t="str">
        <f>TEXT(Table4[[#This Row],[Date]],"ddd")</f>
        <v>Tue</v>
      </c>
      <c r="D330" s="47">
        <v>45986</v>
      </c>
      <c r="E330" s="374">
        <f>WEEKDAY(Table4[[#This Row],[Date]],2)</f>
        <v>2</v>
      </c>
      <c r="F330" s="374">
        <f>SUM(Table4[[#Headers],[Daily Amount]]:Table4[[#This Row],[Daily Amount]])</f>
        <v>1316</v>
      </c>
      <c r="G330" s="375"/>
      <c r="H330" s="374">
        <v>1315.58</v>
      </c>
      <c r="I330" s="374">
        <f t="shared" si="23"/>
        <v>-2</v>
      </c>
      <c r="J330" s="374">
        <f>Table4[[#This Row],[Total - Incl. 
''Top-ups'']]-Table4[[#This Row],[Daily Target
(Estimated)]]</f>
        <v>-1315.58</v>
      </c>
      <c r="K330" s="374">
        <f t="shared" si="24"/>
        <v>-1316</v>
      </c>
      <c r="L330" s="374">
        <f t="shared" si="21"/>
        <v>1459</v>
      </c>
      <c r="M330" s="111">
        <f t="shared" si="22"/>
        <v>0</v>
      </c>
      <c r="N330" s="125" t="str">
        <f>IF(WEEKDAY(Table4[[#This Row],[Date]],2)=7,SUMIF(Table4[Week '#],Table4[[#This Row],[Week '#]],Table4[Daily 
Saving ]),"")</f>
        <v/>
      </c>
    </row>
    <row r="331" spans="1:14" x14ac:dyDescent="0.2">
      <c r="A331" s="66">
        <f>WEEKNUM(Table4[[#This Row],[Date]],2)</f>
        <v>48</v>
      </c>
      <c r="B331" s="74">
        <f>ROW()-ROW(Table4[[#Headers],[Day '#]])</f>
        <v>330</v>
      </c>
      <c r="C331" s="66" t="str">
        <f>TEXT(Table4[[#This Row],[Date]],"ddd")</f>
        <v>Wed</v>
      </c>
      <c r="D331" s="47">
        <v>45987</v>
      </c>
      <c r="E331" s="374">
        <f>WEEKDAY(Table4[[#This Row],[Date]],2)</f>
        <v>3</v>
      </c>
      <c r="F331" s="374">
        <f>SUM(Table4[[#Headers],[Daily Amount]]:Table4[[#This Row],[Daily Amount]])</f>
        <v>1319</v>
      </c>
      <c r="G331" s="375"/>
      <c r="H331" s="374">
        <v>1319.57</v>
      </c>
      <c r="I331" s="374">
        <f t="shared" si="23"/>
        <v>-3</v>
      </c>
      <c r="J331" s="374">
        <f>Table4[[#This Row],[Total - Incl. 
''Top-ups'']]-Table4[[#This Row],[Daily Target
(Estimated)]]</f>
        <v>-1319.57</v>
      </c>
      <c r="K331" s="374">
        <f t="shared" si="24"/>
        <v>-1319</v>
      </c>
      <c r="L331" s="374">
        <f t="shared" si="21"/>
        <v>1459</v>
      </c>
      <c r="M331" s="111">
        <f t="shared" si="22"/>
        <v>0</v>
      </c>
      <c r="N331" s="125" t="str">
        <f>IF(WEEKDAY(Table4[[#This Row],[Date]],2)=7,SUMIF(Table4[Week '#],Table4[[#This Row],[Week '#]],Table4[Daily 
Saving ]),"")</f>
        <v/>
      </c>
    </row>
    <row r="332" spans="1:14" x14ac:dyDescent="0.2">
      <c r="A332" s="66">
        <f>WEEKNUM(Table4[[#This Row],[Date]],2)</f>
        <v>48</v>
      </c>
      <c r="B332" s="74">
        <f>ROW()-ROW(Table4[[#Headers],[Day '#]])</f>
        <v>331</v>
      </c>
      <c r="C332" s="66" t="str">
        <f>TEXT(Table4[[#This Row],[Date]],"ddd")</f>
        <v>Thu</v>
      </c>
      <c r="D332" s="47">
        <v>45988</v>
      </c>
      <c r="E332" s="374">
        <f>WEEKDAY(Table4[[#This Row],[Date]],2)</f>
        <v>4</v>
      </c>
      <c r="F332" s="374">
        <f>SUM(Table4[[#Headers],[Daily Amount]]:Table4[[#This Row],[Daily Amount]])</f>
        <v>1323</v>
      </c>
      <c r="G332" s="375"/>
      <c r="H332" s="374">
        <v>1323.56</v>
      </c>
      <c r="I332" s="374">
        <f t="shared" si="23"/>
        <v>-4</v>
      </c>
      <c r="J332" s="374">
        <f>Table4[[#This Row],[Total - Incl. 
''Top-ups'']]-Table4[[#This Row],[Daily Target
(Estimated)]]</f>
        <v>-1323.56</v>
      </c>
      <c r="K332" s="374">
        <f t="shared" si="24"/>
        <v>-1323</v>
      </c>
      <c r="L332" s="374">
        <f t="shared" si="21"/>
        <v>1459</v>
      </c>
      <c r="M332" s="111">
        <f t="shared" si="22"/>
        <v>0</v>
      </c>
      <c r="N332" s="125" t="str">
        <f>IF(WEEKDAY(Table4[[#This Row],[Date]],2)=7,SUMIF(Table4[Week '#],Table4[[#This Row],[Week '#]],Table4[Daily 
Saving ]),"")</f>
        <v/>
      </c>
    </row>
    <row r="333" spans="1:14" x14ac:dyDescent="0.2">
      <c r="A333" s="66">
        <f>WEEKNUM(Table4[[#This Row],[Date]],2)</f>
        <v>48</v>
      </c>
      <c r="B333" s="74">
        <f>ROW()-ROW(Table4[[#Headers],[Day '#]])</f>
        <v>332</v>
      </c>
      <c r="C333" s="66" t="str">
        <f>TEXT(Table4[[#This Row],[Date]],"ddd")</f>
        <v>Fri</v>
      </c>
      <c r="D333" s="47">
        <v>45989</v>
      </c>
      <c r="E333" s="374">
        <f>WEEKDAY(Table4[[#This Row],[Date]],2)</f>
        <v>5</v>
      </c>
      <c r="F333" s="374">
        <f>SUM(Table4[[#Headers],[Daily Amount]]:Table4[[#This Row],[Daily Amount]])</f>
        <v>1328</v>
      </c>
      <c r="G333" s="375"/>
      <c r="H333" s="374">
        <v>1327.55</v>
      </c>
      <c r="I333" s="374">
        <f t="shared" si="23"/>
        <v>-5</v>
      </c>
      <c r="J333" s="374">
        <f>Table4[[#This Row],[Total - Incl. 
''Top-ups'']]-Table4[[#This Row],[Daily Target
(Estimated)]]</f>
        <v>-1327.55</v>
      </c>
      <c r="K333" s="374">
        <f t="shared" si="24"/>
        <v>-1328</v>
      </c>
      <c r="L333" s="374">
        <f t="shared" si="21"/>
        <v>1459</v>
      </c>
      <c r="M333" s="111">
        <f t="shared" si="22"/>
        <v>0</v>
      </c>
      <c r="N333" s="125" t="str">
        <f>IF(WEEKDAY(Table4[[#This Row],[Date]],2)=7,SUMIF(Table4[Week '#],Table4[[#This Row],[Week '#]],Table4[Daily 
Saving ]),"")</f>
        <v/>
      </c>
    </row>
    <row r="334" spans="1:14" x14ac:dyDescent="0.2">
      <c r="A334" s="66">
        <f>WEEKNUM(Table4[[#This Row],[Date]],2)</f>
        <v>48</v>
      </c>
      <c r="B334" s="74">
        <f>ROW()-ROW(Table4[[#Headers],[Day '#]])</f>
        <v>333</v>
      </c>
      <c r="C334" s="66" t="str">
        <f>TEXT(Table4[[#This Row],[Date]],"ddd")</f>
        <v>Sat</v>
      </c>
      <c r="D334" s="47">
        <v>45990</v>
      </c>
      <c r="E334" s="374">
        <f>WEEKDAY(Table4[[#This Row],[Date]],2)</f>
        <v>6</v>
      </c>
      <c r="F334" s="374">
        <f>SUM(Table4[[#Headers],[Daily Amount]]:Table4[[#This Row],[Daily Amount]])</f>
        <v>1334</v>
      </c>
      <c r="G334" s="375"/>
      <c r="H334" s="374">
        <v>1331.54</v>
      </c>
      <c r="I334" s="374">
        <f t="shared" si="23"/>
        <v>-6</v>
      </c>
      <c r="J334" s="374">
        <f>Table4[[#This Row],[Total - Incl. 
''Top-ups'']]-Table4[[#This Row],[Daily Target
(Estimated)]]</f>
        <v>-1331.54</v>
      </c>
      <c r="K334" s="374">
        <f t="shared" si="24"/>
        <v>-1334</v>
      </c>
      <c r="L334" s="374">
        <f t="shared" si="21"/>
        <v>1459</v>
      </c>
      <c r="M334" s="111">
        <f t="shared" si="22"/>
        <v>0</v>
      </c>
      <c r="N334" s="125" t="str">
        <f>IF(WEEKDAY(Table4[[#This Row],[Date]],2)=7,SUMIF(Table4[Week '#],Table4[[#This Row],[Week '#]],Table4[Daily 
Saving ]),"")</f>
        <v/>
      </c>
    </row>
    <row r="335" spans="1:14" x14ac:dyDescent="0.2">
      <c r="A335" s="66">
        <f>WEEKNUM(Table4[[#This Row],[Date]],2)</f>
        <v>48</v>
      </c>
      <c r="B335" s="74">
        <f>ROW()-ROW(Table4[[#Headers],[Day '#]])</f>
        <v>334</v>
      </c>
      <c r="C335" s="66" t="str">
        <f>TEXT(Table4[[#This Row],[Date]],"ddd")</f>
        <v>Sun</v>
      </c>
      <c r="D335" s="47">
        <v>45991</v>
      </c>
      <c r="E335" s="374">
        <f>WEEKDAY(Table4[[#This Row],[Date]],2)</f>
        <v>7</v>
      </c>
      <c r="F335" s="374">
        <f>SUM(Table4[[#Headers],[Daily Amount]]:Table4[[#This Row],[Daily Amount]])</f>
        <v>1341</v>
      </c>
      <c r="G335" s="375"/>
      <c r="H335" s="374">
        <v>1335.53</v>
      </c>
      <c r="I335" s="374">
        <f t="shared" si="23"/>
        <v>-7</v>
      </c>
      <c r="J335" s="374">
        <f>Table4[[#This Row],[Total - Incl. 
''Top-ups'']]-Table4[[#This Row],[Daily Target
(Estimated)]]</f>
        <v>-1335.53</v>
      </c>
      <c r="K335" s="374">
        <f t="shared" si="24"/>
        <v>-1341</v>
      </c>
      <c r="L335" s="374">
        <f t="shared" si="21"/>
        <v>1459</v>
      </c>
      <c r="M335" s="111">
        <f t="shared" si="22"/>
        <v>0</v>
      </c>
      <c r="N335" s="125">
        <f>IF(WEEKDAY(Table4[[#This Row],[Date]],2)=7,SUMIF(Table4[Week '#],Table4[[#This Row],[Week '#]],Table4[Daily 
Saving ]),"")</f>
        <v>-28</v>
      </c>
    </row>
    <row r="336" spans="1:14" x14ac:dyDescent="0.2">
      <c r="A336" s="66">
        <f>WEEKNUM(Table4[[#This Row],[Date]],2)</f>
        <v>49</v>
      </c>
      <c r="B336" s="74">
        <f>ROW()-ROW(Table4[[#Headers],[Day '#]])</f>
        <v>335</v>
      </c>
      <c r="C336" s="66" t="str">
        <f>TEXT(Table4[[#This Row],[Date]],"ddd")</f>
        <v>Mon</v>
      </c>
      <c r="D336" s="47">
        <v>45992</v>
      </c>
      <c r="E336" s="374">
        <f>WEEKDAY(Table4[[#This Row],[Date]],2)</f>
        <v>1</v>
      </c>
      <c r="F336" s="374">
        <f>SUM(Table4[[#Headers],[Daily Amount]]:Table4[[#This Row],[Daily Amount]])</f>
        <v>1342</v>
      </c>
      <c r="G336" s="375"/>
      <c r="H336" s="374">
        <v>1339.52</v>
      </c>
      <c r="I336" s="374">
        <f t="shared" si="23"/>
        <v>-1</v>
      </c>
      <c r="J336" s="374">
        <f>Table4[[#This Row],[Total - Incl. 
''Top-ups'']]-Table4[[#This Row],[Daily Target
(Estimated)]]</f>
        <v>-1339.52</v>
      </c>
      <c r="K336" s="374">
        <f t="shared" si="24"/>
        <v>-1342</v>
      </c>
      <c r="L336" s="374">
        <f t="shared" si="21"/>
        <v>1459</v>
      </c>
      <c r="M336" s="111">
        <f t="shared" si="22"/>
        <v>0</v>
      </c>
      <c r="N336" s="125" t="str">
        <f>IF(WEEKDAY(Table4[[#This Row],[Date]],2)=7,SUMIF(Table4[Week '#],Table4[[#This Row],[Week '#]],Table4[Daily 
Saving ]),"")</f>
        <v/>
      </c>
    </row>
    <row r="337" spans="1:14" x14ac:dyDescent="0.2">
      <c r="A337" s="66">
        <f>WEEKNUM(Table4[[#This Row],[Date]],2)</f>
        <v>49</v>
      </c>
      <c r="B337" s="74">
        <f>ROW()-ROW(Table4[[#Headers],[Day '#]])</f>
        <v>336</v>
      </c>
      <c r="C337" s="66" t="str">
        <f>TEXT(Table4[[#This Row],[Date]],"ddd")</f>
        <v>Tue</v>
      </c>
      <c r="D337" s="47">
        <v>45993</v>
      </c>
      <c r="E337" s="374">
        <f>WEEKDAY(Table4[[#This Row],[Date]],2)</f>
        <v>2</v>
      </c>
      <c r="F337" s="374">
        <f>SUM(Table4[[#Headers],[Daily Amount]]:Table4[[#This Row],[Daily Amount]])</f>
        <v>1344</v>
      </c>
      <c r="G337" s="375"/>
      <c r="H337" s="374">
        <v>1343.51</v>
      </c>
      <c r="I337" s="374">
        <f t="shared" si="23"/>
        <v>-2</v>
      </c>
      <c r="J337" s="374">
        <f>Table4[[#This Row],[Total - Incl. 
''Top-ups'']]-Table4[[#This Row],[Daily Target
(Estimated)]]</f>
        <v>-1343.51</v>
      </c>
      <c r="K337" s="374">
        <f t="shared" si="24"/>
        <v>-1344</v>
      </c>
      <c r="L337" s="374">
        <f t="shared" si="21"/>
        <v>1459</v>
      </c>
      <c r="M337" s="111">
        <f t="shared" si="22"/>
        <v>0</v>
      </c>
      <c r="N337" s="125" t="str">
        <f>IF(WEEKDAY(Table4[[#This Row],[Date]],2)=7,SUMIF(Table4[Week '#],Table4[[#This Row],[Week '#]],Table4[Daily 
Saving ]),"")</f>
        <v/>
      </c>
    </row>
    <row r="338" spans="1:14" x14ac:dyDescent="0.2">
      <c r="A338" s="66">
        <f>WEEKNUM(Table4[[#This Row],[Date]],2)</f>
        <v>49</v>
      </c>
      <c r="B338" s="74">
        <f>ROW()-ROW(Table4[[#Headers],[Day '#]])</f>
        <v>337</v>
      </c>
      <c r="C338" s="66" t="str">
        <f>TEXT(Table4[[#This Row],[Date]],"ddd")</f>
        <v>Wed</v>
      </c>
      <c r="D338" s="47">
        <v>45994</v>
      </c>
      <c r="E338" s="374">
        <f>WEEKDAY(Table4[[#This Row],[Date]],2)</f>
        <v>3</v>
      </c>
      <c r="F338" s="374">
        <f>SUM(Table4[[#Headers],[Daily Amount]]:Table4[[#This Row],[Daily Amount]])</f>
        <v>1347</v>
      </c>
      <c r="G338" s="375"/>
      <c r="H338" s="374">
        <v>1347.5</v>
      </c>
      <c r="I338" s="374">
        <f t="shared" si="23"/>
        <v>-3</v>
      </c>
      <c r="J338" s="374">
        <f>Table4[[#This Row],[Total - Incl. 
''Top-ups'']]-Table4[[#This Row],[Daily Target
(Estimated)]]</f>
        <v>-1347.5</v>
      </c>
      <c r="K338" s="374">
        <f t="shared" si="24"/>
        <v>-1347</v>
      </c>
      <c r="L338" s="374">
        <f t="shared" si="21"/>
        <v>1459</v>
      </c>
      <c r="M338" s="111">
        <f t="shared" si="22"/>
        <v>0</v>
      </c>
      <c r="N338" s="125" t="str">
        <f>IF(WEEKDAY(Table4[[#This Row],[Date]],2)=7,SUMIF(Table4[Week '#],Table4[[#This Row],[Week '#]],Table4[Daily 
Saving ]),"")</f>
        <v/>
      </c>
    </row>
    <row r="339" spans="1:14" x14ac:dyDescent="0.2">
      <c r="A339" s="66">
        <f>WEEKNUM(Table4[[#This Row],[Date]],2)</f>
        <v>49</v>
      </c>
      <c r="B339" s="74">
        <f>ROW()-ROW(Table4[[#Headers],[Day '#]])</f>
        <v>338</v>
      </c>
      <c r="C339" s="66" t="str">
        <f>TEXT(Table4[[#This Row],[Date]],"ddd")</f>
        <v>Thu</v>
      </c>
      <c r="D339" s="47">
        <v>45995</v>
      </c>
      <c r="E339" s="374">
        <f>WEEKDAY(Table4[[#This Row],[Date]],2)</f>
        <v>4</v>
      </c>
      <c r="F339" s="374">
        <f>SUM(Table4[[#Headers],[Daily Amount]]:Table4[[#This Row],[Daily Amount]])</f>
        <v>1351</v>
      </c>
      <c r="G339" s="375"/>
      <c r="H339" s="374">
        <v>1351.49</v>
      </c>
      <c r="I339" s="374">
        <f t="shared" si="23"/>
        <v>-4</v>
      </c>
      <c r="J339" s="374">
        <f>Table4[[#This Row],[Total - Incl. 
''Top-ups'']]-Table4[[#This Row],[Daily Target
(Estimated)]]</f>
        <v>-1351.49</v>
      </c>
      <c r="K339" s="374">
        <f t="shared" si="24"/>
        <v>-1351</v>
      </c>
      <c r="L339" s="374">
        <f t="shared" si="21"/>
        <v>1459</v>
      </c>
      <c r="M339" s="111">
        <f t="shared" si="22"/>
        <v>0</v>
      </c>
      <c r="N339" s="125" t="str">
        <f>IF(WEEKDAY(Table4[[#This Row],[Date]],2)=7,SUMIF(Table4[Week '#],Table4[[#This Row],[Week '#]],Table4[Daily 
Saving ]),"")</f>
        <v/>
      </c>
    </row>
    <row r="340" spans="1:14" x14ac:dyDescent="0.2">
      <c r="A340" s="66">
        <f>WEEKNUM(Table4[[#This Row],[Date]],2)</f>
        <v>49</v>
      </c>
      <c r="B340" s="74">
        <f>ROW()-ROW(Table4[[#Headers],[Day '#]])</f>
        <v>339</v>
      </c>
      <c r="C340" s="66" t="str">
        <f>TEXT(Table4[[#This Row],[Date]],"ddd")</f>
        <v>Fri</v>
      </c>
      <c r="D340" s="47">
        <v>45996</v>
      </c>
      <c r="E340" s="374">
        <f>WEEKDAY(Table4[[#This Row],[Date]],2)</f>
        <v>5</v>
      </c>
      <c r="F340" s="374">
        <f>SUM(Table4[[#Headers],[Daily Amount]]:Table4[[#This Row],[Daily Amount]])</f>
        <v>1356</v>
      </c>
      <c r="G340" s="375"/>
      <c r="H340" s="374">
        <v>1355.48</v>
      </c>
      <c r="I340" s="374">
        <f t="shared" si="23"/>
        <v>-5</v>
      </c>
      <c r="J340" s="374">
        <f>Table4[[#This Row],[Total - Incl. 
''Top-ups'']]-Table4[[#This Row],[Daily Target
(Estimated)]]</f>
        <v>-1355.48</v>
      </c>
      <c r="K340" s="374">
        <f t="shared" si="24"/>
        <v>-1356</v>
      </c>
      <c r="L340" s="374">
        <f t="shared" si="21"/>
        <v>1459</v>
      </c>
      <c r="M340" s="111">
        <f t="shared" si="22"/>
        <v>0</v>
      </c>
      <c r="N340" s="125" t="str">
        <f>IF(WEEKDAY(Table4[[#This Row],[Date]],2)=7,SUMIF(Table4[Week '#],Table4[[#This Row],[Week '#]],Table4[Daily 
Saving ]),"")</f>
        <v/>
      </c>
    </row>
    <row r="341" spans="1:14" x14ac:dyDescent="0.2">
      <c r="A341" s="66">
        <f>WEEKNUM(Table4[[#This Row],[Date]],2)</f>
        <v>49</v>
      </c>
      <c r="B341" s="74">
        <f>ROW()-ROW(Table4[[#Headers],[Day '#]])</f>
        <v>340</v>
      </c>
      <c r="C341" s="66" t="str">
        <f>TEXT(Table4[[#This Row],[Date]],"ddd")</f>
        <v>Sat</v>
      </c>
      <c r="D341" s="47">
        <v>45997</v>
      </c>
      <c r="E341" s="374">
        <f>WEEKDAY(Table4[[#This Row],[Date]],2)</f>
        <v>6</v>
      </c>
      <c r="F341" s="374">
        <f>SUM(Table4[[#Headers],[Daily Amount]]:Table4[[#This Row],[Daily Amount]])</f>
        <v>1362</v>
      </c>
      <c r="G341" s="375"/>
      <c r="H341" s="374">
        <v>1359.47</v>
      </c>
      <c r="I341" s="374">
        <f t="shared" si="23"/>
        <v>-6</v>
      </c>
      <c r="J341" s="374">
        <f>Table4[[#This Row],[Total - Incl. 
''Top-ups'']]-Table4[[#This Row],[Daily Target
(Estimated)]]</f>
        <v>-1359.47</v>
      </c>
      <c r="K341" s="374">
        <f t="shared" si="24"/>
        <v>-1362</v>
      </c>
      <c r="L341" s="374">
        <f t="shared" si="21"/>
        <v>1459</v>
      </c>
      <c r="M341" s="111">
        <f t="shared" si="22"/>
        <v>0</v>
      </c>
      <c r="N341" s="125" t="str">
        <f>IF(WEEKDAY(Table4[[#This Row],[Date]],2)=7,SUMIF(Table4[Week '#],Table4[[#This Row],[Week '#]],Table4[Daily 
Saving ]),"")</f>
        <v/>
      </c>
    </row>
    <row r="342" spans="1:14" x14ac:dyDescent="0.2">
      <c r="A342" s="66">
        <f>WEEKNUM(Table4[[#This Row],[Date]],2)</f>
        <v>49</v>
      </c>
      <c r="B342" s="74">
        <f>ROW()-ROW(Table4[[#Headers],[Day '#]])</f>
        <v>341</v>
      </c>
      <c r="C342" s="66" t="str">
        <f>TEXT(Table4[[#This Row],[Date]],"ddd")</f>
        <v>Sun</v>
      </c>
      <c r="D342" s="47">
        <v>45998</v>
      </c>
      <c r="E342" s="374">
        <f>WEEKDAY(Table4[[#This Row],[Date]],2)</f>
        <v>7</v>
      </c>
      <c r="F342" s="374">
        <f>SUM(Table4[[#Headers],[Daily Amount]]:Table4[[#This Row],[Daily Amount]])</f>
        <v>1369</v>
      </c>
      <c r="G342" s="375"/>
      <c r="H342" s="374">
        <v>1363.46</v>
      </c>
      <c r="I342" s="374">
        <f t="shared" si="23"/>
        <v>-7</v>
      </c>
      <c r="J342" s="374">
        <f>Table4[[#This Row],[Total - Incl. 
''Top-ups'']]-Table4[[#This Row],[Daily Target
(Estimated)]]</f>
        <v>-1363.46</v>
      </c>
      <c r="K342" s="374">
        <f t="shared" si="24"/>
        <v>-1369</v>
      </c>
      <c r="L342" s="374">
        <f t="shared" si="21"/>
        <v>1459</v>
      </c>
      <c r="M342" s="111">
        <f t="shared" si="22"/>
        <v>0</v>
      </c>
      <c r="N342" s="125">
        <f>IF(WEEKDAY(Table4[[#This Row],[Date]],2)=7,SUMIF(Table4[Week '#],Table4[[#This Row],[Week '#]],Table4[Daily 
Saving ]),"")</f>
        <v>-28</v>
      </c>
    </row>
    <row r="343" spans="1:14" x14ac:dyDescent="0.2">
      <c r="A343" s="66">
        <f>WEEKNUM(Table4[[#This Row],[Date]],2)</f>
        <v>50</v>
      </c>
      <c r="B343" s="74">
        <f>ROW()-ROW(Table4[[#Headers],[Day '#]])</f>
        <v>342</v>
      </c>
      <c r="C343" s="66" t="str">
        <f>TEXT(Table4[[#This Row],[Date]],"ddd")</f>
        <v>Mon</v>
      </c>
      <c r="D343" s="47">
        <v>45999</v>
      </c>
      <c r="E343" s="374">
        <f>WEEKDAY(Table4[[#This Row],[Date]],2)</f>
        <v>1</v>
      </c>
      <c r="F343" s="374">
        <f>SUM(Table4[[#Headers],[Daily Amount]]:Table4[[#This Row],[Daily Amount]])</f>
        <v>1370</v>
      </c>
      <c r="G343" s="375"/>
      <c r="H343" s="374">
        <v>1367.45</v>
      </c>
      <c r="I343" s="374">
        <f t="shared" si="23"/>
        <v>-1</v>
      </c>
      <c r="J343" s="374">
        <f>Table4[[#This Row],[Total - Incl. 
''Top-ups'']]-Table4[[#This Row],[Daily Target
(Estimated)]]</f>
        <v>-1367.45</v>
      </c>
      <c r="K343" s="374">
        <f t="shared" si="24"/>
        <v>-1370</v>
      </c>
      <c r="L343" s="374">
        <f t="shared" si="21"/>
        <v>1459</v>
      </c>
      <c r="M343" s="111">
        <f t="shared" si="22"/>
        <v>0</v>
      </c>
      <c r="N343" s="125" t="str">
        <f>IF(WEEKDAY(Table4[[#This Row],[Date]],2)=7,SUMIF(Table4[Week '#],Table4[[#This Row],[Week '#]],Table4[Daily 
Saving ]),"")</f>
        <v/>
      </c>
    </row>
    <row r="344" spans="1:14" x14ac:dyDescent="0.2">
      <c r="A344" s="66">
        <f>WEEKNUM(Table4[[#This Row],[Date]],2)</f>
        <v>50</v>
      </c>
      <c r="B344" s="74">
        <f>ROW()-ROW(Table4[[#Headers],[Day '#]])</f>
        <v>343</v>
      </c>
      <c r="C344" s="66" t="str">
        <f>TEXT(Table4[[#This Row],[Date]],"ddd")</f>
        <v>Tue</v>
      </c>
      <c r="D344" s="47">
        <v>46000</v>
      </c>
      <c r="E344" s="374">
        <f>WEEKDAY(Table4[[#This Row],[Date]],2)</f>
        <v>2</v>
      </c>
      <c r="F344" s="374">
        <f>SUM(Table4[[#Headers],[Daily Amount]]:Table4[[#This Row],[Daily Amount]])</f>
        <v>1372</v>
      </c>
      <c r="G344" s="375"/>
      <c r="H344" s="374">
        <v>1371.44</v>
      </c>
      <c r="I344" s="374">
        <f t="shared" si="23"/>
        <v>-2</v>
      </c>
      <c r="J344" s="374">
        <f>Table4[[#This Row],[Total - Incl. 
''Top-ups'']]-Table4[[#This Row],[Daily Target
(Estimated)]]</f>
        <v>-1371.44</v>
      </c>
      <c r="K344" s="374">
        <f t="shared" si="24"/>
        <v>-1372</v>
      </c>
      <c r="L344" s="374">
        <f t="shared" si="21"/>
        <v>1459</v>
      </c>
      <c r="M344" s="111">
        <f t="shared" si="22"/>
        <v>0</v>
      </c>
      <c r="N344" s="125" t="str">
        <f>IF(WEEKDAY(Table4[[#This Row],[Date]],2)=7,SUMIF(Table4[Week '#],Table4[[#This Row],[Week '#]],Table4[Daily 
Saving ]),"")</f>
        <v/>
      </c>
    </row>
    <row r="345" spans="1:14" x14ac:dyDescent="0.2">
      <c r="A345" s="66">
        <f>WEEKNUM(Table4[[#This Row],[Date]],2)</f>
        <v>50</v>
      </c>
      <c r="B345" s="74">
        <f>ROW()-ROW(Table4[[#Headers],[Day '#]])</f>
        <v>344</v>
      </c>
      <c r="C345" s="66" t="str">
        <f>TEXT(Table4[[#This Row],[Date]],"ddd")</f>
        <v>Wed</v>
      </c>
      <c r="D345" s="47">
        <v>46001</v>
      </c>
      <c r="E345" s="374">
        <f>WEEKDAY(Table4[[#This Row],[Date]],2)</f>
        <v>3</v>
      </c>
      <c r="F345" s="374">
        <f>SUM(Table4[[#Headers],[Daily Amount]]:Table4[[#This Row],[Daily Amount]])</f>
        <v>1375</v>
      </c>
      <c r="G345" s="375"/>
      <c r="H345" s="374">
        <v>1375.43</v>
      </c>
      <c r="I345" s="374">
        <f t="shared" si="23"/>
        <v>-3</v>
      </c>
      <c r="J345" s="374">
        <f>Table4[[#This Row],[Total - Incl. 
''Top-ups'']]-Table4[[#This Row],[Daily Target
(Estimated)]]</f>
        <v>-1375.43</v>
      </c>
      <c r="K345" s="374">
        <f t="shared" si="24"/>
        <v>-1375</v>
      </c>
      <c r="L345" s="374">
        <f t="shared" si="21"/>
        <v>1459</v>
      </c>
      <c r="M345" s="111">
        <f t="shared" si="22"/>
        <v>0</v>
      </c>
      <c r="N345" s="125" t="str">
        <f>IF(WEEKDAY(Table4[[#This Row],[Date]],2)=7,SUMIF(Table4[Week '#],Table4[[#This Row],[Week '#]],Table4[Daily 
Saving ]),"")</f>
        <v/>
      </c>
    </row>
    <row r="346" spans="1:14" x14ac:dyDescent="0.2">
      <c r="A346" s="66">
        <f>WEEKNUM(Table4[[#This Row],[Date]],2)</f>
        <v>50</v>
      </c>
      <c r="B346" s="74">
        <f>ROW()-ROW(Table4[[#Headers],[Day '#]])</f>
        <v>345</v>
      </c>
      <c r="C346" s="66" t="str">
        <f>TEXT(Table4[[#This Row],[Date]],"ddd")</f>
        <v>Thu</v>
      </c>
      <c r="D346" s="47">
        <v>46002</v>
      </c>
      <c r="E346" s="374">
        <f>WEEKDAY(Table4[[#This Row],[Date]],2)</f>
        <v>4</v>
      </c>
      <c r="F346" s="374">
        <f>SUM(Table4[[#Headers],[Daily Amount]]:Table4[[#This Row],[Daily Amount]])</f>
        <v>1379</v>
      </c>
      <c r="G346" s="375"/>
      <c r="H346" s="374">
        <v>1379.42</v>
      </c>
      <c r="I346" s="374">
        <f t="shared" si="23"/>
        <v>-4</v>
      </c>
      <c r="J346" s="374">
        <f>Table4[[#This Row],[Total - Incl. 
''Top-ups'']]-Table4[[#This Row],[Daily Target
(Estimated)]]</f>
        <v>-1379.42</v>
      </c>
      <c r="K346" s="374">
        <f t="shared" si="24"/>
        <v>-1379</v>
      </c>
      <c r="L346" s="374">
        <f t="shared" si="21"/>
        <v>1459</v>
      </c>
      <c r="M346" s="111">
        <f t="shared" si="22"/>
        <v>0</v>
      </c>
      <c r="N346" s="125" t="str">
        <f>IF(WEEKDAY(Table4[[#This Row],[Date]],2)=7,SUMIF(Table4[Week '#],Table4[[#This Row],[Week '#]],Table4[Daily 
Saving ]),"")</f>
        <v/>
      </c>
    </row>
    <row r="347" spans="1:14" x14ac:dyDescent="0.2">
      <c r="A347" s="66">
        <f>WEEKNUM(Table4[[#This Row],[Date]],2)</f>
        <v>50</v>
      </c>
      <c r="B347" s="74">
        <f>ROW()-ROW(Table4[[#Headers],[Day '#]])</f>
        <v>346</v>
      </c>
      <c r="C347" s="66" t="str">
        <f>TEXT(Table4[[#This Row],[Date]],"ddd")</f>
        <v>Fri</v>
      </c>
      <c r="D347" s="47">
        <v>46003</v>
      </c>
      <c r="E347" s="374">
        <f>WEEKDAY(Table4[[#This Row],[Date]],2)</f>
        <v>5</v>
      </c>
      <c r="F347" s="374">
        <f>SUM(Table4[[#Headers],[Daily Amount]]:Table4[[#This Row],[Daily Amount]])</f>
        <v>1384</v>
      </c>
      <c r="G347" s="375"/>
      <c r="H347" s="374">
        <v>1383.41</v>
      </c>
      <c r="I347" s="374">
        <f t="shared" si="23"/>
        <v>-5</v>
      </c>
      <c r="J347" s="374">
        <f>Table4[[#This Row],[Total - Incl. 
''Top-ups'']]-Table4[[#This Row],[Daily Target
(Estimated)]]</f>
        <v>-1383.41</v>
      </c>
      <c r="K347" s="374">
        <f t="shared" si="24"/>
        <v>-1384</v>
      </c>
      <c r="L347" s="374">
        <f t="shared" si="21"/>
        <v>1459</v>
      </c>
      <c r="M347" s="111">
        <f t="shared" si="22"/>
        <v>0</v>
      </c>
      <c r="N347" s="125" t="str">
        <f>IF(WEEKDAY(Table4[[#This Row],[Date]],2)=7,SUMIF(Table4[Week '#],Table4[[#This Row],[Week '#]],Table4[Daily 
Saving ]),"")</f>
        <v/>
      </c>
    </row>
    <row r="348" spans="1:14" x14ac:dyDescent="0.2">
      <c r="A348" s="66">
        <f>WEEKNUM(Table4[[#This Row],[Date]],2)</f>
        <v>50</v>
      </c>
      <c r="B348" s="74">
        <f>ROW()-ROW(Table4[[#Headers],[Day '#]])</f>
        <v>347</v>
      </c>
      <c r="C348" s="66" t="str">
        <f>TEXT(Table4[[#This Row],[Date]],"ddd")</f>
        <v>Sat</v>
      </c>
      <c r="D348" s="47">
        <v>46004</v>
      </c>
      <c r="E348" s="374">
        <f>WEEKDAY(Table4[[#This Row],[Date]],2)</f>
        <v>6</v>
      </c>
      <c r="F348" s="374">
        <f>SUM(Table4[[#Headers],[Daily Amount]]:Table4[[#This Row],[Daily Amount]])</f>
        <v>1390</v>
      </c>
      <c r="G348" s="375"/>
      <c r="H348" s="374">
        <v>1387.4</v>
      </c>
      <c r="I348" s="374">
        <f t="shared" si="23"/>
        <v>-6</v>
      </c>
      <c r="J348" s="374">
        <f>Table4[[#This Row],[Total - Incl. 
''Top-ups'']]-Table4[[#This Row],[Daily Target
(Estimated)]]</f>
        <v>-1387.4</v>
      </c>
      <c r="K348" s="374">
        <f t="shared" si="24"/>
        <v>-1390</v>
      </c>
      <c r="L348" s="374">
        <f t="shared" si="21"/>
        <v>1459</v>
      </c>
      <c r="M348" s="111">
        <f t="shared" si="22"/>
        <v>0</v>
      </c>
      <c r="N348" s="125" t="str">
        <f>IF(WEEKDAY(Table4[[#This Row],[Date]],2)=7,SUMIF(Table4[Week '#],Table4[[#This Row],[Week '#]],Table4[Daily 
Saving ]),"")</f>
        <v/>
      </c>
    </row>
    <row r="349" spans="1:14" x14ac:dyDescent="0.2">
      <c r="A349" s="66">
        <f>WEEKNUM(Table4[[#This Row],[Date]],2)</f>
        <v>50</v>
      </c>
      <c r="B349" s="74">
        <f>ROW()-ROW(Table4[[#Headers],[Day '#]])</f>
        <v>348</v>
      </c>
      <c r="C349" s="66" t="str">
        <f>TEXT(Table4[[#This Row],[Date]],"ddd")</f>
        <v>Sun</v>
      </c>
      <c r="D349" s="47">
        <v>46005</v>
      </c>
      <c r="E349" s="374">
        <f>WEEKDAY(Table4[[#This Row],[Date]],2)</f>
        <v>7</v>
      </c>
      <c r="F349" s="374">
        <f>SUM(Table4[[#Headers],[Daily Amount]]:Table4[[#This Row],[Daily Amount]])</f>
        <v>1397</v>
      </c>
      <c r="G349" s="375"/>
      <c r="H349" s="374">
        <v>1391.39</v>
      </c>
      <c r="I349" s="374">
        <f t="shared" si="23"/>
        <v>-7</v>
      </c>
      <c r="J349" s="374">
        <f>Table4[[#This Row],[Total - Incl. 
''Top-ups'']]-Table4[[#This Row],[Daily Target
(Estimated)]]</f>
        <v>-1391.39</v>
      </c>
      <c r="K349" s="374">
        <f t="shared" si="24"/>
        <v>-1397</v>
      </c>
      <c r="L349" s="374">
        <f t="shared" si="21"/>
        <v>1459</v>
      </c>
      <c r="M349" s="111">
        <f t="shared" si="22"/>
        <v>0</v>
      </c>
      <c r="N349" s="125">
        <f>IF(WEEKDAY(Table4[[#This Row],[Date]],2)=7,SUMIF(Table4[Week '#],Table4[[#This Row],[Week '#]],Table4[Daily 
Saving ]),"")</f>
        <v>-28</v>
      </c>
    </row>
    <row r="350" spans="1:14" x14ac:dyDescent="0.2">
      <c r="A350" s="66">
        <f>WEEKNUM(Table4[[#This Row],[Date]],2)</f>
        <v>51</v>
      </c>
      <c r="B350" s="74">
        <f>ROW()-ROW(Table4[[#Headers],[Day '#]])</f>
        <v>349</v>
      </c>
      <c r="C350" s="66" t="str">
        <f>TEXT(Table4[[#This Row],[Date]],"ddd")</f>
        <v>Mon</v>
      </c>
      <c r="D350" s="47">
        <v>46006</v>
      </c>
      <c r="E350" s="374">
        <f>WEEKDAY(Table4[[#This Row],[Date]],2)</f>
        <v>1</v>
      </c>
      <c r="F350" s="374">
        <f>SUM(Table4[[#Headers],[Daily Amount]]:Table4[[#This Row],[Daily Amount]])</f>
        <v>1398</v>
      </c>
      <c r="G350" s="375"/>
      <c r="H350" s="374">
        <v>1395.38</v>
      </c>
      <c r="I350" s="374">
        <f t="shared" si="23"/>
        <v>-1</v>
      </c>
      <c r="J350" s="374">
        <f>Table4[[#This Row],[Total - Incl. 
''Top-ups'']]-Table4[[#This Row],[Daily Target
(Estimated)]]</f>
        <v>-1395.38</v>
      </c>
      <c r="K350" s="374">
        <f t="shared" si="24"/>
        <v>-1398</v>
      </c>
      <c r="L350" s="374">
        <f t="shared" si="21"/>
        <v>1459</v>
      </c>
      <c r="M350" s="111">
        <f t="shared" si="22"/>
        <v>0</v>
      </c>
      <c r="N350" s="125" t="str">
        <f>IF(WEEKDAY(Table4[[#This Row],[Date]],2)=7,SUMIF(Table4[Week '#],Table4[[#This Row],[Week '#]],Table4[Daily 
Saving ]),"")</f>
        <v/>
      </c>
    </row>
    <row r="351" spans="1:14" x14ac:dyDescent="0.2">
      <c r="A351" s="66">
        <f>WEEKNUM(Table4[[#This Row],[Date]],2)</f>
        <v>51</v>
      </c>
      <c r="B351" s="74">
        <f>ROW()-ROW(Table4[[#Headers],[Day '#]])</f>
        <v>350</v>
      </c>
      <c r="C351" s="66" t="str">
        <f>TEXT(Table4[[#This Row],[Date]],"ddd")</f>
        <v>Tue</v>
      </c>
      <c r="D351" s="47">
        <v>46007</v>
      </c>
      <c r="E351" s="374">
        <f>WEEKDAY(Table4[[#This Row],[Date]],2)</f>
        <v>2</v>
      </c>
      <c r="F351" s="374">
        <f>SUM(Table4[[#Headers],[Daily Amount]]:Table4[[#This Row],[Daily Amount]])</f>
        <v>1400</v>
      </c>
      <c r="G351" s="375"/>
      <c r="H351" s="374">
        <v>1399.37</v>
      </c>
      <c r="I351" s="374">
        <f t="shared" si="23"/>
        <v>-2</v>
      </c>
      <c r="J351" s="374">
        <f>Table4[[#This Row],[Total - Incl. 
''Top-ups'']]-Table4[[#This Row],[Daily Target
(Estimated)]]</f>
        <v>-1399.37</v>
      </c>
      <c r="K351" s="374">
        <f t="shared" si="24"/>
        <v>-1400</v>
      </c>
      <c r="L351" s="374">
        <f t="shared" si="21"/>
        <v>1459</v>
      </c>
      <c r="M351" s="111">
        <f t="shared" si="22"/>
        <v>0</v>
      </c>
      <c r="N351" s="125" t="str">
        <f>IF(WEEKDAY(Table4[[#This Row],[Date]],2)=7,SUMIF(Table4[Week '#],Table4[[#This Row],[Week '#]],Table4[Daily 
Saving ]),"")</f>
        <v/>
      </c>
    </row>
    <row r="352" spans="1:14" x14ac:dyDescent="0.2">
      <c r="A352" s="66">
        <f>WEEKNUM(Table4[[#This Row],[Date]],2)</f>
        <v>51</v>
      </c>
      <c r="B352" s="74">
        <f>ROW()-ROW(Table4[[#Headers],[Day '#]])</f>
        <v>351</v>
      </c>
      <c r="C352" s="66" t="str">
        <f>TEXT(Table4[[#This Row],[Date]],"ddd")</f>
        <v>Wed</v>
      </c>
      <c r="D352" s="47">
        <v>46008</v>
      </c>
      <c r="E352" s="374">
        <f>WEEKDAY(Table4[[#This Row],[Date]],2)</f>
        <v>3</v>
      </c>
      <c r="F352" s="374">
        <f>SUM(Table4[[#Headers],[Daily Amount]]:Table4[[#This Row],[Daily Amount]])</f>
        <v>1403</v>
      </c>
      <c r="G352" s="375"/>
      <c r="H352" s="374">
        <v>1403.36</v>
      </c>
      <c r="I352" s="374">
        <f t="shared" si="23"/>
        <v>-3</v>
      </c>
      <c r="J352" s="374">
        <f>Table4[[#This Row],[Total - Incl. 
''Top-ups'']]-Table4[[#This Row],[Daily Target
(Estimated)]]</f>
        <v>-1403.36</v>
      </c>
      <c r="K352" s="374">
        <f t="shared" si="24"/>
        <v>-1403</v>
      </c>
      <c r="L352" s="374">
        <f t="shared" si="21"/>
        <v>1459</v>
      </c>
      <c r="M352" s="111">
        <f t="shared" si="22"/>
        <v>0</v>
      </c>
      <c r="N352" s="125" t="str">
        <f>IF(WEEKDAY(Table4[[#This Row],[Date]],2)=7,SUMIF(Table4[Week '#],Table4[[#This Row],[Week '#]],Table4[Daily 
Saving ]),"")</f>
        <v/>
      </c>
    </row>
    <row r="353" spans="1:14" x14ac:dyDescent="0.2">
      <c r="A353" s="66">
        <f>WEEKNUM(Table4[[#This Row],[Date]],2)</f>
        <v>51</v>
      </c>
      <c r="B353" s="74">
        <f>ROW()-ROW(Table4[[#Headers],[Day '#]])</f>
        <v>352</v>
      </c>
      <c r="C353" s="66" t="str">
        <f>TEXT(Table4[[#This Row],[Date]],"ddd")</f>
        <v>Thu</v>
      </c>
      <c r="D353" s="47">
        <v>46009</v>
      </c>
      <c r="E353" s="374">
        <f>WEEKDAY(Table4[[#This Row],[Date]],2)</f>
        <v>4</v>
      </c>
      <c r="F353" s="374">
        <f>SUM(Table4[[#Headers],[Daily Amount]]:Table4[[#This Row],[Daily Amount]])</f>
        <v>1407</v>
      </c>
      <c r="G353" s="375"/>
      <c r="H353" s="374">
        <v>1407.35</v>
      </c>
      <c r="I353" s="374">
        <f t="shared" si="23"/>
        <v>-4</v>
      </c>
      <c r="J353" s="374">
        <f>Table4[[#This Row],[Total - Incl. 
''Top-ups'']]-Table4[[#This Row],[Daily Target
(Estimated)]]</f>
        <v>-1407.35</v>
      </c>
      <c r="K353" s="374">
        <f t="shared" si="24"/>
        <v>-1407</v>
      </c>
      <c r="L353" s="374">
        <f t="shared" si="21"/>
        <v>1459</v>
      </c>
      <c r="M353" s="111">
        <f t="shared" si="22"/>
        <v>0</v>
      </c>
      <c r="N353" s="125" t="str">
        <f>IF(WEEKDAY(Table4[[#This Row],[Date]],2)=7,SUMIF(Table4[Week '#],Table4[[#This Row],[Week '#]],Table4[Daily 
Saving ]),"")</f>
        <v/>
      </c>
    </row>
    <row r="354" spans="1:14" x14ac:dyDescent="0.2">
      <c r="A354" s="66">
        <f>WEEKNUM(Table4[[#This Row],[Date]],2)</f>
        <v>51</v>
      </c>
      <c r="B354" s="74">
        <f>ROW()-ROW(Table4[[#Headers],[Day '#]])</f>
        <v>353</v>
      </c>
      <c r="C354" s="66" t="str">
        <f>TEXT(Table4[[#This Row],[Date]],"ddd")</f>
        <v>Fri</v>
      </c>
      <c r="D354" s="47">
        <v>46010</v>
      </c>
      <c r="E354" s="374">
        <f>WEEKDAY(Table4[[#This Row],[Date]],2)</f>
        <v>5</v>
      </c>
      <c r="F354" s="374">
        <f>SUM(Table4[[#Headers],[Daily Amount]]:Table4[[#This Row],[Daily Amount]])</f>
        <v>1412</v>
      </c>
      <c r="G354" s="375"/>
      <c r="H354" s="374">
        <v>1411.34</v>
      </c>
      <c r="I354" s="374">
        <f t="shared" si="23"/>
        <v>-5</v>
      </c>
      <c r="J354" s="374">
        <f>Table4[[#This Row],[Total - Incl. 
''Top-ups'']]-Table4[[#This Row],[Daily Target
(Estimated)]]</f>
        <v>-1411.34</v>
      </c>
      <c r="K354" s="374">
        <f t="shared" si="24"/>
        <v>-1412</v>
      </c>
      <c r="L354" s="374">
        <f t="shared" si="21"/>
        <v>1459</v>
      </c>
      <c r="M354" s="111">
        <f t="shared" si="22"/>
        <v>0</v>
      </c>
      <c r="N354" s="125" t="str">
        <f>IF(WEEKDAY(Table4[[#This Row],[Date]],2)=7,SUMIF(Table4[Week '#],Table4[[#This Row],[Week '#]],Table4[Daily 
Saving ]),"")</f>
        <v/>
      </c>
    </row>
    <row r="355" spans="1:14" x14ac:dyDescent="0.2">
      <c r="A355" s="66">
        <f>WEEKNUM(Table4[[#This Row],[Date]],2)</f>
        <v>51</v>
      </c>
      <c r="B355" s="74">
        <f>ROW()-ROW(Table4[[#Headers],[Day '#]])</f>
        <v>354</v>
      </c>
      <c r="C355" s="66" t="str">
        <f>TEXT(Table4[[#This Row],[Date]],"ddd")</f>
        <v>Sat</v>
      </c>
      <c r="D355" s="47">
        <v>46011</v>
      </c>
      <c r="E355" s="374">
        <f>WEEKDAY(Table4[[#This Row],[Date]],2)</f>
        <v>6</v>
      </c>
      <c r="F355" s="374">
        <f>SUM(Table4[[#Headers],[Daily Amount]]:Table4[[#This Row],[Daily Amount]])</f>
        <v>1418</v>
      </c>
      <c r="G355" s="375"/>
      <c r="H355" s="374">
        <v>1415.33</v>
      </c>
      <c r="I355" s="374">
        <f t="shared" si="23"/>
        <v>-6</v>
      </c>
      <c r="J355" s="374">
        <f>Table4[[#This Row],[Total - Incl. 
''Top-ups'']]-Table4[[#This Row],[Daily Target
(Estimated)]]</f>
        <v>-1415.33</v>
      </c>
      <c r="K355" s="374">
        <f t="shared" si="24"/>
        <v>-1418</v>
      </c>
      <c r="L355" s="374">
        <f t="shared" si="21"/>
        <v>1459</v>
      </c>
      <c r="M355" s="111">
        <f t="shared" si="22"/>
        <v>0</v>
      </c>
      <c r="N355" s="125" t="str">
        <f>IF(WEEKDAY(Table4[[#This Row],[Date]],2)=7,SUMIF(Table4[Week '#],Table4[[#This Row],[Week '#]],Table4[Daily 
Saving ]),"")</f>
        <v/>
      </c>
    </row>
    <row r="356" spans="1:14" x14ac:dyDescent="0.2">
      <c r="A356" s="66">
        <f>WEEKNUM(Table4[[#This Row],[Date]],2)</f>
        <v>51</v>
      </c>
      <c r="B356" s="74">
        <f>ROW()-ROW(Table4[[#Headers],[Day '#]])</f>
        <v>355</v>
      </c>
      <c r="C356" s="66" t="str">
        <f>TEXT(Table4[[#This Row],[Date]],"ddd")</f>
        <v>Sun</v>
      </c>
      <c r="D356" s="47">
        <v>46012</v>
      </c>
      <c r="E356" s="374">
        <f>WEEKDAY(Table4[[#This Row],[Date]],2)</f>
        <v>7</v>
      </c>
      <c r="F356" s="374">
        <f>SUM(Table4[[#Headers],[Daily Amount]]:Table4[[#This Row],[Daily Amount]])</f>
        <v>1425</v>
      </c>
      <c r="G356" s="375"/>
      <c r="H356" s="374">
        <v>1419.32</v>
      </c>
      <c r="I356" s="374">
        <f t="shared" si="23"/>
        <v>-7</v>
      </c>
      <c r="J356" s="374">
        <f>Table4[[#This Row],[Total - Incl. 
''Top-ups'']]-Table4[[#This Row],[Daily Target
(Estimated)]]</f>
        <v>-1419.32</v>
      </c>
      <c r="K356" s="374">
        <f t="shared" si="24"/>
        <v>-1425</v>
      </c>
      <c r="L356" s="374">
        <f t="shared" si="21"/>
        <v>1459</v>
      </c>
      <c r="M356" s="111">
        <f t="shared" si="22"/>
        <v>0</v>
      </c>
      <c r="N356" s="125">
        <f>IF(WEEKDAY(Table4[[#This Row],[Date]],2)=7,SUMIF(Table4[Week '#],Table4[[#This Row],[Week '#]],Table4[Daily 
Saving ]),"")</f>
        <v>-28</v>
      </c>
    </row>
    <row r="357" spans="1:14" x14ac:dyDescent="0.2">
      <c r="A357" s="66">
        <f>WEEKNUM(Table4[[#This Row],[Date]],2)</f>
        <v>52</v>
      </c>
      <c r="B357" s="74">
        <f>ROW()-ROW(Table4[[#Headers],[Day '#]])</f>
        <v>356</v>
      </c>
      <c r="C357" s="66" t="str">
        <f>TEXT(Table4[[#This Row],[Date]],"ddd")</f>
        <v>Mon</v>
      </c>
      <c r="D357" s="47">
        <v>46013</v>
      </c>
      <c r="E357" s="374">
        <f>WEEKDAY(Table4[[#This Row],[Date]],2)</f>
        <v>1</v>
      </c>
      <c r="F357" s="374">
        <f>SUM(Table4[[#Headers],[Daily Amount]]:Table4[[#This Row],[Daily Amount]])</f>
        <v>1426</v>
      </c>
      <c r="G357" s="375"/>
      <c r="H357" s="374">
        <v>1423.31</v>
      </c>
      <c r="I357" s="374">
        <f t="shared" si="23"/>
        <v>-1</v>
      </c>
      <c r="J357" s="374">
        <f>Table4[[#This Row],[Total - Incl. 
''Top-ups'']]-Table4[[#This Row],[Daily Target
(Estimated)]]</f>
        <v>-1423.31</v>
      </c>
      <c r="K357" s="374">
        <f t="shared" si="24"/>
        <v>-1426</v>
      </c>
      <c r="L357" s="374">
        <f t="shared" si="21"/>
        <v>1459</v>
      </c>
      <c r="M357" s="111">
        <f t="shared" si="22"/>
        <v>0</v>
      </c>
      <c r="N357" s="125" t="str">
        <f>IF(WEEKDAY(Table4[[#This Row],[Date]],2)=7,SUMIF(Table4[Week '#],Table4[[#This Row],[Week '#]],Table4[Daily 
Saving ]),"")</f>
        <v/>
      </c>
    </row>
    <row r="358" spans="1:14" x14ac:dyDescent="0.2">
      <c r="A358" s="66">
        <f>WEEKNUM(Table4[[#This Row],[Date]],2)</f>
        <v>52</v>
      </c>
      <c r="B358" s="74">
        <f>ROW()-ROW(Table4[[#Headers],[Day '#]])</f>
        <v>357</v>
      </c>
      <c r="C358" s="66" t="str">
        <f>TEXT(Table4[[#This Row],[Date]],"ddd")</f>
        <v>Tue</v>
      </c>
      <c r="D358" s="47">
        <v>46014</v>
      </c>
      <c r="E358" s="374">
        <f>WEEKDAY(Table4[[#This Row],[Date]],2)</f>
        <v>2</v>
      </c>
      <c r="F358" s="374">
        <f>SUM(Table4[[#Headers],[Daily Amount]]:Table4[[#This Row],[Daily Amount]])</f>
        <v>1428</v>
      </c>
      <c r="G358" s="375"/>
      <c r="H358" s="374">
        <v>1427.3</v>
      </c>
      <c r="I358" s="374">
        <f t="shared" si="23"/>
        <v>-2</v>
      </c>
      <c r="J358" s="374">
        <f>Table4[[#This Row],[Total - Incl. 
''Top-ups'']]-Table4[[#This Row],[Daily Target
(Estimated)]]</f>
        <v>-1427.3</v>
      </c>
      <c r="K358" s="374">
        <f t="shared" si="24"/>
        <v>-1428</v>
      </c>
      <c r="L358" s="374">
        <f t="shared" si="21"/>
        <v>1459</v>
      </c>
      <c r="M358" s="111">
        <f t="shared" si="22"/>
        <v>0</v>
      </c>
      <c r="N358" s="125" t="str">
        <f>IF(WEEKDAY(Table4[[#This Row],[Date]],2)=7,SUMIF(Table4[Week '#],Table4[[#This Row],[Week '#]],Table4[Daily 
Saving ]),"")</f>
        <v/>
      </c>
    </row>
    <row r="359" spans="1:14" x14ac:dyDescent="0.2">
      <c r="A359" s="66">
        <f>WEEKNUM(Table4[[#This Row],[Date]],2)</f>
        <v>52</v>
      </c>
      <c r="B359" s="74">
        <f>ROW()-ROW(Table4[[#Headers],[Day '#]])</f>
        <v>358</v>
      </c>
      <c r="C359" s="66" t="str">
        <f>TEXT(Table4[[#This Row],[Date]],"ddd")</f>
        <v>Wed</v>
      </c>
      <c r="D359" s="47">
        <v>46015</v>
      </c>
      <c r="E359" s="374">
        <f>WEEKDAY(Table4[[#This Row],[Date]],2)</f>
        <v>3</v>
      </c>
      <c r="F359" s="374">
        <f>SUM(Table4[[#Headers],[Daily Amount]]:Table4[[#This Row],[Daily Amount]])</f>
        <v>1431</v>
      </c>
      <c r="G359" s="375"/>
      <c r="H359" s="374">
        <v>1431.29</v>
      </c>
      <c r="I359" s="374">
        <f t="shared" si="23"/>
        <v>-3</v>
      </c>
      <c r="J359" s="374">
        <f>Table4[[#This Row],[Total - Incl. 
''Top-ups'']]-Table4[[#This Row],[Daily Target
(Estimated)]]</f>
        <v>-1431.29</v>
      </c>
      <c r="K359" s="374">
        <f t="shared" si="24"/>
        <v>-1431</v>
      </c>
      <c r="L359" s="374">
        <f t="shared" si="21"/>
        <v>1459</v>
      </c>
      <c r="M359" s="111">
        <f t="shared" si="22"/>
        <v>0</v>
      </c>
      <c r="N359" s="125" t="str">
        <f>IF(WEEKDAY(Table4[[#This Row],[Date]],2)=7,SUMIF(Table4[Week '#],Table4[[#This Row],[Week '#]],Table4[Daily 
Saving ]),"")</f>
        <v/>
      </c>
    </row>
    <row r="360" spans="1:14" x14ac:dyDescent="0.2">
      <c r="A360" s="66">
        <f>WEEKNUM(Table4[[#This Row],[Date]],2)</f>
        <v>52</v>
      </c>
      <c r="B360" s="74">
        <f>ROW()-ROW(Table4[[#Headers],[Day '#]])</f>
        <v>359</v>
      </c>
      <c r="C360" s="66" t="str">
        <f>TEXT(Table4[[#This Row],[Date]],"ddd")</f>
        <v>Thu</v>
      </c>
      <c r="D360" s="47">
        <v>46016</v>
      </c>
      <c r="E360" s="374">
        <f>WEEKDAY(Table4[[#This Row],[Date]],2)</f>
        <v>4</v>
      </c>
      <c r="F360" s="374">
        <f>SUM(Table4[[#Headers],[Daily Amount]]:Table4[[#This Row],[Daily Amount]])</f>
        <v>1435</v>
      </c>
      <c r="G360" s="375"/>
      <c r="H360" s="374">
        <v>1435.28</v>
      </c>
      <c r="I360" s="374">
        <f t="shared" si="23"/>
        <v>-4</v>
      </c>
      <c r="J360" s="374">
        <f>Table4[[#This Row],[Total - Incl. 
''Top-ups'']]-Table4[[#This Row],[Daily Target
(Estimated)]]</f>
        <v>-1435.28</v>
      </c>
      <c r="K360" s="374">
        <f t="shared" si="24"/>
        <v>-1435</v>
      </c>
      <c r="L360" s="374">
        <f t="shared" si="21"/>
        <v>1459</v>
      </c>
      <c r="M360" s="111">
        <f t="shared" si="22"/>
        <v>0</v>
      </c>
      <c r="N360" s="125" t="str">
        <f>IF(WEEKDAY(Table4[[#This Row],[Date]],2)=7,SUMIF(Table4[Week '#],Table4[[#This Row],[Week '#]],Table4[Daily 
Saving ]),"")</f>
        <v/>
      </c>
    </row>
    <row r="361" spans="1:14" x14ac:dyDescent="0.2">
      <c r="A361" s="66">
        <f>WEEKNUM(Table4[[#This Row],[Date]],2)</f>
        <v>52</v>
      </c>
      <c r="B361" s="74">
        <f>ROW()-ROW(Table4[[#Headers],[Day '#]])</f>
        <v>360</v>
      </c>
      <c r="C361" s="66" t="str">
        <f>TEXT(Table4[[#This Row],[Date]],"ddd")</f>
        <v>Fri</v>
      </c>
      <c r="D361" s="47">
        <v>46017</v>
      </c>
      <c r="E361" s="374">
        <f>WEEKDAY(Table4[[#This Row],[Date]],2)</f>
        <v>5</v>
      </c>
      <c r="F361" s="374">
        <f>SUM(Table4[[#Headers],[Daily Amount]]:Table4[[#This Row],[Daily Amount]])</f>
        <v>1440</v>
      </c>
      <c r="G361" s="375"/>
      <c r="H361" s="374">
        <v>1439.27</v>
      </c>
      <c r="I361" s="374">
        <f t="shared" si="23"/>
        <v>-5</v>
      </c>
      <c r="J361" s="374">
        <f>Table4[[#This Row],[Total - Incl. 
''Top-ups'']]-Table4[[#This Row],[Daily Target
(Estimated)]]</f>
        <v>-1439.27</v>
      </c>
      <c r="K361" s="374">
        <f t="shared" si="24"/>
        <v>-1440</v>
      </c>
      <c r="L361" s="374">
        <f t="shared" si="21"/>
        <v>1459</v>
      </c>
      <c r="M361" s="111">
        <f t="shared" si="22"/>
        <v>0</v>
      </c>
      <c r="N361" s="125" t="str">
        <f>IF(WEEKDAY(Table4[[#This Row],[Date]],2)=7,SUMIF(Table4[Week '#],Table4[[#This Row],[Week '#]],Table4[Daily 
Saving ]),"")</f>
        <v/>
      </c>
    </row>
    <row r="362" spans="1:14" x14ac:dyDescent="0.2">
      <c r="A362" s="66">
        <f>WEEKNUM(Table4[[#This Row],[Date]],2)</f>
        <v>52</v>
      </c>
      <c r="B362" s="74">
        <f>ROW()-ROW(Table4[[#Headers],[Day '#]])</f>
        <v>361</v>
      </c>
      <c r="C362" s="66" t="str">
        <f>TEXT(Table4[[#This Row],[Date]],"ddd")</f>
        <v>Sat</v>
      </c>
      <c r="D362" s="47">
        <v>46018</v>
      </c>
      <c r="E362" s="374">
        <f>WEEKDAY(Table4[[#This Row],[Date]],2)</f>
        <v>6</v>
      </c>
      <c r="F362" s="374">
        <f>SUM(Table4[[#Headers],[Daily Amount]]:Table4[[#This Row],[Daily Amount]])</f>
        <v>1446</v>
      </c>
      <c r="G362" s="375"/>
      <c r="H362" s="374">
        <v>1443.26</v>
      </c>
      <c r="I362" s="374">
        <f t="shared" si="23"/>
        <v>-6</v>
      </c>
      <c r="J362" s="374">
        <f>Table4[[#This Row],[Total - Incl. 
''Top-ups'']]-Table4[[#This Row],[Daily Target
(Estimated)]]</f>
        <v>-1443.26</v>
      </c>
      <c r="K362" s="374">
        <f t="shared" si="24"/>
        <v>-1446</v>
      </c>
      <c r="L362" s="374">
        <f t="shared" si="21"/>
        <v>1459</v>
      </c>
      <c r="M362" s="111">
        <f t="shared" si="22"/>
        <v>0</v>
      </c>
      <c r="N362" s="125" t="str">
        <f>IF(WEEKDAY(Table4[[#This Row],[Date]],2)=7,SUMIF(Table4[Week '#],Table4[[#This Row],[Week '#]],Table4[Daily 
Saving ]),"")</f>
        <v/>
      </c>
    </row>
    <row r="363" spans="1:14" x14ac:dyDescent="0.2">
      <c r="A363" s="66">
        <f>WEEKNUM(Table4[[#This Row],[Date]],2)</f>
        <v>52</v>
      </c>
      <c r="B363" s="74">
        <f>ROW()-ROW(Table4[[#Headers],[Day '#]])</f>
        <v>362</v>
      </c>
      <c r="C363" s="66" t="str">
        <f>TEXT(Table4[[#This Row],[Date]],"ddd")</f>
        <v>Sun</v>
      </c>
      <c r="D363" s="47">
        <v>46019</v>
      </c>
      <c r="E363" s="374">
        <f>WEEKDAY(Table4[[#This Row],[Date]],2)</f>
        <v>7</v>
      </c>
      <c r="F363" s="374">
        <f>SUM(Table4[[#Headers],[Daily Amount]]:Table4[[#This Row],[Daily Amount]])</f>
        <v>1453</v>
      </c>
      <c r="G363" s="375"/>
      <c r="H363" s="374">
        <v>1447.25</v>
      </c>
      <c r="I363" s="374">
        <f t="shared" si="23"/>
        <v>-7</v>
      </c>
      <c r="J363" s="374">
        <f>Table4[[#This Row],[Total - Incl. 
''Top-ups'']]-Table4[[#This Row],[Daily Target
(Estimated)]]</f>
        <v>-1447.25</v>
      </c>
      <c r="K363" s="374">
        <f t="shared" si="24"/>
        <v>-1453</v>
      </c>
      <c r="L363" s="374">
        <f t="shared" si="21"/>
        <v>1459</v>
      </c>
      <c r="M363" s="111">
        <f t="shared" si="22"/>
        <v>0</v>
      </c>
      <c r="N363" s="125">
        <f>IF(WEEKDAY(Table4[[#This Row],[Date]],2)=7,SUMIF(Table4[Week '#],Table4[[#This Row],[Week '#]],Table4[Daily 
Saving ]),"")</f>
        <v>-28</v>
      </c>
    </row>
    <row r="364" spans="1:14" x14ac:dyDescent="0.2">
      <c r="A364" s="66">
        <f>WEEKNUM(Table4[[#This Row],[Date]],2)</f>
        <v>53</v>
      </c>
      <c r="B364" s="74">
        <f>ROW()-ROW(Table4[[#Headers],[Day '#]])</f>
        <v>363</v>
      </c>
      <c r="C364" s="66" t="str">
        <f>TEXT(Table4[[#This Row],[Date]],"ddd")</f>
        <v>Mon</v>
      </c>
      <c r="D364" s="47">
        <v>46020</v>
      </c>
      <c r="E364" s="374">
        <f>WEEKDAY(Table4[[#This Row],[Date]],2)</f>
        <v>1</v>
      </c>
      <c r="F364" s="374">
        <f>SUM(Table4[[#Headers],[Daily Amount]]:Table4[[#This Row],[Daily Amount]])</f>
        <v>1454</v>
      </c>
      <c r="G364" s="375"/>
      <c r="H364" s="374">
        <v>1451.24</v>
      </c>
      <c r="I364" s="374">
        <f>SUM(G364-G363-E364)</f>
        <v>-1</v>
      </c>
      <c r="J364" s="374">
        <f>Table4[[#This Row],[Total - Incl. 
''Top-ups'']]-Table4[[#This Row],[Daily Target
(Estimated)]]</f>
        <v>-1451.24</v>
      </c>
      <c r="K364" s="374">
        <f>SUM(G364-F364)</f>
        <v>-1454</v>
      </c>
      <c r="L364" s="374">
        <f t="shared" si="21"/>
        <v>1459</v>
      </c>
      <c r="M364" s="111">
        <f t="shared" si="22"/>
        <v>0</v>
      </c>
      <c r="N364" s="125" t="str">
        <f>IF(WEEKDAY(Table4[[#This Row],[Date]],2)=7,SUMIF(Table4[Week '#],Table4[[#This Row],[Week '#]],Table4[Daily 
Saving ]),"")</f>
        <v/>
      </c>
    </row>
    <row r="365" spans="1:14" x14ac:dyDescent="0.2">
      <c r="A365" s="66">
        <f>WEEKNUM(Table4[[#This Row],[Date]],2)</f>
        <v>53</v>
      </c>
      <c r="B365" s="74">
        <f>ROW()-ROW(Table4[[#Headers],[Day '#]])</f>
        <v>364</v>
      </c>
      <c r="C365" s="66" t="str">
        <f>TEXT(Table4[[#This Row],[Date]],"ddd")</f>
        <v>Tue</v>
      </c>
      <c r="D365" s="47">
        <v>46021</v>
      </c>
      <c r="E365" s="374">
        <f>WEEKDAY(Table4[[#This Row],[Date]],2)</f>
        <v>2</v>
      </c>
      <c r="F365" s="374">
        <f>SUM(Table4[[#Headers],[Daily Amount]]:Table4[[#This Row],[Daily Amount]])</f>
        <v>1456</v>
      </c>
      <c r="G365" s="375"/>
      <c r="H365" s="374">
        <v>1455.23</v>
      </c>
      <c r="I365" s="374">
        <f>SUM(G365-G364-E365)</f>
        <v>-2</v>
      </c>
      <c r="J365" s="374">
        <f>Table4[[#This Row],[Total - Incl. 
''Top-ups'']]-Table4[[#This Row],[Daily Target
(Estimated)]]</f>
        <v>-1455.23</v>
      </c>
      <c r="K365" s="374">
        <f>SUM(G365-F365)</f>
        <v>-1456</v>
      </c>
      <c r="L365" s="374">
        <f t="shared" si="21"/>
        <v>1459</v>
      </c>
      <c r="M365" s="111">
        <f t="shared" si="22"/>
        <v>0</v>
      </c>
      <c r="N365" s="125" t="str">
        <f>IF(WEEKDAY(Table4[[#This Row],[Date]],2)=7,SUMIF(Table4[Week '#],Table4[[#This Row],[Week '#]],Table4[Daily 
Saving ]),"")</f>
        <v/>
      </c>
    </row>
    <row r="366" spans="1:14" x14ac:dyDescent="0.2">
      <c r="A366" s="66">
        <f>WEEKNUM(Table4[[#This Row],[Date]],2)</f>
        <v>53</v>
      </c>
      <c r="B366" s="74">
        <f>ROW()-ROW(Table4[[#Headers],[Day '#]])</f>
        <v>365</v>
      </c>
      <c r="C366" s="66" t="str">
        <f>TEXT(Table4[[#This Row],[Date]],"ddd")</f>
        <v>Wed</v>
      </c>
      <c r="D366" s="47">
        <v>46022</v>
      </c>
      <c r="E366" s="374">
        <f>WEEKDAY(Table4[[#This Row],[Date]],2)</f>
        <v>3</v>
      </c>
      <c r="F366" s="374">
        <f>SUM(Table4[[#Headers],[Daily Amount]]:Table4[[#This Row],[Daily Amount]])</f>
        <v>1459</v>
      </c>
      <c r="G366" s="375"/>
      <c r="H366" s="374">
        <v>1459.22</v>
      </c>
      <c r="I366" s="374">
        <f>SUM(G366-G365-E366)</f>
        <v>-3</v>
      </c>
      <c r="J366" s="374">
        <f>Table4[[#This Row],[Total - Incl. 
''Top-ups'']]-Table4[[#This Row],[Daily Target
(Estimated)]]</f>
        <v>-1459.22</v>
      </c>
      <c r="K366" s="374">
        <f>SUM(G366-F366)</f>
        <v>-1459</v>
      </c>
      <c r="L366" s="374">
        <f t="shared" si="21"/>
        <v>1459</v>
      </c>
      <c r="M366" s="111">
        <f t="shared" si="22"/>
        <v>0</v>
      </c>
      <c r="N366" s="125" t="str">
        <f>IF(WEEKDAY(Table4[[#This Row],[Date]],2)=7,SUMIF(Table4[Week '#],Table4[[#This Row],[Week '#]],Table4[Daily 
Saving ]),"")</f>
        <v/>
      </c>
    </row>
    <row r="367" spans="1:14" x14ac:dyDescent="0.2">
      <c r="A367" t="s">
        <v>43</v>
      </c>
      <c r="B367"/>
      <c r="C367"/>
      <c r="D367"/>
      <c r="E367"/>
      <c r="F367"/>
      <c r="G367"/>
      <c r="H367"/>
      <c r="I367"/>
      <c r="J367"/>
      <c r="K367"/>
      <c r="L367"/>
      <c r="M367"/>
      <c r="N367" s="103">
        <f>SUBTOTAL(109,Table4[Weekly
Saving])</f>
        <v>-1453</v>
      </c>
    </row>
    <row r="369" spans="1:14" ht="16" thickBot="1" x14ac:dyDescent="0.25"/>
    <row r="370" spans="1:14" ht="16" thickBot="1" x14ac:dyDescent="0.25">
      <c r="A370" s="360" t="s">
        <v>23</v>
      </c>
      <c r="B370" s="369"/>
      <c r="C370" s="369"/>
      <c r="D370" s="369"/>
      <c r="E370" s="369"/>
      <c r="F370" s="369"/>
      <c r="G370" s="369"/>
      <c r="H370" s="369"/>
      <c r="I370" s="369"/>
      <c r="J370" s="369"/>
      <c r="K370" s="369"/>
      <c r="L370" s="369"/>
      <c r="M370" s="361"/>
      <c r="N370" s="266">
        <f>AVERAGE(N2:N139)</f>
        <v>0.72400000000000075</v>
      </c>
    </row>
    <row r="371" spans="1:14" ht="33" thickBot="1" x14ac:dyDescent="0.25">
      <c r="A371" s="267"/>
      <c r="B371" s="268"/>
      <c r="C371" s="269" t="s">
        <v>27</v>
      </c>
      <c r="D371" s="270">
        <v>46023</v>
      </c>
      <c r="E371" s="366" t="s">
        <v>31</v>
      </c>
      <c r="F371" s="359"/>
      <c r="G371" s="271"/>
      <c r="H371" s="272" t="s">
        <v>11</v>
      </c>
      <c r="I371" s="273"/>
      <c r="J371" s="362"/>
      <c r="K371" s="363"/>
      <c r="L371" s="363"/>
      <c r="M371" s="363"/>
      <c r="N371" s="358"/>
    </row>
    <row r="372" spans="1:14" s="274" customFormat="1" ht="31.5" customHeight="1" x14ac:dyDescent="0.2">
      <c r="A372" s="109"/>
      <c r="B372" s="109"/>
      <c r="C372" s="66"/>
      <c r="D372" s="5"/>
      <c r="E372" s="265"/>
      <c r="F372" s="265"/>
      <c r="G372" s="109"/>
      <c r="H372" s="110"/>
      <c r="I372" s="109"/>
      <c r="J372" s="109"/>
      <c r="K372" s="109"/>
      <c r="L372" s="109"/>
      <c r="M372" s="111"/>
      <c r="N372" s="275"/>
    </row>
  </sheetData>
  <phoneticPr fontId="3" alignment="center"/>
  <conditionalFormatting sqref="D2:D366">
    <cfRule type="cellIs" dxfId="70" priority="31" operator="equal">
      <formula>TODAY()</formula>
    </cfRule>
  </conditionalFormatting>
  <conditionalFormatting sqref="G2:G366">
    <cfRule type="expression" dxfId="69" priority="16">
      <formula>AND(G2&gt;=1000,COUNTIF(G$2:G2,"&gt;=1000")=1)</formula>
    </cfRule>
    <cfRule type="expression" dxfId="68" priority="17">
      <formula>AND(G2&gt;=10%*$F$366,COUNTIF(G$2:G2,"&gt;="&amp;10%*$F$366)=1)</formula>
    </cfRule>
    <cfRule type="expression" dxfId="67" priority="18">
      <formula>AND(G2&gt;=25%*$F$366,COUNTIF(G$2:G2,"&gt;="&amp;25%*$F$366)=1)</formula>
    </cfRule>
    <cfRule type="expression" dxfId="66" priority="19">
      <formula>AND(G2&gt;=50%*$F$366,COUNTIF(G$2:G2,"&gt;="&amp;50%*$F$366)=1)</formula>
    </cfRule>
    <cfRule type="expression" dxfId="65" priority="20">
      <formula>AND(G2&gt;=75%*$F$366,COUNTIF(G$2:G2,"&gt;="&amp;75%*$F$366)=1)</formula>
    </cfRule>
    <cfRule type="expression" dxfId="64" priority="21">
      <formula>AND(G2&gt;=$F$366,COUNTIF(G$2:G2,"&gt;="&amp;$F$366)=1)</formula>
    </cfRule>
  </conditionalFormatting>
  <conditionalFormatting sqref="G2:L366">
    <cfRule type="cellIs" dxfId="63" priority="8" operator="lessThan">
      <formula>0.009</formula>
    </cfRule>
  </conditionalFormatting>
  <conditionalFormatting sqref="H2:H366">
    <cfRule type="expression" dxfId="62" priority="23">
      <formula>AND(WEEKDAY($D2)=2,TODAY()&lt;=$D2)</formula>
    </cfRule>
  </conditionalFormatting>
  <conditionalFormatting sqref="L2:L366">
    <cfRule type="expression" dxfId="61" priority="1">
      <formula>AND($L2&lt;=1000,COUNTIF(L$2:L2,"&lt;=1000")=1)</formula>
    </cfRule>
    <cfRule type="cellIs" dxfId="60" priority="28" operator="equal">
      <formula>1459</formula>
    </cfRule>
  </conditionalFormatting>
  <conditionalFormatting sqref="M2:M366">
    <cfRule type="cellIs" dxfId="59" priority="5" operator="lessThan">
      <formula>0.001</formula>
    </cfRule>
    <cfRule type="expression" dxfId="58" priority="10">
      <formula>AND(G2&gt;=10%*$F$366,COUNTIF(G$2:G2,"&gt;="&amp;10%*$F$366)=1)</formula>
    </cfRule>
    <cfRule type="expression" dxfId="57" priority="11">
      <formula>AND(G2&gt;=25%*$F$366,COUNTIF(G$2:G2,"&gt;="&amp;25%*$F$366)=1)</formula>
    </cfRule>
    <cfRule type="expression" dxfId="56" priority="12">
      <formula>AND(G2&gt;=50%*$F$366,COUNTIF(G$2:G2,"&gt;="&amp;50%*$F$366)=1)</formula>
    </cfRule>
    <cfRule type="expression" dxfId="55" priority="13">
      <formula>AND(G2&gt;=75%*$F$366,COUNTIF(G$2:G2,"&gt;="&amp;75%*$F$366)=1)</formula>
    </cfRule>
    <cfRule type="expression" dxfId="54" priority="14">
      <formula>AND(G2&gt;=$F$366,COUNTIF(G$2:G2,"&gt;="&amp;$F$366)=1)</formula>
    </cfRule>
  </conditionalFormatting>
  <conditionalFormatting sqref="N2:N366">
    <cfRule type="cellIs" dxfId="53" priority="26" operator="less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9DE08-AA31-6448-8824-AB76E6375B67}">
  <sheetPr>
    <tabColor theme="4"/>
  </sheetPr>
  <dimension ref="B1:O372"/>
  <sheetViews>
    <sheetView zoomScaleNormal="60" zoomScaleSheetLayoutView="100" workbookViewId="0">
      <pane xSplit="7" ySplit="3" topLeftCell="H4" activePane="bottomRight" state="frozen"/>
      <selection pane="topRight" activeCell="F1" sqref="F1"/>
      <selection pane="bottomLeft" activeCell="A4" sqref="A4"/>
      <selection pane="bottomRight" activeCell="H4" sqref="H4"/>
    </sheetView>
  </sheetViews>
  <sheetFormatPr baseColWidth="10" defaultColWidth="8.83203125" defaultRowHeight="15" x14ac:dyDescent="0.2"/>
  <cols>
    <col min="1" max="1" width="2.83203125" customWidth="1"/>
    <col min="2" max="2" width="7.5" style="4" bestFit="1" customWidth="1"/>
    <col min="3" max="3" width="5.6640625" style="68" bestFit="1" customWidth="1"/>
    <col min="4" max="4" width="10.6640625" style="8" bestFit="1" customWidth="1"/>
    <col min="5" max="5" width="17.5" style="5" bestFit="1" customWidth="1"/>
    <col min="6" max="6" width="5.6640625" style="1" bestFit="1" customWidth="1"/>
    <col min="7" max="7" width="9.5" bestFit="1" customWidth="1"/>
    <col min="8" max="8" width="10.33203125" style="172" bestFit="1" customWidth="1"/>
    <col min="9" max="9" width="11.5" style="103" customWidth="1"/>
    <col min="10" max="10" width="11.5" style="1" customWidth="1"/>
    <col min="11" max="11" width="13.33203125" bestFit="1" customWidth="1"/>
    <col min="15" max="15" width="10" style="125" bestFit="1" customWidth="1"/>
  </cols>
  <sheetData>
    <row r="1" spans="2:15" ht="16" thickBot="1" x14ac:dyDescent="0.25">
      <c r="B1" s="8"/>
    </row>
    <row r="2" spans="2:15" ht="29.5" customHeight="1" thickBot="1" x14ac:dyDescent="0.25">
      <c r="B2" s="76" t="s">
        <v>16</v>
      </c>
      <c r="C2" s="123" t="s">
        <v>12</v>
      </c>
      <c r="D2" s="195" t="s">
        <v>0</v>
      </c>
      <c r="E2" s="196" t="s">
        <v>1</v>
      </c>
      <c r="F2" s="412" t="s">
        <v>2</v>
      </c>
      <c r="G2" s="413"/>
      <c r="H2" s="197" t="s">
        <v>3</v>
      </c>
      <c r="I2" s="198" t="s">
        <v>4</v>
      </c>
      <c r="J2" s="199" t="s">
        <v>26</v>
      </c>
      <c r="K2" s="198" t="s">
        <v>19</v>
      </c>
      <c r="L2" s="200" t="s">
        <v>7</v>
      </c>
      <c r="M2" s="200" t="s">
        <v>14</v>
      </c>
      <c r="N2" s="64" t="s">
        <v>9</v>
      </c>
      <c r="O2" s="127" t="s">
        <v>21</v>
      </c>
    </row>
    <row r="3" spans="2:15" ht="16" thickBot="1" x14ac:dyDescent="0.25">
      <c r="B3" s="365"/>
      <c r="C3" s="364"/>
      <c r="D3" s="124"/>
      <c r="E3" s="77"/>
      <c r="F3" s="78"/>
      <c r="G3" s="67"/>
      <c r="H3" s="311"/>
      <c r="I3" s="312"/>
      <c r="J3" s="313"/>
      <c r="K3" s="314"/>
      <c r="L3" s="315"/>
      <c r="M3" s="315"/>
      <c r="N3" s="316"/>
      <c r="O3" s="317"/>
    </row>
    <row r="4" spans="2:15" x14ac:dyDescent="0.2">
      <c r="B4" s="414">
        <v>1</v>
      </c>
      <c r="C4" s="186" cm="1">
        <f t="array" ref="C4:C368">_xlfn.SEQUENCE(365,1,1)</f>
        <v>1</v>
      </c>
      <c r="D4" s="187" t="s">
        <v>32</v>
      </c>
      <c r="E4" s="112">
        <v>46023</v>
      </c>
      <c r="F4" s="318">
        <v>4</v>
      </c>
      <c r="G4" s="319">
        <v>4</v>
      </c>
      <c r="H4" s="320">
        <v>4</v>
      </c>
      <c r="I4" s="279">
        <v>4</v>
      </c>
      <c r="J4" s="345"/>
      <c r="K4" s="279">
        <f>SUM(H4-I4)</f>
        <v>0</v>
      </c>
      <c r="L4" s="280"/>
      <c r="M4" s="280"/>
      <c r="N4" s="276"/>
      <c r="O4" s="321"/>
    </row>
    <row r="5" spans="2:15" x14ac:dyDescent="0.2">
      <c r="B5" s="415"/>
      <c r="C5" s="73">
        <v>2</v>
      </c>
      <c r="D5" s="71" t="s">
        <v>28</v>
      </c>
      <c r="E5" s="7">
        <v>46024</v>
      </c>
      <c r="F5" s="322">
        <v>5</v>
      </c>
      <c r="G5" s="114">
        <f>SUM(G4+F5)</f>
        <v>9</v>
      </c>
      <c r="H5" s="306"/>
      <c r="I5" s="281">
        <v>8</v>
      </c>
      <c r="J5" s="346"/>
      <c r="K5" s="281">
        <f t="shared" ref="K5:K68" si="0">SUM(H5-I5)</f>
        <v>-8</v>
      </c>
      <c r="L5" s="282"/>
      <c r="M5" s="282"/>
      <c r="N5" s="277"/>
      <c r="O5" s="132"/>
    </row>
    <row r="6" spans="2:15" x14ac:dyDescent="0.2">
      <c r="B6" s="415"/>
      <c r="C6" s="73">
        <v>3</v>
      </c>
      <c r="D6" s="71" t="s">
        <v>29</v>
      </c>
      <c r="E6" s="7">
        <v>46025</v>
      </c>
      <c r="F6" s="322">
        <v>6</v>
      </c>
      <c r="G6" s="114">
        <f t="shared" ref="G6:G69" si="1">SUM(G5+F6)</f>
        <v>15</v>
      </c>
      <c r="H6" s="306"/>
      <c r="I6" s="281">
        <v>12</v>
      </c>
      <c r="J6" s="346"/>
      <c r="K6" s="281">
        <f t="shared" si="0"/>
        <v>-12</v>
      </c>
      <c r="L6" s="282"/>
      <c r="M6" s="284"/>
      <c r="N6" s="277"/>
      <c r="O6" s="132"/>
    </row>
    <row r="7" spans="2:15" ht="16" thickBot="1" x14ac:dyDescent="0.25">
      <c r="B7" s="416"/>
      <c r="C7" s="190">
        <v>4</v>
      </c>
      <c r="D7" s="71" t="s">
        <v>30</v>
      </c>
      <c r="E7" s="7">
        <v>46026</v>
      </c>
      <c r="F7" s="322">
        <v>7</v>
      </c>
      <c r="G7" s="114">
        <f t="shared" si="1"/>
        <v>22</v>
      </c>
      <c r="H7" s="306"/>
      <c r="I7" s="281">
        <v>16</v>
      </c>
      <c r="J7" s="346"/>
      <c r="K7" s="281">
        <f t="shared" si="0"/>
        <v>-16</v>
      </c>
      <c r="L7" s="282"/>
      <c r="M7" s="282"/>
      <c r="N7" s="277"/>
      <c r="O7" s="132"/>
    </row>
    <row r="8" spans="2:15" x14ac:dyDescent="0.2">
      <c r="B8" s="414">
        <v>2</v>
      </c>
      <c r="C8" s="186">
        <v>5</v>
      </c>
      <c r="D8" s="71" t="str">
        <f>TEXT(WEEKDAY(E8), "dddd")</f>
        <v>Monday</v>
      </c>
      <c r="E8" s="7">
        <v>46027</v>
      </c>
      <c r="F8" s="344" cm="1">
        <f t="array" ref="F8:F368">MOD(_xlfn.SEQUENCE(361)-1,7)+1</f>
        <v>1</v>
      </c>
      <c r="G8" s="114">
        <f t="shared" si="1"/>
        <v>23</v>
      </c>
      <c r="H8" s="306"/>
      <c r="I8" s="281">
        <v>20</v>
      </c>
      <c r="J8" s="346"/>
      <c r="K8" s="281">
        <f t="shared" si="0"/>
        <v>-20</v>
      </c>
      <c r="L8" s="282"/>
      <c r="M8" s="284"/>
      <c r="N8" s="277"/>
      <c r="O8" s="132"/>
    </row>
    <row r="9" spans="2:15" x14ac:dyDescent="0.2">
      <c r="B9" s="415"/>
      <c r="C9" s="73">
        <v>6</v>
      </c>
      <c r="D9" s="71" t="str">
        <f t="shared" ref="D9:D72" si="2">TEXT(WEEKDAY(E9), "dddd")</f>
        <v>Tuesday</v>
      </c>
      <c r="E9" s="7">
        <v>46028</v>
      </c>
      <c r="F9" s="322">
        <v>2</v>
      </c>
      <c r="G9" s="114">
        <f t="shared" si="1"/>
        <v>25</v>
      </c>
      <c r="H9" s="306"/>
      <c r="I9" s="281">
        <v>24</v>
      </c>
      <c r="J9" s="346"/>
      <c r="K9" s="281">
        <f t="shared" si="0"/>
        <v>-24</v>
      </c>
      <c r="L9" s="282"/>
      <c r="M9" s="282"/>
      <c r="N9" s="277"/>
      <c r="O9" s="132"/>
    </row>
    <row r="10" spans="2:15" x14ac:dyDescent="0.2">
      <c r="B10" s="415"/>
      <c r="C10" s="73">
        <v>7</v>
      </c>
      <c r="D10" s="71" t="str">
        <f t="shared" si="2"/>
        <v>Wednesday</v>
      </c>
      <c r="E10" s="7">
        <v>46029</v>
      </c>
      <c r="F10" s="322">
        <v>3</v>
      </c>
      <c r="G10" s="114">
        <f t="shared" si="1"/>
        <v>28</v>
      </c>
      <c r="H10" s="306"/>
      <c r="I10" s="281">
        <v>28</v>
      </c>
      <c r="J10" s="346"/>
      <c r="K10" s="281">
        <f t="shared" si="0"/>
        <v>-28</v>
      </c>
      <c r="L10" s="282"/>
      <c r="M10" s="284"/>
      <c r="N10" s="277"/>
      <c r="O10" s="132">
        <f>SUM(J4:J10)</f>
        <v>0</v>
      </c>
    </row>
    <row r="11" spans="2:15" x14ac:dyDescent="0.2">
      <c r="B11" s="415"/>
      <c r="C11" s="73">
        <v>8</v>
      </c>
      <c r="D11" s="71" t="str">
        <f t="shared" si="2"/>
        <v>Thursday</v>
      </c>
      <c r="E11" s="7">
        <v>46030</v>
      </c>
      <c r="F11" s="322">
        <v>4</v>
      </c>
      <c r="G11" s="114">
        <f t="shared" si="1"/>
        <v>32</v>
      </c>
      <c r="H11" s="306"/>
      <c r="I11" s="281">
        <v>32</v>
      </c>
      <c r="J11" s="346"/>
      <c r="K11" s="281">
        <f t="shared" si="0"/>
        <v>-32</v>
      </c>
      <c r="L11" s="282"/>
      <c r="M11" s="282"/>
      <c r="N11" s="277"/>
      <c r="O11" s="132"/>
    </row>
    <row r="12" spans="2:15" x14ac:dyDescent="0.2">
      <c r="B12" s="415"/>
      <c r="C12" s="73">
        <v>9</v>
      </c>
      <c r="D12" s="71" t="str">
        <f t="shared" si="2"/>
        <v>Friday</v>
      </c>
      <c r="E12" s="7">
        <v>46031</v>
      </c>
      <c r="F12" s="322">
        <v>5</v>
      </c>
      <c r="G12" s="114">
        <f t="shared" si="1"/>
        <v>37</v>
      </c>
      <c r="H12" s="306"/>
      <c r="I12" s="281">
        <v>36</v>
      </c>
      <c r="J12" s="347"/>
      <c r="K12" s="281">
        <f t="shared" si="0"/>
        <v>-36</v>
      </c>
      <c r="L12" s="282"/>
      <c r="M12" s="284"/>
      <c r="N12" s="277"/>
      <c r="O12" s="132"/>
    </row>
    <row r="13" spans="2:15" x14ac:dyDescent="0.2">
      <c r="B13" s="415"/>
      <c r="C13" s="73">
        <v>10</v>
      </c>
      <c r="D13" s="71" t="str">
        <f t="shared" si="2"/>
        <v>Saturday</v>
      </c>
      <c r="E13" s="7">
        <v>46032</v>
      </c>
      <c r="F13" s="322">
        <v>6</v>
      </c>
      <c r="G13" s="114">
        <f t="shared" si="1"/>
        <v>43</v>
      </c>
      <c r="H13" s="306"/>
      <c r="I13" s="281">
        <v>40</v>
      </c>
      <c r="J13" s="346"/>
      <c r="K13" s="281">
        <f t="shared" si="0"/>
        <v>-40</v>
      </c>
      <c r="L13" s="282"/>
      <c r="M13" s="282"/>
      <c r="N13" s="277"/>
      <c r="O13" s="132"/>
    </row>
    <row r="14" spans="2:15" ht="16" thickBot="1" x14ac:dyDescent="0.25">
      <c r="B14" s="415"/>
      <c r="C14" s="190">
        <v>11</v>
      </c>
      <c r="D14" s="71" t="str">
        <f t="shared" si="2"/>
        <v>Sunday</v>
      </c>
      <c r="E14" s="7">
        <v>46033</v>
      </c>
      <c r="F14" s="322">
        <v>7</v>
      </c>
      <c r="G14" s="114">
        <f t="shared" si="1"/>
        <v>50</v>
      </c>
      <c r="H14" s="306"/>
      <c r="I14" s="281">
        <v>44</v>
      </c>
      <c r="J14" s="346"/>
      <c r="K14" s="281">
        <f t="shared" si="0"/>
        <v>-44</v>
      </c>
      <c r="L14" s="282"/>
      <c r="M14" s="284"/>
      <c r="N14" s="277"/>
      <c r="O14" s="132"/>
    </row>
    <row r="15" spans="2:15" x14ac:dyDescent="0.2">
      <c r="B15" s="405">
        <v>3</v>
      </c>
      <c r="C15" s="188">
        <v>12</v>
      </c>
      <c r="D15" s="71" t="str">
        <f t="shared" si="2"/>
        <v>Monday</v>
      </c>
      <c r="E15" s="7">
        <v>46034</v>
      </c>
      <c r="F15" s="322">
        <v>1</v>
      </c>
      <c r="G15" s="114">
        <f t="shared" si="1"/>
        <v>51</v>
      </c>
      <c r="H15" s="306"/>
      <c r="I15" s="281">
        <v>48</v>
      </c>
      <c r="J15" s="346"/>
      <c r="K15" s="281">
        <f t="shared" si="0"/>
        <v>-48</v>
      </c>
      <c r="L15" s="282"/>
      <c r="M15" s="282"/>
      <c r="N15" s="277"/>
      <c r="O15" s="132"/>
    </row>
    <row r="16" spans="2:15" x14ac:dyDescent="0.2">
      <c r="B16" s="406"/>
      <c r="C16" s="120">
        <v>13</v>
      </c>
      <c r="D16" s="71" t="str">
        <f t="shared" si="2"/>
        <v>Tuesday</v>
      </c>
      <c r="E16" s="7">
        <v>46035</v>
      </c>
      <c r="F16" s="322">
        <v>2</v>
      </c>
      <c r="G16" s="114">
        <f t="shared" si="1"/>
        <v>53</v>
      </c>
      <c r="H16" s="306"/>
      <c r="I16" s="281">
        <v>52</v>
      </c>
      <c r="J16" s="346"/>
      <c r="K16" s="281">
        <f t="shared" si="0"/>
        <v>-52</v>
      </c>
      <c r="L16" s="282"/>
      <c r="M16" s="284"/>
      <c r="N16" s="277"/>
      <c r="O16" s="132"/>
    </row>
    <row r="17" spans="2:15" x14ac:dyDescent="0.2">
      <c r="B17" s="406"/>
      <c r="C17" s="120">
        <v>14</v>
      </c>
      <c r="D17" s="71" t="str">
        <f t="shared" si="2"/>
        <v>Wednesday</v>
      </c>
      <c r="E17" s="7">
        <v>46036</v>
      </c>
      <c r="F17" s="322">
        <v>3</v>
      </c>
      <c r="G17" s="114">
        <f t="shared" si="1"/>
        <v>56</v>
      </c>
      <c r="H17" s="306"/>
      <c r="I17" s="281">
        <v>56</v>
      </c>
      <c r="J17" s="346"/>
      <c r="K17" s="281">
        <f t="shared" si="0"/>
        <v>-56</v>
      </c>
      <c r="L17" s="282"/>
      <c r="M17" s="282"/>
      <c r="N17" s="277"/>
      <c r="O17" s="132">
        <f>SUM(J11:J17)</f>
        <v>0</v>
      </c>
    </row>
    <row r="18" spans="2:15" x14ac:dyDescent="0.2">
      <c r="B18" s="406"/>
      <c r="C18" s="120">
        <v>15</v>
      </c>
      <c r="D18" s="71" t="str">
        <f t="shared" si="2"/>
        <v>Thursday</v>
      </c>
      <c r="E18" s="7">
        <v>46037</v>
      </c>
      <c r="F18" s="322">
        <v>4</v>
      </c>
      <c r="G18" s="114">
        <f t="shared" si="1"/>
        <v>60</v>
      </c>
      <c r="H18" s="306"/>
      <c r="I18" s="281">
        <v>60</v>
      </c>
      <c r="J18" s="346"/>
      <c r="K18" s="281">
        <f t="shared" si="0"/>
        <v>-60</v>
      </c>
      <c r="L18" s="282"/>
      <c r="M18" s="284"/>
      <c r="N18" s="277"/>
      <c r="O18" s="132"/>
    </row>
    <row r="19" spans="2:15" x14ac:dyDescent="0.2">
      <c r="B19" s="406"/>
      <c r="C19" s="120">
        <v>16</v>
      </c>
      <c r="D19" s="71" t="str">
        <f t="shared" si="2"/>
        <v>Friday</v>
      </c>
      <c r="E19" s="7">
        <v>46038</v>
      </c>
      <c r="F19" s="322">
        <v>5</v>
      </c>
      <c r="G19" s="114">
        <f t="shared" si="1"/>
        <v>65</v>
      </c>
      <c r="H19" s="306"/>
      <c r="I19" s="281">
        <v>64</v>
      </c>
      <c r="J19" s="346"/>
      <c r="K19" s="281">
        <f t="shared" si="0"/>
        <v>-64</v>
      </c>
      <c r="L19" s="282"/>
      <c r="M19" s="282"/>
      <c r="N19" s="277"/>
      <c r="O19" s="132"/>
    </row>
    <row r="20" spans="2:15" x14ac:dyDescent="0.2">
      <c r="B20" s="406"/>
      <c r="C20" s="120">
        <v>17</v>
      </c>
      <c r="D20" s="71" t="str">
        <f t="shared" si="2"/>
        <v>Saturday</v>
      </c>
      <c r="E20" s="7">
        <v>46039</v>
      </c>
      <c r="F20" s="322">
        <v>6</v>
      </c>
      <c r="G20" s="114">
        <f t="shared" si="1"/>
        <v>71</v>
      </c>
      <c r="H20" s="306"/>
      <c r="I20" s="281">
        <v>68</v>
      </c>
      <c r="J20" s="346"/>
      <c r="K20" s="281">
        <f t="shared" si="0"/>
        <v>-68</v>
      </c>
      <c r="L20" s="282"/>
      <c r="M20" s="284"/>
      <c r="N20" s="277"/>
      <c r="O20" s="132"/>
    </row>
    <row r="21" spans="2:15" ht="16" thickBot="1" x14ac:dyDescent="0.25">
      <c r="B21" s="406"/>
      <c r="C21" s="143">
        <v>18</v>
      </c>
      <c r="D21" s="71" t="str">
        <f t="shared" si="2"/>
        <v>Sunday</v>
      </c>
      <c r="E21" s="7">
        <v>46040</v>
      </c>
      <c r="F21" s="322">
        <v>7</v>
      </c>
      <c r="G21" s="114">
        <f t="shared" si="1"/>
        <v>78</v>
      </c>
      <c r="H21" s="306"/>
      <c r="I21" s="281">
        <v>72</v>
      </c>
      <c r="J21" s="346"/>
      <c r="K21" s="281">
        <f t="shared" si="0"/>
        <v>-72</v>
      </c>
      <c r="L21" s="282"/>
      <c r="M21" s="282"/>
      <c r="N21" s="277"/>
      <c r="O21" s="132"/>
    </row>
    <row r="22" spans="2:15" x14ac:dyDescent="0.2">
      <c r="B22" s="405">
        <v>4</v>
      </c>
      <c r="C22" s="188">
        <v>19</v>
      </c>
      <c r="D22" s="71" t="str">
        <f t="shared" si="2"/>
        <v>Monday</v>
      </c>
      <c r="E22" s="7">
        <v>46041</v>
      </c>
      <c r="F22" s="322">
        <v>1</v>
      </c>
      <c r="G22" s="114">
        <f t="shared" si="1"/>
        <v>79</v>
      </c>
      <c r="H22" s="306"/>
      <c r="I22" s="281">
        <v>76</v>
      </c>
      <c r="J22" s="346"/>
      <c r="K22" s="281">
        <f t="shared" si="0"/>
        <v>-76</v>
      </c>
      <c r="L22" s="282"/>
      <c r="M22" s="284"/>
      <c r="N22" s="277"/>
      <c r="O22" s="132"/>
    </row>
    <row r="23" spans="2:15" x14ac:dyDescent="0.2">
      <c r="B23" s="406"/>
      <c r="C23" s="120">
        <v>20</v>
      </c>
      <c r="D23" s="71" t="str">
        <f t="shared" si="2"/>
        <v>Tuesday</v>
      </c>
      <c r="E23" s="7">
        <v>46042</v>
      </c>
      <c r="F23" s="322">
        <v>2</v>
      </c>
      <c r="G23" s="114">
        <f t="shared" si="1"/>
        <v>81</v>
      </c>
      <c r="H23" s="306"/>
      <c r="I23" s="281">
        <v>80</v>
      </c>
      <c r="J23" s="346"/>
      <c r="K23" s="281">
        <f t="shared" si="0"/>
        <v>-80</v>
      </c>
      <c r="L23" s="282"/>
      <c r="M23" s="282"/>
      <c r="N23" s="277"/>
      <c r="O23" s="132"/>
    </row>
    <row r="24" spans="2:15" x14ac:dyDescent="0.2">
      <c r="B24" s="406"/>
      <c r="C24" s="120">
        <v>21</v>
      </c>
      <c r="D24" s="71" t="str">
        <f t="shared" si="2"/>
        <v>Wednesday</v>
      </c>
      <c r="E24" s="7">
        <v>46043</v>
      </c>
      <c r="F24" s="322">
        <v>3</v>
      </c>
      <c r="G24" s="114">
        <f t="shared" si="1"/>
        <v>84</v>
      </c>
      <c r="H24" s="306"/>
      <c r="I24" s="281">
        <v>84</v>
      </c>
      <c r="J24" s="346"/>
      <c r="K24" s="281">
        <f t="shared" si="0"/>
        <v>-84</v>
      </c>
      <c r="L24" s="282"/>
      <c r="M24" s="284"/>
      <c r="N24" s="277"/>
      <c r="O24" s="132">
        <f>SUM(J18:J24)</f>
        <v>0</v>
      </c>
    </row>
    <row r="25" spans="2:15" x14ac:dyDescent="0.2">
      <c r="B25" s="406"/>
      <c r="C25" s="120">
        <v>22</v>
      </c>
      <c r="D25" s="71" t="str">
        <f t="shared" si="2"/>
        <v>Thursday</v>
      </c>
      <c r="E25" s="7">
        <v>46044</v>
      </c>
      <c r="F25" s="322">
        <v>4</v>
      </c>
      <c r="G25" s="114">
        <f t="shared" si="1"/>
        <v>88</v>
      </c>
      <c r="H25" s="306"/>
      <c r="I25" s="281">
        <v>88</v>
      </c>
      <c r="J25" s="346"/>
      <c r="K25" s="281">
        <f t="shared" si="0"/>
        <v>-88</v>
      </c>
      <c r="L25" s="282"/>
      <c r="M25" s="282"/>
      <c r="N25" s="277"/>
      <c r="O25" s="132"/>
    </row>
    <row r="26" spans="2:15" x14ac:dyDescent="0.2">
      <c r="B26" s="406"/>
      <c r="C26" s="120">
        <v>23</v>
      </c>
      <c r="D26" s="71" t="str">
        <f t="shared" si="2"/>
        <v>Friday</v>
      </c>
      <c r="E26" s="7">
        <v>46045</v>
      </c>
      <c r="F26" s="322">
        <v>5</v>
      </c>
      <c r="G26" s="114">
        <f t="shared" si="1"/>
        <v>93</v>
      </c>
      <c r="H26" s="306"/>
      <c r="I26" s="281">
        <v>92</v>
      </c>
      <c r="J26" s="346"/>
      <c r="K26" s="281">
        <f t="shared" si="0"/>
        <v>-92</v>
      </c>
      <c r="L26" s="282"/>
      <c r="M26" s="284"/>
      <c r="N26" s="277"/>
      <c r="O26" s="132"/>
    </row>
    <row r="27" spans="2:15" x14ac:dyDescent="0.2">
      <c r="B27" s="406"/>
      <c r="C27" s="120">
        <v>24</v>
      </c>
      <c r="D27" s="71" t="str">
        <f t="shared" si="2"/>
        <v>Saturday</v>
      </c>
      <c r="E27" s="7">
        <v>46046</v>
      </c>
      <c r="F27" s="322">
        <v>6</v>
      </c>
      <c r="G27" s="114">
        <f t="shared" si="1"/>
        <v>99</v>
      </c>
      <c r="H27" s="306"/>
      <c r="I27" s="281">
        <v>96</v>
      </c>
      <c r="J27" s="346"/>
      <c r="K27" s="281">
        <f t="shared" si="0"/>
        <v>-96</v>
      </c>
      <c r="L27" s="282"/>
      <c r="M27" s="282"/>
      <c r="N27" s="277"/>
      <c r="O27" s="132"/>
    </row>
    <row r="28" spans="2:15" ht="16" thickBot="1" x14ac:dyDescent="0.25">
      <c r="B28" s="406"/>
      <c r="C28" s="143">
        <v>25</v>
      </c>
      <c r="D28" s="71" t="str">
        <f t="shared" si="2"/>
        <v>Sunday</v>
      </c>
      <c r="E28" s="7">
        <v>46047</v>
      </c>
      <c r="F28" s="322">
        <v>7</v>
      </c>
      <c r="G28" s="114">
        <f t="shared" si="1"/>
        <v>106</v>
      </c>
      <c r="H28" s="306"/>
      <c r="I28" s="281">
        <v>100</v>
      </c>
      <c r="J28" s="346"/>
      <c r="K28" s="281">
        <f t="shared" si="0"/>
        <v>-100</v>
      </c>
      <c r="L28" s="282"/>
      <c r="M28" s="284"/>
      <c r="N28" s="277"/>
      <c r="O28" s="132"/>
    </row>
    <row r="29" spans="2:15" x14ac:dyDescent="0.2">
      <c r="B29" s="405">
        <v>5</v>
      </c>
      <c r="C29" s="188">
        <v>26</v>
      </c>
      <c r="D29" s="71" t="str">
        <f t="shared" si="2"/>
        <v>Monday</v>
      </c>
      <c r="E29" s="7">
        <v>46048</v>
      </c>
      <c r="F29" s="322">
        <v>1</v>
      </c>
      <c r="G29" s="114">
        <f t="shared" si="1"/>
        <v>107</v>
      </c>
      <c r="H29" s="306"/>
      <c r="I29" s="281">
        <v>104</v>
      </c>
      <c r="J29" s="346"/>
      <c r="K29" s="281">
        <f t="shared" si="0"/>
        <v>-104</v>
      </c>
      <c r="L29" s="282"/>
      <c r="M29" s="282"/>
      <c r="N29" s="277"/>
      <c r="O29" s="132"/>
    </row>
    <row r="30" spans="2:15" x14ac:dyDescent="0.2">
      <c r="B30" s="406"/>
      <c r="C30" s="120">
        <v>27</v>
      </c>
      <c r="D30" s="71" t="str">
        <f t="shared" si="2"/>
        <v>Tuesday</v>
      </c>
      <c r="E30" s="7">
        <v>46049</v>
      </c>
      <c r="F30" s="322">
        <v>2</v>
      </c>
      <c r="G30" s="114">
        <f t="shared" si="1"/>
        <v>109</v>
      </c>
      <c r="H30" s="306"/>
      <c r="I30" s="281">
        <v>108</v>
      </c>
      <c r="J30" s="346"/>
      <c r="K30" s="281">
        <f t="shared" si="0"/>
        <v>-108</v>
      </c>
      <c r="L30" s="282"/>
      <c r="M30" s="284"/>
      <c r="N30" s="277"/>
      <c r="O30" s="132"/>
    </row>
    <row r="31" spans="2:15" x14ac:dyDescent="0.2">
      <c r="B31" s="406"/>
      <c r="C31" s="120">
        <v>28</v>
      </c>
      <c r="D31" s="71" t="str">
        <f t="shared" si="2"/>
        <v>Wednesday</v>
      </c>
      <c r="E31" s="7">
        <v>46050</v>
      </c>
      <c r="F31" s="322">
        <v>3</v>
      </c>
      <c r="G31" s="114">
        <f t="shared" si="1"/>
        <v>112</v>
      </c>
      <c r="H31" s="306"/>
      <c r="I31" s="281">
        <v>112</v>
      </c>
      <c r="J31" s="346"/>
      <c r="K31" s="281">
        <f t="shared" si="0"/>
        <v>-112</v>
      </c>
      <c r="L31" s="282"/>
      <c r="M31" s="282"/>
      <c r="N31" s="277"/>
      <c r="O31" s="132">
        <f>SUM(J25:J31)</f>
        <v>0</v>
      </c>
    </row>
    <row r="32" spans="2:15" x14ac:dyDescent="0.2">
      <c r="B32" s="406"/>
      <c r="C32" s="120">
        <v>29</v>
      </c>
      <c r="D32" s="71" t="str">
        <f t="shared" si="2"/>
        <v>Thursday</v>
      </c>
      <c r="E32" s="7">
        <v>46051</v>
      </c>
      <c r="F32" s="322">
        <v>4</v>
      </c>
      <c r="G32" s="114">
        <f t="shared" si="1"/>
        <v>116</v>
      </c>
      <c r="H32" s="306"/>
      <c r="I32" s="281">
        <v>116</v>
      </c>
      <c r="J32" s="346"/>
      <c r="K32" s="281">
        <f t="shared" si="0"/>
        <v>-116</v>
      </c>
      <c r="L32" s="282"/>
      <c r="M32" s="284"/>
      <c r="N32" s="277"/>
      <c r="O32" s="132"/>
    </row>
    <row r="33" spans="2:15" x14ac:dyDescent="0.2">
      <c r="B33" s="406"/>
      <c r="C33" s="120">
        <v>30</v>
      </c>
      <c r="D33" s="71" t="str">
        <f t="shared" si="2"/>
        <v>Friday</v>
      </c>
      <c r="E33" s="7">
        <v>46052</v>
      </c>
      <c r="F33" s="322">
        <v>5</v>
      </c>
      <c r="G33" s="114">
        <f t="shared" si="1"/>
        <v>121</v>
      </c>
      <c r="H33" s="306"/>
      <c r="I33" s="281">
        <v>120</v>
      </c>
      <c r="J33" s="346"/>
      <c r="K33" s="281">
        <f t="shared" si="0"/>
        <v>-120</v>
      </c>
      <c r="L33" s="282"/>
      <c r="M33" s="282"/>
      <c r="N33" s="277"/>
      <c r="O33" s="132"/>
    </row>
    <row r="34" spans="2:15" x14ac:dyDescent="0.2">
      <c r="B34" s="406"/>
      <c r="C34" s="120">
        <v>31</v>
      </c>
      <c r="D34" s="71" t="str">
        <f t="shared" si="2"/>
        <v>Saturday</v>
      </c>
      <c r="E34" s="7">
        <v>46053</v>
      </c>
      <c r="F34" s="322">
        <v>6</v>
      </c>
      <c r="G34" s="114">
        <f t="shared" si="1"/>
        <v>127</v>
      </c>
      <c r="H34" s="306"/>
      <c r="I34" s="281">
        <v>124</v>
      </c>
      <c r="J34" s="346"/>
      <c r="K34" s="281">
        <f t="shared" si="0"/>
        <v>-124</v>
      </c>
      <c r="L34" s="282"/>
      <c r="M34" s="284"/>
      <c r="N34" s="277"/>
      <c r="O34" s="132"/>
    </row>
    <row r="35" spans="2:15" ht="16" thickBot="1" x14ac:dyDescent="0.25">
      <c r="B35" s="406"/>
      <c r="C35" s="143">
        <v>32</v>
      </c>
      <c r="D35" s="71" t="str">
        <f t="shared" si="2"/>
        <v>Sunday</v>
      </c>
      <c r="E35" s="7">
        <v>46054</v>
      </c>
      <c r="F35" s="322">
        <v>7</v>
      </c>
      <c r="G35" s="114">
        <f t="shared" si="1"/>
        <v>134</v>
      </c>
      <c r="H35" s="306"/>
      <c r="I35" s="281">
        <v>128</v>
      </c>
      <c r="J35" s="346"/>
      <c r="K35" s="281">
        <f t="shared" si="0"/>
        <v>-128</v>
      </c>
      <c r="L35" s="282"/>
      <c r="M35" s="282"/>
      <c r="N35" s="277"/>
      <c r="O35" s="132"/>
    </row>
    <row r="36" spans="2:15" x14ac:dyDescent="0.2">
      <c r="B36" s="405">
        <v>6</v>
      </c>
      <c r="C36" s="188">
        <v>33</v>
      </c>
      <c r="D36" s="71" t="str">
        <f t="shared" si="2"/>
        <v>Monday</v>
      </c>
      <c r="E36" s="7">
        <v>46055</v>
      </c>
      <c r="F36" s="322">
        <v>1</v>
      </c>
      <c r="G36" s="114">
        <f t="shared" si="1"/>
        <v>135</v>
      </c>
      <c r="H36" s="306"/>
      <c r="I36" s="281">
        <v>132</v>
      </c>
      <c r="J36" s="346"/>
      <c r="K36" s="281">
        <f t="shared" si="0"/>
        <v>-132</v>
      </c>
      <c r="L36" s="282"/>
      <c r="M36" s="284"/>
      <c r="N36" s="277"/>
      <c r="O36" s="132"/>
    </row>
    <row r="37" spans="2:15" x14ac:dyDescent="0.2">
      <c r="B37" s="406"/>
      <c r="C37" s="120">
        <v>34</v>
      </c>
      <c r="D37" s="71" t="str">
        <f t="shared" si="2"/>
        <v>Tuesday</v>
      </c>
      <c r="E37" s="7">
        <v>46056</v>
      </c>
      <c r="F37" s="322">
        <v>2</v>
      </c>
      <c r="G37" s="114">
        <f t="shared" si="1"/>
        <v>137</v>
      </c>
      <c r="H37" s="306"/>
      <c r="I37" s="281">
        <v>136</v>
      </c>
      <c r="J37" s="346"/>
      <c r="K37" s="281">
        <f t="shared" si="0"/>
        <v>-136</v>
      </c>
      <c r="L37" s="282"/>
      <c r="M37" s="282"/>
      <c r="N37" s="277"/>
      <c r="O37" s="132"/>
    </row>
    <row r="38" spans="2:15" x14ac:dyDescent="0.2">
      <c r="B38" s="406"/>
      <c r="C38" s="120">
        <v>35</v>
      </c>
      <c r="D38" s="71" t="str">
        <f t="shared" si="2"/>
        <v>Wednesday</v>
      </c>
      <c r="E38" s="7">
        <v>46057</v>
      </c>
      <c r="F38" s="322">
        <v>3</v>
      </c>
      <c r="G38" s="114">
        <f t="shared" si="1"/>
        <v>140</v>
      </c>
      <c r="H38" s="306"/>
      <c r="I38" s="281">
        <v>140</v>
      </c>
      <c r="J38" s="346"/>
      <c r="K38" s="281">
        <f t="shared" si="0"/>
        <v>-140</v>
      </c>
      <c r="L38" s="282"/>
      <c r="M38" s="284"/>
      <c r="N38" s="277"/>
      <c r="O38" s="132">
        <f>SUM(J32:J38)</f>
        <v>0</v>
      </c>
    </row>
    <row r="39" spans="2:15" x14ac:dyDescent="0.2">
      <c r="B39" s="406"/>
      <c r="C39" s="120">
        <v>36</v>
      </c>
      <c r="D39" s="71" t="str">
        <f t="shared" si="2"/>
        <v>Thursday</v>
      </c>
      <c r="E39" s="7">
        <v>46058</v>
      </c>
      <c r="F39" s="322">
        <v>4</v>
      </c>
      <c r="G39" s="114">
        <f t="shared" si="1"/>
        <v>144</v>
      </c>
      <c r="H39" s="306"/>
      <c r="I39" s="281">
        <v>144</v>
      </c>
      <c r="J39" s="346"/>
      <c r="K39" s="281">
        <f t="shared" si="0"/>
        <v>-144</v>
      </c>
      <c r="L39" s="282"/>
      <c r="M39" s="282"/>
      <c r="N39" s="277"/>
      <c r="O39" s="132"/>
    </row>
    <row r="40" spans="2:15" x14ac:dyDescent="0.2">
      <c r="B40" s="406"/>
      <c r="C40" s="120">
        <v>37</v>
      </c>
      <c r="D40" s="71" t="str">
        <f t="shared" si="2"/>
        <v>Friday</v>
      </c>
      <c r="E40" s="7">
        <v>46059</v>
      </c>
      <c r="F40" s="322">
        <v>5</v>
      </c>
      <c r="G40" s="114">
        <f t="shared" si="1"/>
        <v>149</v>
      </c>
      <c r="H40" s="306"/>
      <c r="I40" s="281">
        <v>148</v>
      </c>
      <c r="J40" s="346"/>
      <c r="K40" s="281">
        <f t="shared" si="0"/>
        <v>-148</v>
      </c>
      <c r="L40" s="282"/>
      <c r="M40" s="284"/>
      <c r="N40" s="277"/>
      <c r="O40" s="132"/>
    </row>
    <row r="41" spans="2:15" x14ac:dyDescent="0.2">
      <c r="B41" s="406"/>
      <c r="C41" s="120">
        <v>38</v>
      </c>
      <c r="D41" s="71" t="str">
        <f t="shared" si="2"/>
        <v>Saturday</v>
      </c>
      <c r="E41" s="7">
        <v>46060</v>
      </c>
      <c r="F41" s="322">
        <v>6</v>
      </c>
      <c r="G41" s="114">
        <f t="shared" si="1"/>
        <v>155</v>
      </c>
      <c r="H41" s="306"/>
      <c r="I41" s="281">
        <v>152</v>
      </c>
      <c r="J41" s="346"/>
      <c r="K41" s="281">
        <f t="shared" si="0"/>
        <v>-152</v>
      </c>
      <c r="L41" s="282"/>
      <c r="M41" s="282"/>
      <c r="N41" s="277"/>
      <c r="O41" s="132"/>
    </row>
    <row r="42" spans="2:15" ht="16" thickBot="1" x14ac:dyDescent="0.25">
      <c r="B42" s="406"/>
      <c r="C42" s="143">
        <v>39</v>
      </c>
      <c r="D42" s="71" t="str">
        <f t="shared" si="2"/>
        <v>Sunday</v>
      </c>
      <c r="E42" s="7">
        <v>46061</v>
      </c>
      <c r="F42" s="322">
        <v>7</v>
      </c>
      <c r="G42" s="114">
        <f t="shared" si="1"/>
        <v>162</v>
      </c>
      <c r="H42" s="306"/>
      <c r="I42" s="281">
        <v>156</v>
      </c>
      <c r="J42" s="346"/>
      <c r="K42" s="281">
        <f t="shared" si="0"/>
        <v>-156</v>
      </c>
      <c r="L42" s="282"/>
      <c r="M42" s="284"/>
      <c r="N42" s="277"/>
      <c r="O42" s="132"/>
    </row>
    <row r="43" spans="2:15" x14ac:dyDescent="0.2">
      <c r="B43" s="405">
        <v>7</v>
      </c>
      <c r="C43" s="188">
        <v>40</v>
      </c>
      <c r="D43" s="71" t="str">
        <f t="shared" si="2"/>
        <v>Monday</v>
      </c>
      <c r="E43" s="7">
        <v>46062</v>
      </c>
      <c r="F43" s="322">
        <v>1</v>
      </c>
      <c r="G43" s="114">
        <f t="shared" si="1"/>
        <v>163</v>
      </c>
      <c r="H43" s="306"/>
      <c r="I43" s="281">
        <v>160</v>
      </c>
      <c r="J43" s="346"/>
      <c r="K43" s="281">
        <f t="shared" si="0"/>
        <v>-160</v>
      </c>
      <c r="L43" s="282"/>
      <c r="M43" s="282"/>
      <c r="N43" s="277"/>
      <c r="O43" s="132"/>
    </row>
    <row r="44" spans="2:15" x14ac:dyDescent="0.2">
      <c r="B44" s="406"/>
      <c r="C44" s="120">
        <v>41</v>
      </c>
      <c r="D44" s="71" t="str">
        <f t="shared" si="2"/>
        <v>Tuesday</v>
      </c>
      <c r="E44" s="7">
        <v>46063</v>
      </c>
      <c r="F44" s="322">
        <v>2</v>
      </c>
      <c r="G44" s="114">
        <f t="shared" si="1"/>
        <v>165</v>
      </c>
      <c r="H44" s="306"/>
      <c r="I44" s="281">
        <v>164</v>
      </c>
      <c r="J44" s="346"/>
      <c r="K44" s="281">
        <f t="shared" si="0"/>
        <v>-164</v>
      </c>
      <c r="L44" s="282"/>
      <c r="M44" s="284"/>
      <c r="N44" s="277"/>
      <c r="O44" s="132"/>
    </row>
    <row r="45" spans="2:15" x14ac:dyDescent="0.2">
      <c r="B45" s="406"/>
      <c r="C45" s="120">
        <v>42</v>
      </c>
      <c r="D45" s="71" t="str">
        <f t="shared" si="2"/>
        <v>Wednesday</v>
      </c>
      <c r="E45" s="7">
        <v>46064</v>
      </c>
      <c r="F45" s="322">
        <v>3</v>
      </c>
      <c r="G45" s="114">
        <f t="shared" si="1"/>
        <v>168</v>
      </c>
      <c r="H45" s="306"/>
      <c r="I45" s="281">
        <v>168</v>
      </c>
      <c r="J45" s="346"/>
      <c r="K45" s="281">
        <f t="shared" si="0"/>
        <v>-168</v>
      </c>
      <c r="L45" s="282"/>
      <c r="M45" s="282"/>
      <c r="N45" s="277"/>
      <c r="O45" s="132">
        <f>SUM(J39:J45)</f>
        <v>0</v>
      </c>
    </row>
    <row r="46" spans="2:15" x14ac:dyDescent="0.2">
      <c r="B46" s="406"/>
      <c r="C46" s="120">
        <v>43</v>
      </c>
      <c r="D46" s="71" t="str">
        <f t="shared" si="2"/>
        <v>Thursday</v>
      </c>
      <c r="E46" s="7">
        <v>46065</v>
      </c>
      <c r="F46" s="322">
        <v>4</v>
      </c>
      <c r="G46" s="114">
        <f t="shared" si="1"/>
        <v>172</v>
      </c>
      <c r="H46" s="306"/>
      <c r="I46" s="281">
        <v>172</v>
      </c>
      <c r="J46" s="346"/>
      <c r="K46" s="281">
        <f t="shared" si="0"/>
        <v>-172</v>
      </c>
      <c r="L46" s="282"/>
      <c r="M46" s="284"/>
      <c r="N46" s="277"/>
      <c r="O46" s="132"/>
    </row>
    <row r="47" spans="2:15" x14ac:dyDescent="0.2">
      <c r="B47" s="406"/>
      <c r="C47" s="120">
        <v>44</v>
      </c>
      <c r="D47" s="71" t="str">
        <f t="shared" si="2"/>
        <v>Friday</v>
      </c>
      <c r="E47" s="7">
        <v>46066</v>
      </c>
      <c r="F47" s="322">
        <v>5</v>
      </c>
      <c r="G47" s="114">
        <f t="shared" si="1"/>
        <v>177</v>
      </c>
      <c r="H47" s="306"/>
      <c r="I47" s="281">
        <v>176</v>
      </c>
      <c r="J47" s="346"/>
      <c r="K47" s="281">
        <f t="shared" si="0"/>
        <v>-176</v>
      </c>
      <c r="L47" s="282"/>
      <c r="M47" s="282"/>
      <c r="N47" s="277"/>
      <c r="O47" s="132"/>
    </row>
    <row r="48" spans="2:15" x14ac:dyDescent="0.2">
      <c r="B48" s="406"/>
      <c r="C48" s="120">
        <v>45</v>
      </c>
      <c r="D48" s="71" t="str">
        <f t="shared" si="2"/>
        <v>Saturday</v>
      </c>
      <c r="E48" s="7">
        <v>46067</v>
      </c>
      <c r="F48" s="322">
        <v>6</v>
      </c>
      <c r="G48" s="114">
        <f t="shared" si="1"/>
        <v>183</v>
      </c>
      <c r="H48" s="306"/>
      <c r="I48" s="281">
        <v>180</v>
      </c>
      <c r="J48" s="346"/>
      <c r="K48" s="281">
        <f t="shared" si="0"/>
        <v>-180</v>
      </c>
      <c r="L48" s="282"/>
      <c r="M48" s="284"/>
      <c r="N48" s="277"/>
      <c r="O48" s="132"/>
    </row>
    <row r="49" spans="2:15" ht="16" thickBot="1" x14ac:dyDescent="0.25">
      <c r="B49" s="406"/>
      <c r="C49" s="143">
        <v>46</v>
      </c>
      <c r="D49" s="71" t="str">
        <f t="shared" si="2"/>
        <v>Sunday</v>
      </c>
      <c r="E49" s="7">
        <v>46068</v>
      </c>
      <c r="F49" s="322">
        <v>7</v>
      </c>
      <c r="G49" s="114">
        <f t="shared" si="1"/>
        <v>190</v>
      </c>
      <c r="H49" s="306"/>
      <c r="I49" s="281">
        <v>184</v>
      </c>
      <c r="J49" s="346"/>
      <c r="K49" s="281">
        <f t="shared" si="0"/>
        <v>-184</v>
      </c>
      <c r="L49" s="282"/>
      <c r="M49" s="282"/>
      <c r="N49" s="277"/>
      <c r="O49" s="132"/>
    </row>
    <row r="50" spans="2:15" x14ac:dyDescent="0.2">
      <c r="B50" s="405">
        <v>8</v>
      </c>
      <c r="C50" s="188">
        <v>47</v>
      </c>
      <c r="D50" s="71" t="str">
        <f t="shared" si="2"/>
        <v>Monday</v>
      </c>
      <c r="E50" s="7">
        <v>46069</v>
      </c>
      <c r="F50" s="322">
        <v>1</v>
      </c>
      <c r="G50" s="114">
        <f t="shared" si="1"/>
        <v>191</v>
      </c>
      <c r="H50" s="306"/>
      <c r="I50" s="281">
        <v>188</v>
      </c>
      <c r="J50" s="346"/>
      <c r="K50" s="281">
        <f t="shared" si="0"/>
        <v>-188</v>
      </c>
      <c r="L50" s="282"/>
      <c r="M50" s="284"/>
      <c r="N50" s="277"/>
      <c r="O50" s="132"/>
    </row>
    <row r="51" spans="2:15" x14ac:dyDescent="0.2">
      <c r="B51" s="406"/>
      <c r="C51" s="120">
        <v>48</v>
      </c>
      <c r="D51" s="71" t="str">
        <f t="shared" si="2"/>
        <v>Tuesday</v>
      </c>
      <c r="E51" s="7">
        <v>46070</v>
      </c>
      <c r="F51" s="322">
        <v>2</v>
      </c>
      <c r="G51" s="114">
        <f t="shared" si="1"/>
        <v>193</v>
      </c>
      <c r="H51" s="306"/>
      <c r="I51" s="281">
        <v>192</v>
      </c>
      <c r="J51" s="346"/>
      <c r="K51" s="281">
        <f t="shared" si="0"/>
        <v>-192</v>
      </c>
      <c r="L51" s="282"/>
      <c r="M51" s="282"/>
      <c r="N51" s="277"/>
      <c r="O51" s="132"/>
    </row>
    <row r="52" spans="2:15" x14ac:dyDescent="0.2">
      <c r="B52" s="406"/>
      <c r="C52" s="120">
        <v>49</v>
      </c>
      <c r="D52" s="71" t="str">
        <f t="shared" si="2"/>
        <v>Wednesday</v>
      </c>
      <c r="E52" s="7">
        <v>46071</v>
      </c>
      <c r="F52" s="322">
        <v>3</v>
      </c>
      <c r="G52" s="114">
        <f t="shared" si="1"/>
        <v>196</v>
      </c>
      <c r="H52" s="306"/>
      <c r="I52" s="281">
        <v>196</v>
      </c>
      <c r="J52" s="346"/>
      <c r="K52" s="281">
        <f t="shared" si="0"/>
        <v>-196</v>
      </c>
      <c r="L52" s="282"/>
      <c r="M52" s="284"/>
      <c r="N52" s="277"/>
      <c r="O52" s="132">
        <f>SUM(J46:J52)</f>
        <v>0</v>
      </c>
    </row>
    <row r="53" spans="2:15" x14ac:dyDescent="0.2">
      <c r="B53" s="406"/>
      <c r="C53" s="120">
        <v>50</v>
      </c>
      <c r="D53" s="71" t="str">
        <f t="shared" si="2"/>
        <v>Thursday</v>
      </c>
      <c r="E53" s="7">
        <v>46072</v>
      </c>
      <c r="F53" s="322">
        <v>4</v>
      </c>
      <c r="G53" s="114">
        <f t="shared" si="1"/>
        <v>200</v>
      </c>
      <c r="H53" s="306"/>
      <c r="I53" s="281">
        <v>200</v>
      </c>
      <c r="J53" s="346"/>
      <c r="K53" s="281">
        <f t="shared" si="0"/>
        <v>-200</v>
      </c>
      <c r="L53" s="282"/>
      <c r="M53" s="282"/>
      <c r="N53" s="277"/>
      <c r="O53" s="132"/>
    </row>
    <row r="54" spans="2:15" x14ac:dyDescent="0.2">
      <c r="B54" s="406"/>
      <c r="C54" s="120">
        <v>51</v>
      </c>
      <c r="D54" s="71" t="str">
        <f t="shared" si="2"/>
        <v>Friday</v>
      </c>
      <c r="E54" s="7">
        <v>46073</v>
      </c>
      <c r="F54" s="322">
        <v>5</v>
      </c>
      <c r="G54" s="114">
        <f t="shared" si="1"/>
        <v>205</v>
      </c>
      <c r="H54" s="306"/>
      <c r="I54" s="281">
        <v>204</v>
      </c>
      <c r="J54" s="346"/>
      <c r="K54" s="281">
        <f t="shared" si="0"/>
        <v>-204</v>
      </c>
      <c r="L54" s="282"/>
      <c r="M54" s="284"/>
      <c r="N54" s="277"/>
      <c r="O54" s="132"/>
    </row>
    <row r="55" spans="2:15" x14ac:dyDescent="0.2">
      <c r="B55" s="406"/>
      <c r="C55" s="120">
        <v>52</v>
      </c>
      <c r="D55" s="71" t="str">
        <f t="shared" si="2"/>
        <v>Saturday</v>
      </c>
      <c r="E55" s="7">
        <v>46074</v>
      </c>
      <c r="F55" s="322">
        <v>6</v>
      </c>
      <c r="G55" s="114">
        <f t="shared" si="1"/>
        <v>211</v>
      </c>
      <c r="H55" s="306"/>
      <c r="I55" s="281">
        <v>208</v>
      </c>
      <c r="J55" s="346"/>
      <c r="K55" s="281">
        <f t="shared" si="0"/>
        <v>-208</v>
      </c>
      <c r="L55" s="282"/>
      <c r="M55" s="282"/>
      <c r="N55" s="277"/>
      <c r="O55" s="132"/>
    </row>
    <row r="56" spans="2:15" ht="16" thickBot="1" x14ac:dyDescent="0.25">
      <c r="B56" s="406"/>
      <c r="C56" s="143">
        <v>53</v>
      </c>
      <c r="D56" s="71" t="str">
        <f t="shared" si="2"/>
        <v>Sunday</v>
      </c>
      <c r="E56" s="7">
        <v>46075</v>
      </c>
      <c r="F56" s="322">
        <v>7</v>
      </c>
      <c r="G56" s="114">
        <f t="shared" si="1"/>
        <v>218</v>
      </c>
      <c r="H56" s="306"/>
      <c r="I56" s="281">
        <v>212</v>
      </c>
      <c r="J56" s="346"/>
      <c r="K56" s="281">
        <f t="shared" si="0"/>
        <v>-212</v>
      </c>
      <c r="L56" s="282"/>
      <c r="M56" s="284"/>
      <c r="N56" s="277"/>
      <c r="O56" s="132"/>
    </row>
    <row r="57" spans="2:15" x14ac:dyDescent="0.2">
      <c r="B57" s="405">
        <v>9</v>
      </c>
      <c r="C57" s="188">
        <v>54</v>
      </c>
      <c r="D57" s="71" t="str">
        <f t="shared" si="2"/>
        <v>Monday</v>
      </c>
      <c r="E57" s="7">
        <v>46076</v>
      </c>
      <c r="F57" s="322">
        <v>1</v>
      </c>
      <c r="G57" s="114">
        <f t="shared" si="1"/>
        <v>219</v>
      </c>
      <c r="H57" s="306"/>
      <c r="I57" s="281">
        <v>216</v>
      </c>
      <c r="J57" s="346"/>
      <c r="K57" s="281">
        <f t="shared" si="0"/>
        <v>-216</v>
      </c>
      <c r="L57" s="282"/>
      <c r="M57" s="282"/>
      <c r="N57" s="277"/>
      <c r="O57" s="132"/>
    </row>
    <row r="58" spans="2:15" x14ac:dyDescent="0.2">
      <c r="B58" s="406"/>
      <c r="C58" s="120">
        <v>55</v>
      </c>
      <c r="D58" s="71" t="str">
        <f t="shared" si="2"/>
        <v>Tuesday</v>
      </c>
      <c r="E58" s="7">
        <v>46077</v>
      </c>
      <c r="F58" s="322">
        <v>2</v>
      </c>
      <c r="G58" s="114">
        <f t="shared" si="1"/>
        <v>221</v>
      </c>
      <c r="H58" s="306"/>
      <c r="I58" s="281">
        <v>220</v>
      </c>
      <c r="J58" s="346"/>
      <c r="K58" s="281">
        <f t="shared" si="0"/>
        <v>-220</v>
      </c>
      <c r="L58" s="282"/>
      <c r="M58" s="284"/>
      <c r="N58" s="277"/>
      <c r="O58" s="132"/>
    </row>
    <row r="59" spans="2:15" x14ac:dyDescent="0.2">
      <c r="B59" s="406"/>
      <c r="C59" s="120">
        <v>56</v>
      </c>
      <c r="D59" s="71" t="str">
        <f t="shared" si="2"/>
        <v>Wednesday</v>
      </c>
      <c r="E59" s="7">
        <v>46078</v>
      </c>
      <c r="F59" s="322">
        <v>3</v>
      </c>
      <c r="G59" s="114">
        <f t="shared" si="1"/>
        <v>224</v>
      </c>
      <c r="H59" s="306"/>
      <c r="I59" s="281">
        <v>224</v>
      </c>
      <c r="J59" s="346"/>
      <c r="K59" s="281">
        <f t="shared" si="0"/>
        <v>-224</v>
      </c>
      <c r="L59" s="282"/>
      <c r="M59" s="282"/>
      <c r="N59" s="277"/>
      <c r="O59" s="132">
        <f>SUM(J53:J59)</f>
        <v>0</v>
      </c>
    </row>
    <row r="60" spans="2:15" x14ac:dyDescent="0.2">
      <c r="B60" s="406"/>
      <c r="C60" s="120">
        <v>57</v>
      </c>
      <c r="D60" s="71" t="str">
        <f t="shared" si="2"/>
        <v>Thursday</v>
      </c>
      <c r="E60" s="7">
        <v>46079</v>
      </c>
      <c r="F60" s="322">
        <v>4</v>
      </c>
      <c r="G60" s="114">
        <f t="shared" si="1"/>
        <v>228</v>
      </c>
      <c r="H60" s="306"/>
      <c r="I60" s="281">
        <v>228</v>
      </c>
      <c r="J60" s="346"/>
      <c r="K60" s="281">
        <f t="shared" si="0"/>
        <v>-228</v>
      </c>
      <c r="L60" s="282"/>
      <c r="M60" s="284"/>
      <c r="N60" s="277"/>
      <c r="O60" s="132"/>
    </row>
    <row r="61" spans="2:15" x14ac:dyDescent="0.2">
      <c r="B61" s="406"/>
      <c r="C61" s="120">
        <v>58</v>
      </c>
      <c r="D61" s="71" t="str">
        <f t="shared" si="2"/>
        <v>Friday</v>
      </c>
      <c r="E61" s="7">
        <v>46080</v>
      </c>
      <c r="F61" s="322">
        <v>5</v>
      </c>
      <c r="G61" s="114">
        <f t="shared" si="1"/>
        <v>233</v>
      </c>
      <c r="H61" s="306"/>
      <c r="I61" s="281">
        <v>232</v>
      </c>
      <c r="J61" s="346"/>
      <c r="K61" s="281">
        <f t="shared" si="0"/>
        <v>-232</v>
      </c>
      <c r="L61" s="282"/>
      <c r="M61" s="282"/>
      <c r="N61" s="277"/>
      <c r="O61" s="132"/>
    </row>
    <row r="62" spans="2:15" x14ac:dyDescent="0.2">
      <c r="B62" s="406"/>
      <c r="C62" s="120">
        <v>59</v>
      </c>
      <c r="D62" s="71" t="str">
        <f t="shared" si="2"/>
        <v>Saturday</v>
      </c>
      <c r="E62" s="7">
        <v>46081</v>
      </c>
      <c r="F62" s="322">
        <v>6</v>
      </c>
      <c r="G62" s="114">
        <f t="shared" si="1"/>
        <v>239</v>
      </c>
      <c r="H62" s="306"/>
      <c r="I62" s="281">
        <v>236</v>
      </c>
      <c r="J62" s="346"/>
      <c r="K62" s="281">
        <f t="shared" si="0"/>
        <v>-236</v>
      </c>
      <c r="L62" s="282"/>
      <c r="M62" s="284"/>
      <c r="N62" s="277"/>
      <c r="O62" s="132"/>
    </row>
    <row r="63" spans="2:15" ht="16" thickBot="1" x14ac:dyDescent="0.25">
      <c r="B63" s="406"/>
      <c r="C63" s="143">
        <v>60</v>
      </c>
      <c r="D63" s="71" t="str">
        <f t="shared" si="2"/>
        <v>Sunday</v>
      </c>
      <c r="E63" s="7">
        <v>46082</v>
      </c>
      <c r="F63" s="322">
        <v>7</v>
      </c>
      <c r="G63" s="114">
        <f t="shared" si="1"/>
        <v>246</v>
      </c>
      <c r="H63" s="306"/>
      <c r="I63" s="281">
        <v>240</v>
      </c>
      <c r="J63" s="346"/>
      <c r="K63" s="281">
        <f t="shared" si="0"/>
        <v>-240</v>
      </c>
      <c r="L63" s="282"/>
      <c r="M63" s="282"/>
      <c r="N63" s="277"/>
      <c r="O63" s="132"/>
    </row>
    <row r="64" spans="2:15" x14ac:dyDescent="0.2">
      <c r="B64" s="405">
        <v>10</v>
      </c>
      <c r="C64" s="188">
        <v>61</v>
      </c>
      <c r="D64" s="71" t="str">
        <f t="shared" si="2"/>
        <v>Monday</v>
      </c>
      <c r="E64" s="7">
        <v>46083</v>
      </c>
      <c r="F64" s="322">
        <v>1</v>
      </c>
      <c r="G64" s="114">
        <f t="shared" si="1"/>
        <v>247</v>
      </c>
      <c r="H64" s="306"/>
      <c r="I64" s="281">
        <v>244</v>
      </c>
      <c r="J64" s="346"/>
      <c r="K64" s="281">
        <f t="shared" si="0"/>
        <v>-244</v>
      </c>
      <c r="L64" s="282"/>
      <c r="M64" s="284"/>
      <c r="N64" s="277"/>
      <c r="O64" s="132"/>
    </row>
    <row r="65" spans="2:15" x14ac:dyDescent="0.2">
      <c r="B65" s="406"/>
      <c r="C65" s="120">
        <v>62</v>
      </c>
      <c r="D65" s="71" t="str">
        <f t="shared" si="2"/>
        <v>Tuesday</v>
      </c>
      <c r="E65" s="7">
        <v>46084</v>
      </c>
      <c r="F65" s="322">
        <v>2</v>
      </c>
      <c r="G65" s="114">
        <f t="shared" si="1"/>
        <v>249</v>
      </c>
      <c r="H65" s="306"/>
      <c r="I65" s="281">
        <v>248</v>
      </c>
      <c r="J65" s="346"/>
      <c r="K65" s="281">
        <f t="shared" si="0"/>
        <v>-248</v>
      </c>
      <c r="L65" s="282"/>
      <c r="M65" s="282"/>
      <c r="N65" s="277"/>
      <c r="O65" s="132"/>
    </row>
    <row r="66" spans="2:15" x14ac:dyDescent="0.2">
      <c r="B66" s="406"/>
      <c r="C66" s="120">
        <v>63</v>
      </c>
      <c r="D66" s="71" t="str">
        <f t="shared" si="2"/>
        <v>Wednesday</v>
      </c>
      <c r="E66" s="7">
        <v>46085</v>
      </c>
      <c r="F66" s="322">
        <v>3</v>
      </c>
      <c r="G66" s="114">
        <f t="shared" si="1"/>
        <v>252</v>
      </c>
      <c r="H66" s="306"/>
      <c r="I66" s="281">
        <v>252</v>
      </c>
      <c r="J66" s="346"/>
      <c r="K66" s="281">
        <f t="shared" si="0"/>
        <v>-252</v>
      </c>
      <c r="L66" s="282"/>
      <c r="M66" s="284"/>
      <c r="N66" s="277"/>
      <c r="O66" s="132">
        <f>SUM(J60:J66)</f>
        <v>0</v>
      </c>
    </row>
    <row r="67" spans="2:15" x14ac:dyDescent="0.2">
      <c r="B67" s="406"/>
      <c r="C67" s="120">
        <v>64</v>
      </c>
      <c r="D67" s="71" t="str">
        <f t="shared" si="2"/>
        <v>Thursday</v>
      </c>
      <c r="E67" s="7">
        <v>46086</v>
      </c>
      <c r="F67" s="322">
        <v>4</v>
      </c>
      <c r="G67" s="114">
        <f t="shared" si="1"/>
        <v>256</v>
      </c>
      <c r="H67" s="306"/>
      <c r="I67" s="281">
        <v>256</v>
      </c>
      <c r="J67" s="346"/>
      <c r="K67" s="281">
        <f t="shared" si="0"/>
        <v>-256</v>
      </c>
      <c r="L67" s="282"/>
      <c r="M67" s="282"/>
      <c r="N67" s="277"/>
      <c r="O67" s="132"/>
    </row>
    <row r="68" spans="2:15" x14ac:dyDescent="0.2">
      <c r="B68" s="406"/>
      <c r="C68" s="120">
        <v>65</v>
      </c>
      <c r="D68" s="71" t="str">
        <f t="shared" si="2"/>
        <v>Friday</v>
      </c>
      <c r="E68" s="7">
        <v>46087</v>
      </c>
      <c r="F68" s="322">
        <v>5</v>
      </c>
      <c r="G68" s="114">
        <f t="shared" si="1"/>
        <v>261</v>
      </c>
      <c r="H68" s="306"/>
      <c r="I68" s="281">
        <v>260</v>
      </c>
      <c r="J68" s="346"/>
      <c r="K68" s="281">
        <f t="shared" si="0"/>
        <v>-260</v>
      </c>
      <c r="L68" s="282"/>
      <c r="M68" s="284"/>
      <c r="N68" s="277"/>
      <c r="O68" s="132"/>
    </row>
    <row r="69" spans="2:15" x14ac:dyDescent="0.2">
      <c r="B69" s="406"/>
      <c r="C69" s="120">
        <v>66</v>
      </c>
      <c r="D69" s="71" t="str">
        <f t="shared" si="2"/>
        <v>Saturday</v>
      </c>
      <c r="E69" s="7">
        <v>46088</v>
      </c>
      <c r="F69" s="322">
        <v>6</v>
      </c>
      <c r="G69" s="114">
        <f t="shared" si="1"/>
        <v>267</v>
      </c>
      <c r="H69" s="306"/>
      <c r="I69" s="281">
        <v>264</v>
      </c>
      <c r="J69" s="346"/>
      <c r="K69" s="281">
        <f t="shared" ref="K69:K132" si="3">SUM(H69-I69)</f>
        <v>-264</v>
      </c>
      <c r="L69" s="282"/>
      <c r="M69" s="282"/>
      <c r="N69" s="277"/>
      <c r="O69" s="132"/>
    </row>
    <row r="70" spans="2:15" ht="16" thickBot="1" x14ac:dyDescent="0.25">
      <c r="B70" s="406"/>
      <c r="C70" s="143">
        <v>67</v>
      </c>
      <c r="D70" s="71" t="str">
        <f t="shared" si="2"/>
        <v>Sunday</v>
      </c>
      <c r="E70" s="7">
        <v>46089</v>
      </c>
      <c r="F70" s="322">
        <v>7</v>
      </c>
      <c r="G70" s="114">
        <f t="shared" ref="G70:G133" si="4">SUM(G69+F70)</f>
        <v>274</v>
      </c>
      <c r="H70" s="306"/>
      <c r="I70" s="281">
        <v>268</v>
      </c>
      <c r="J70" s="346"/>
      <c r="K70" s="281">
        <f t="shared" si="3"/>
        <v>-268</v>
      </c>
      <c r="L70" s="282"/>
      <c r="M70" s="284"/>
      <c r="N70" s="277"/>
      <c r="O70" s="132"/>
    </row>
    <row r="71" spans="2:15" x14ac:dyDescent="0.2">
      <c r="B71" s="405">
        <v>11</v>
      </c>
      <c r="C71" s="188">
        <v>68</v>
      </c>
      <c r="D71" s="71" t="str">
        <f t="shared" si="2"/>
        <v>Monday</v>
      </c>
      <c r="E71" s="7">
        <v>46090</v>
      </c>
      <c r="F71" s="322">
        <v>1</v>
      </c>
      <c r="G71" s="114">
        <f t="shared" si="4"/>
        <v>275</v>
      </c>
      <c r="H71" s="306"/>
      <c r="I71" s="281">
        <v>272</v>
      </c>
      <c r="J71" s="346"/>
      <c r="K71" s="281">
        <f t="shared" si="3"/>
        <v>-272</v>
      </c>
      <c r="L71" s="282"/>
      <c r="M71" s="282"/>
      <c r="N71" s="277"/>
      <c r="O71" s="132"/>
    </row>
    <row r="72" spans="2:15" x14ac:dyDescent="0.2">
      <c r="B72" s="406"/>
      <c r="C72" s="120">
        <v>69</v>
      </c>
      <c r="D72" s="71" t="str">
        <f t="shared" si="2"/>
        <v>Tuesday</v>
      </c>
      <c r="E72" s="7">
        <v>46091</v>
      </c>
      <c r="F72" s="322">
        <v>2</v>
      </c>
      <c r="G72" s="114">
        <f t="shared" si="4"/>
        <v>277</v>
      </c>
      <c r="H72" s="306"/>
      <c r="I72" s="281">
        <v>276</v>
      </c>
      <c r="J72" s="346"/>
      <c r="K72" s="281">
        <f t="shared" si="3"/>
        <v>-276</v>
      </c>
      <c r="L72" s="282"/>
      <c r="M72" s="284"/>
      <c r="N72" s="277"/>
      <c r="O72" s="132"/>
    </row>
    <row r="73" spans="2:15" x14ac:dyDescent="0.2">
      <c r="B73" s="406"/>
      <c r="C73" s="120">
        <v>70</v>
      </c>
      <c r="D73" s="71" t="str">
        <f t="shared" ref="D73:D136" si="5">TEXT(WEEKDAY(E73), "dddd")</f>
        <v>Wednesday</v>
      </c>
      <c r="E73" s="7">
        <v>46092</v>
      </c>
      <c r="F73" s="322">
        <v>3</v>
      </c>
      <c r="G73" s="114">
        <f t="shared" si="4"/>
        <v>280</v>
      </c>
      <c r="H73" s="306"/>
      <c r="I73" s="281">
        <v>280</v>
      </c>
      <c r="J73" s="346"/>
      <c r="K73" s="281">
        <f t="shared" si="3"/>
        <v>-280</v>
      </c>
      <c r="L73" s="282"/>
      <c r="M73" s="282"/>
      <c r="N73" s="277"/>
      <c r="O73" s="132">
        <f>SUM(J67:J73)</f>
        <v>0</v>
      </c>
    </row>
    <row r="74" spans="2:15" x14ac:dyDescent="0.2">
      <c r="B74" s="406"/>
      <c r="C74" s="120">
        <v>71</v>
      </c>
      <c r="D74" s="71" t="str">
        <f t="shared" si="5"/>
        <v>Thursday</v>
      </c>
      <c r="E74" s="7">
        <v>46093</v>
      </c>
      <c r="F74" s="322">
        <v>4</v>
      </c>
      <c r="G74" s="114">
        <f t="shared" si="4"/>
        <v>284</v>
      </c>
      <c r="H74" s="306"/>
      <c r="I74" s="281">
        <v>284</v>
      </c>
      <c r="J74" s="346"/>
      <c r="K74" s="281">
        <f t="shared" si="3"/>
        <v>-284</v>
      </c>
      <c r="L74" s="282"/>
      <c r="M74" s="284"/>
      <c r="N74" s="277"/>
      <c r="O74" s="132"/>
    </row>
    <row r="75" spans="2:15" x14ac:dyDescent="0.2">
      <c r="B75" s="406"/>
      <c r="C75" s="120">
        <v>72</v>
      </c>
      <c r="D75" s="71" t="str">
        <f t="shared" si="5"/>
        <v>Friday</v>
      </c>
      <c r="E75" s="7">
        <v>46094</v>
      </c>
      <c r="F75" s="322">
        <v>5</v>
      </c>
      <c r="G75" s="114">
        <f t="shared" si="4"/>
        <v>289</v>
      </c>
      <c r="H75" s="306"/>
      <c r="I75" s="281">
        <v>288</v>
      </c>
      <c r="J75" s="346"/>
      <c r="K75" s="281">
        <f t="shared" si="3"/>
        <v>-288</v>
      </c>
      <c r="L75" s="282"/>
      <c r="M75" s="282"/>
      <c r="N75" s="277"/>
      <c r="O75" s="132"/>
    </row>
    <row r="76" spans="2:15" x14ac:dyDescent="0.2">
      <c r="B76" s="406"/>
      <c r="C76" s="120">
        <v>73</v>
      </c>
      <c r="D76" s="71" t="str">
        <f t="shared" si="5"/>
        <v>Saturday</v>
      </c>
      <c r="E76" s="7">
        <v>46095</v>
      </c>
      <c r="F76" s="322">
        <v>6</v>
      </c>
      <c r="G76" s="114">
        <f t="shared" si="4"/>
        <v>295</v>
      </c>
      <c r="H76" s="306"/>
      <c r="I76" s="281">
        <v>292</v>
      </c>
      <c r="J76" s="346"/>
      <c r="K76" s="281">
        <f t="shared" si="3"/>
        <v>-292</v>
      </c>
      <c r="L76" s="282"/>
      <c r="M76" s="284"/>
      <c r="N76" s="277"/>
      <c r="O76" s="132"/>
    </row>
    <row r="77" spans="2:15" ht="16" thickBot="1" x14ac:dyDescent="0.25">
      <c r="B77" s="406"/>
      <c r="C77" s="143">
        <v>74</v>
      </c>
      <c r="D77" s="71" t="str">
        <f t="shared" si="5"/>
        <v>Sunday</v>
      </c>
      <c r="E77" s="7">
        <v>46096</v>
      </c>
      <c r="F77" s="322">
        <v>7</v>
      </c>
      <c r="G77" s="114">
        <f t="shared" si="4"/>
        <v>302</v>
      </c>
      <c r="H77" s="306"/>
      <c r="I77" s="281">
        <v>296</v>
      </c>
      <c r="J77" s="346"/>
      <c r="K77" s="281">
        <f t="shared" si="3"/>
        <v>-296</v>
      </c>
      <c r="L77" s="282"/>
      <c r="M77" s="282"/>
      <c r="N77" s="277"/>
      <c r="O77" s="132"/>
    </row>
    <row r="78" spans="2:15" x14ac:dyDescent="0.2">
      <c r="B78" s="405">
        <v>12</v>
      </c>
      <c r="C78" s="188">
        <v>75</v>
      </c>
      <c r="D78" s="71" t="str">
        <f t="shared" si="5"/>
        <v>Monday</v>
      </c>
      <c r="E78" s="7">
        <v>46097</v>
      </c>
      <c r="F78" s="322">
        <v>1</v>
      </c>
      <c r="G78" s="114">
        <f t="shared" si="4"/>
        <v>303</v>
      </c>
      <c r="H78" s="306"/>
      <c r="I78" s="281">
        <v>300</v>
      </c>
      <c r="J78" s="346"/>
      <c r="K78" s="281">
        <f t="shared" si="3"/>
        <v>-300</v>
      </c>
      <c r="L78" s="282"/>
      <c r="M78" s="284"/>
      <c r="N78" s="277"/>
      <c r="O78" s="132"/>
    </row>
    <row r="79" spans="2:15" x14ac:dyDescent="0.2">
      <c r="B79" s="406"/>
      <c r="C79" s="120">
        <v>76</v>
      </c>
      <c r="D79" s="71" t="str">
        <f t="shared" si="5"/>
        <v>Tuesday</v>
      </c>
      <c r="E79" s="7">
        <v>46098</v>
      </c>
      <c r="F79" s="322">
        <v>2</v>
      </c>
      <c r="G79" s="114">
        <f t="shared" si="4"/>
        <v>305</v>
      </c>
      <c r="H79" s="306"/>
      <c r="I79" s="281">
        <v>304</v>
      </c>
      <c r="J79" s="346"/>
      <c r="K79" s="281">
        <f t="shared" si="3"/>
        <v>-304</v>
      </c>
      <c r="L79" s="282"/>
      <c r="M79" s="282"/>
      <c r="N79" s="277"/>
      <c r="O79" s="132"/>
    </row>
    <row r="80" spans="2:15" x14ac:dyDescent="0.2">
      <c r="B80" s="406"/>
      <c r="C80" s="120">
        <v>77</v>
      </c>
      <c r="D80" s="71" t="str">
        <f t="shared" si="5"/>
        <v>Wednesday</v>
      </c>
      <c r="E80" s="7">
        <v>46099</v>
      </c>
      <c r="F80" s="322">
        <v>3</v>
      </c>
      <c r="G80" s="114">
        <f t="shared" si="4"/>
        <v>308</v>
      </c>
      <c r="H80" s="306"/>
      <c r="I80" s="281">
        <v>308</v>
      </c>
      <c r="J80" s="346"/>
      <c r="K80" s="281">
        <f t="shared" si="3"/>
        <v>-308</v>
      </c>
      <c r="L80" s="282"/>
      <c r="M80" s="284"/>
      <c r="N80" s="277"/>
      <c r="O80" s="132">
        <f>SUM(J74:J80)</f>
        <v>0</v>
      </c>
    </row>
    <row r="81" spans="2:15" x14ac:dyDescent="0.2">
      <c r="B81" s="406"/>
      <c r="C81" s="120">
        <v>78</v>
      </c>
      <c r="D81" s="71" t="str">
        <f t="shared" si="5"/>
        <v>Thursday</v>
      </c>
      <c r="E81" s="7">
        <v>46100</v>
      </c>
      <c r="F81" s="322">
        <v>4</v>
      </c>
      <c r="G81" s="114">
        <f t="shared" si="4"/>
        <v>312</v>
      </c>
      <c r="H81" s="306"/>
      <c r="I81" s="281">
        <v>312</v>
      </c>
      <c r="J81" s="346"/>
      <c r="K81" s="281">
        <f t="shared" si="3"/>
        <v>-312</v>
      </c>
      <c r="L81" s="282"/>
      <c r="M81" s="282"/>
      <c r="N81" s="277"/>
      <c r="O81" s="132"/>
    </row>
    <row r="82" spans="2:15" x14ac:dyDescent="0.2">
      <c r="B82" s="406"/>
      <c r="C82" s="120">
        <v>79</v>
      </c>
      <c r="D82" s="71" t="str">
        <f t="shared" si="5"/>
        <v>Friday</v>
      </c>
      <c r="E82" s="7">
        <v>46101</v>
      </c>
      <c r="F82" s="322">
        <v>5</v>
      </c>
      <c r="G82" s="114">
        <f t="shared" si="4"/>
        <v>317</v>
      </c>
      <c r="H82" s="306"/>
      <c r="I82" s="281">
        <v>316</v>
      </c>
      <c r="J82" s="346"/>
      <c r="K82" s="281">
        <f t="shared" si="3"/>
        <v>-316</v>
      </c>
      <c r="L82" s="282"/>
      <c r="M82" s="284"/>
      <c r="N82" s="277"/>
      <c r="O82" s="132"/>
    </row>
    <row r="83" spans="2:15" x14ac:dyDescent="0.2">
      <c r="B83" s="406"/>
      <c r="C83" s="120">
        <v>80</v>
      </c>
      <c r="D83" s="71" t="str">
        <f t="shared" si="5"/>
        <v>Saturday</v>
      </c>
      <c r="E83" s="7">
        <v>46102</v>
      </c>
      <c r="F83" s="322">
        <v>6</v>
      </c>
      <c r="G83" s="114">
        <f t="shared" si="4"/>
        <v>323</v>
      </c>
      <c r="H83" s="306"/>
      <c r="I83" s="281">
        <v>320</v>
      </c>
      <c r="J83" s="346"/>
      <c r="K83" s="281">
        <f t="shared" si="3"/>
        <v>-320</v>
      </c>
      <c r="L83" s="282"/>
      <c r="M83" s="282"/>
      <c r="N83" s="277"/>
      <c r="O83" s="132"/>
    </row>
    <row r="84" spans="2:15" ht="16" thickBot="1" x14ac:dyDescent="0.25">
      <c r="B84" s="406"/>
      <c r="C84" s="143">
        <v>81</v>
      </c>
      <c r="D84" s="71" t="str">
        <f t="shared" si="5"/>
        <v>Sunday</v>
      </c>
      <c r="E84" s="7">
        <v>46103</v>
      </c>
      <c r="F84" s="322">
        <v>7</v>
      </c>
      <c r="G84" s="114">
        <f t="shared" si="4"/>
        <v>330</v>
      </c>
      <c r="H84" s="306"/>
      <c r="I84" s="281">
        <v>324</v>
      </c>
      <c r="J84" s="346"/>
      <c r="K84" s="281">
        <f t="shared" si="3"/>
        <v>-324</v>
      </c>
      <c r="L84" s="282"/>
      <c r="M84" s="284"/>
      <c r="N84" s="277"/>
      <c r="O84" s="132"/>
    </row>
    <row r="85" spans="2:15" x14ac:dyDescent="0.2">
      <c r="B85" s="405">
        <v>13</v>
      </c>
      <c r="C85" s="188">
        <v>82</v>
      </c>
      <c r="D85" s="71" t="str">
        <f t="shared" si="5"/>
        <v>Monday</v>
      </c>
      <c r="E85" s="7">
        <v>46104</v>
      </c>
      <c r="F85" s="322">
        <v>1</v>
      </c>
      <c r="G85" s="114">
        <f t="shared" si="4"/>
        <v>331</v>
      </c>
      <c r="H85" s="306"/>
      <c r="I85" s="281">
        <v>328</v>
      </c>
      <c r="J85" s="346"/>
      <c r="K85" s="281">
        <f t="shared" si="3"/>
        <v>-328</v>
      </c>
      <c r="L85" s="282"/>
      <c r="M85" s="282"/>
      <c r="N85" s="277"/>
      <c r="O85" s="132"/>
    </row>
    <row r="86" spans="2:15" x14ac:dyDescent="0.2">
      <c r="B86" s="406"/>
      <c r="C86" s="120">
        <v>83</v>
      </c>
      <c r="D86" s="71" t="str">
        <f t="shared" si="5"/>
        <v>Tuesday</v>
      </c>
      <c r="E86" s="7">
        <v>46105</v>
      </c>
      <c r="F86" s="322">
        <v>2</v>
      </c>
      <c r="G86" s="114">
        <f t="shared" si="4"/>
        <v>333</v>
      </c>
      <c r="H86" s="306"/>
      <c r="I86" s="281">
        <v>332</v>
      </c>
      <c r="J86" s="346"/>
      <c r="K86" s="281">
        <f t="shared" si="3"/>
        <v>-332</v>
      </c>
      <c r="L86" s="282"/>
      <c r="M86" s="284"/>
      <c r="N86" s="277"/>
      <c r="O86" s="132"/>
    </row>
    <row r="87" spans="2:15" x14ac:dyDescent="0.2">
      <c r="B87" s="406"/>
      <c r="C87" s="120">
        <v>84</v>
      </c>
      <c r="D87" s="71" t="str">
        <f t="shared" si="5"/>
        <v>Wednesday</v>
      </c>
      <c r="E87" s="7">
        <v>46106</v>
      </c>
      <c r="F87" s="322">
        <v>3</v>
      </c>
      <c r="G87" s="114">
        <f t="shared" si="4"/>
        <v>336</v>
      </c>
      <c r="H87" s="306"/>
      <c r="I87" s="281">
        <v>336</v>
      </c>
      <c r="J87" s="346"/>
      <c r="K87" s="281">
        <f t="shared" si="3"/>
        <v>-336</v>
      </c>
      <c r="L87" s="282"/>
      <c r="M87" s="282"/>
      <c r="N87" s="277"/>
      <c r="O87" s="132">
        <f>SUM(J81:J87)</f>
        <v>0</v>
      </c>
    </row>
    <row r="88" spans="2:15" x14ac:dyDescent="0.2">
      <c r="B88" s="406"/>
      <c r="C88" s="120">
        <v>85</v>
      </c>
      <c r="D88" s="71" t="str">
        <f t="shared" si="5"/>
        <v>Thursday</v>
      </c>
      <c r="E88" s="7">
        <v>46107</v>
      </c>
      <c r="F88" s="322">
        <v>4</v>
      </c>
      <c r="G88" s="114">
        <f t="shared" si="4"/>
        <v>340</v>
      </c>
      <c r="H88" s="306"/>
      <c r="I88" s="281">
        <v>340</v>
      </c>
      <c r="J88" s="346"/>
      <c r="K88" s="281">
        <f t="shared" si="3"/>
        <v>-340</v>
      </c>
      <c r="L88" s="282"/>
      <c r="M88" s="284"/>
      <c r="N88" s="277"/>
      <c r="O88" s="132"/>
    </row>
    <row r="89" spans="2:15" x14ac:dyDescent="0.2">
      <c r="B89" s="406"/>
      <c r="C89" s="120">
        <v>86</v>
      </c>
      <c r="D89" s="71" t="str">
        <f t="shared" si="5"/>
        <v>Friday</v>
      </c>
      <c r="E89" s="7">
        <v>46108</v>
      </c>
      <c r="F89" s="322">
        <v>5</v>
      </c>
      <c r="G89" s="114">
        <f t="shared" si="4"/>
        <v>345</v>
      </c>
      <c r="H89" s="306"/>
      <c r="I89" s="281">
        <v>344</v>
      </c>
      <c r="J89" s="346"/>
      <c r="K89" s="281">
        <f t="shared" si="3"/>
        <v>-344</v>
      </c>
      <c r="L89" s="282"/>
      <c r="M89" s="282"/>
      <c r="N89" s="277"/>
      <c r="O89" s="132"/>
    </row>
    <row r="90" spans="2:15" x14ac:dyDescent="0.2">
      <c r="B90" s="406"/>
      <c r="C90" s="120">
        <v>87</v>
      </c>
      <c r="D90" s="71" t="str">
        <f t="shared" si="5"/>
        <v>Saturday</v>
      </c>
      <c r="E90" s="7">
        <v>46109</v>
      </c>
      <c r="F90" s="322">
        <v>6</v>
      </c>
      <c r="G90" s="114">
        <f t="shared" si="4"/>
        <v>351</v>
      </c>
      <c r="H90" s="306"/>
      <c r="I90" s="281">
        <v>348</v>
      </c>
      <c r="J90" s="346"/>
      <c r="K90" s="281">
        <f t="shared" si="3"/>
        <v>-348</v>
      </c>
      <c r="L90" s="282"/>
      <c r="M90" s="284"/>
      <c r="N90" s="277"/>
      <c r="O90" s="132"/>
    </row>
    <row r="91" spans="2:15" ht="16" thickBot="1" x14ac:dyDescent="0.25">
      <c r="B91" s="406"/>
      <c r="C91" s="143">
        <v>88</v>
      </c>
      <c r="D91" s="71" t="str">
        <f t="shared" si="5"/>
        <v>Sunday</v>
      </c>
      <c r="E91" s="7">
        <v>46110</v>
      </c>
      <c r="F91" s="322">
        <v>7</v>
      </c>
      <c r="G91" s="114">
        <f t="shared" si="4"/>
        <v>358</v>
      </c>
      <c r="H91" s="306"/>
      <c r="I91" s="281">
        <v>352</v>
      </c>
      <c r="J91" s="346"/>
      <c r="K91" s="281">
        <f t="shared" si="3"/>
        <v>-352</v>
      </c>
      <c r="L91" s="282"/>
      <c r="M91" s="282"/>
      <c r="N91" s="277"/>
      <c r="O91" s="132"/>
    </row>
    <row r="92" spans="2:15" x14ac:dyDescent="0.2">
      <c r="B92" s="405">
        <v>14</v>
      </c>
      <c r="C92" s="188">
        <v>89</v>
      </c>
      <c r="D92" s="71" t="str">
        <f t="shared" si="5"/>
        <v>Monday</v>
      </c>
      <c r="E92" s="7">
        <v>46111</v>
      </c>
      <c r="F92" s="322">
        <v>1</v>
      </c>
      <c r="G92" s="114">
        <f t="shared" si="4"/>
        <v>359</v>
      </c>
      <c r="H92" s="306"/>
      <c r="I92" s="281">
        <v>356</v>
      </c>
      <c r="J92" s="346"/>
      <c r="K92" s="281">
        <f t="shared" si="3"/>
        <v>-356</v>
      </c>
      <c r="L92" s="282"/>
      <c r="M92" s="284"/>
      <c r="N92" s="277"/>
      <c r="O92" s="132"/>
    </row>
    <row r="93" spans="2:15" x14ac:dyDescent="0.2">
      <c r="B93" s="406"/>
      <c r="C93" s="120">
        <v>90</v>
      </c>
      <c r="D93" s="71" t="str">
        <f t="shared" si="5"/>
        <v>Tuesday</v>
      </c>
      <c r="E93" s="7">
        <v>46112</v>
      </c>
      <c r="F93" s="322">
        <v>2</v>
      </c>
      <c r="G93" s="114">
        <f t="shared" si="4"/>
        <v>361</v>
      </c>
      <c r="H93" s="306"/>
      <c r="I93" s="281">
        <v>360</v>
      </c>
      <c r="J93" s="346"/>
      <c r="K93" s="281">
        <f t="shared" si="3"/>
        <v>-360</v>
      </c>
      <c r="L93" s="282"/>
      <c r="M93" s="282"/>
      <c r="N93" s="277"/>
      <c r="O93" s="132"/>
    </row>
    <row r="94" spans="2:15" x14ac:dyDescent="0.2">
      <c r="B94" s="406"/>
      <c r="C94" s="120">
        <v>91</v>
      </c>
      <c r="D94" s="71" t="str">
        <f t="shared" si="5"/>
        <v>Wednesday</v>
      </c>
      <c r="E94" s="7">
        <v>46113</v>
      </c>
      <c r="F94" s="322">
        <v>3</v>
      </c>
      <c r="G94" s="114">
        <f t="shared" si="4"/>
        <v>364</v>
      </c>
      <c r="H94" s="306"/>
      <c r="I94" s="281">
        <v>364</v>
      </c>
      <c r="J94" s="346"/>
      <c r="K94" s="281">
        <f t="shared" si="3"/>
        <v>-364</v>
      </c>
      <c r="L94" s="282"/>
      <c r="M94" s="284"/>
      <c r="N94" s="277"/>
      <c r="O94" s="132">
        <f>SUM(J88:J94)</f>
        <v>0</v>
      </c>
    </row>
    <row r="95" spans="2:15" x14ac:dyDescent="0.2">
      <c r="B95" s="406"/>
      <c r="C95" s="120">
        <v>92</v>
      </c>
      <c r="D95" s="71" t="str">
        <f t="shared" si="5"/>
        <v>Thursday</v>
      </c>
      <c r="E95" s="7">
        <v>46114</v>
      </c>
      <c r="F95" s="322">
        <v>4</v>
      </c>
      <c r="G95" s="114">
        <f t="shared" si="4"/>
        <v>368</v>
      </c>
      <c r="H95" s="306"/>
      <c r="I95" s="281">
        <v>368</v>
      </c>
      <c r="J95" s="346"/>
      <c r="K95" s="281">
        <f t="shared" si="3"/>
        <v>-368</v>
      </c>
      <c r="L95" s="282"/>
      <c r="M95" s="282"/>
      <c r="N95" s="277"/>
      <c r="O95" s="132"/>
    </row>
    <row r="96" spans="2:15" x14ac:dyDescent="0.2">
      <c r="B96" s="406"/>
      <c r="C96" s="120">
        <v>93</v>
      </c>
      <c r="D96" s="71" t="str">
        <f t="shared" si="5"/>
        <v>Friday</v>
      </c>
      <c r="E96" s="7">
        <v>46115</v>
      </c>
      <c r="F96" s="322">
        <v>5</v>
      </c>
      <c r="G96" s="114">
        <f t="shared" si="4"/>
        <v>373</v>
      </c>
      <c r="H96" s="306"/>
      <c r="I96" s="281">
        <v>372</v>
      </c>
      <c r="J96" s="346"/>
      <c r="K96" s="281">
        <f t="shared" si="3"/>
        <v>-372</v>
      </c>
      <c r="L96" s="282"/>
      <c r="M96" s="284"/>
      <c r="N96" s="277"/>
      <c r="O96" s="132"/>
    </row>
    <row r="97" spans="2:15" x14ac:dyDescent="0.2">
      <c r="B97" s="406"/>
      <c r="C97" s="120">
        <v>94</v>
      </c>
      <c r="D97" s="71" t="str">
        <f t="shared" si="5"/>
        <v>Saturday</v>
      </c>
      <c r="E97" s="7">
        <v>46116</v>
      </c>
      <c r="F97" s="322">
        <v>6</v>
      </c>
      <c r="G97" s="114">
        <f t="shared" si="4"/>
        <v>379</v>
      </c>
      <c r="H97" s="306"/>
      <c r="I97" s="281">
        <v>376</v>
      </c>
      <c r="J97" s="346"/>
      <c r="K97" s="281">
        <f t="shared" si="3"/>
        <v>-376</v>
      </c>
      <c r="L97" s="282"/>
      <c r="M97" s="282"/>
      <c r="N97" s="277"/>
      <c r="O97" s="132"/>
    </row>
    <row r="98" spans="2:15" ht="16" thickBot="1" x14ac:dyDescent="0.25">
      <c r="B98" s="406"/>
      <c r="C98" s="143">
        <v>95</v>
      </c>
      <c r="D98" s="71" t="str">
        <f t="shared" si="5"/>
        <v>Sunday</v>
      </c>
      <c r="E98" s="7">
        <v>46117</v>
      </c>
      <c r="F98" s="322">
        <v>7</v>
      </c>
      <c r="G98" s="114">
        <f t="shared" si="4"/>
        <v>386</v>
      </c>
      <c r="H98" s="306"/>
      <c r="I98" s="281">
        <v>380</v>
      </c>
      <c r="J98" s="346"/>
      <c r="K98" s="281">
        <f t="shared" si="3"/>
        <v>-380</v>
      </c>
      <c r="L98" s="282"/>
      <c r="M98" s="284"/>
      <c r="N98" s="277"/>
      <c r="O98" s="132"/>
    </row>
    <row r="99" spans="2:15" x14ac:dyDescent="0.2">
      <c r="B99" s="405">
        <v>15</v>
      </c>
      <c r="C99" s="188">
        <v>96</v>
      </c>
      <c r="D99" s="71" t="str">
        <f t="shared" si="5"/>
        <v>Monday</v>
      </c>
      <c r="E99" s="7">
        <v>46118</v>
      </c>
      <c r="F99" s="322">
        <v>1</v>
      </c>
      <c r="G99" s="114">
        <f t="shared" si="4"/>
        <v>387</v>
      </c>
      <c r="H99" s="306"/>
      <c r="I99" s="281">
        <v>384</v>
      </c>
      <c r="J99" s="346"/>
      <c r="K99" s="281">
        <f t="shared" si="3"/>
        <v>-384</v>
      </c>
      <c r="L99" s="282"/>
      <c r="M99" s="282"/>
      <c r="N99" s="277"/>
      <c r="O99" s="132"/>
    </row>
    <row r="100" spans="2:15" x14ac:dyDescent="0.2">
      <c r="B100" s="406"/>
      <c r="C100" s="120">
        <v>97</v>
      </c>
      <c r="D100" s="71" t="str">
        <f t="shared" si="5"/>
        <v>Tuesday</v>
      </c>
      <c r="E100" s="7">
        <v>46119</v>
      </c>
      <c r="F100" s="322">
        <v>2</v>
      </c>
      <c r="G100" s="114">
        <f t="shared" si="4"/>
        <v>389</v>
      </c>
      <c r="H100" s="306"/>
      <c r="I100" s="281">
        <v>388</v>
      </c>
      <c r="J100" s="346"/>
      <c r="K100" s="281">
        <f t="shared" si="3"/>
        <v>-388</v>
      </c>
      <c r="L100" s="282"/>
      <c r="M100" s="284"/>
      <c r="N100" s="277"/>
      <c r="O100" s="132"/>
    </row>
    <row r="101" spans="2:15" x14ac:dyDescent="0.2">
      <c r="B101" s="406"/>
      <c r="C101" s="120">
        <v>98</v>
      </c>
      <c r="D101" s="71" t="str">
        <f t="shared" si="5"/>
        <v>Wednesday</v>
      </c>
      <c r="E101" s="7">
        <v>46120</v>
      </c>
      <c r="F101" s="322">
        <v>3</v>
      </c>
      <c r="G101" s="114">
        <f t="shared" si="4"/>
        <v>392</v>
      </c>
      <c r="H101" s="306"/>
      <c r="I101" s="281">
        <v>392</v>
      </c>
      <c r="J101" s="346"/>
      <c r="K101" s="281">
        <f t="shared" si="3"/>
        <v>-392</v>
      </c>
      <c r="L101" s="282"/>
      <c r="M101" s="282"/>
      <c r="N101" s="277"/>
      <c r="O101" s="132">
        <f>SUM(J95:J101)</f>
        <v>0</v>
      </c>
    </row>
    <row r="102" spans="2:15" x14ac:dyDescent="0.2">
      <c r="B102" s="406"/>
      <c r="C102" s="120">
        <v>99</v>
      </c>
      <c r="D102" s="71" t="str">
        <f t="shared" si="5"/>
        <v>Thursday</v>
      </c>
      <c r="E102" s="7">
        <v>46121</v>
      </c>
      <c r="F102" s="322">
        <v>4</v>
      </c>
      <c r="G102" s="114">
        <f t="shared" si="4"/>
        <v>396</v>
      </c>
      <c r="H102" s="306"/>
      <c r="I102" s="281">
        <v>396</v>
      </c>
      <c r="J102" s="346"/>
      <c r="K102" s="281">
        <f t="shared" si="3"/>
        <v>-396</v>
      </c>
      <c r="L102" s="282"/>
      <c r="M102" s="284"/>
      <c r="N102" s="277"/>
      <c r="O102" s="132"/>
    </row>
    <row r="103" spans="2:15" x14ac:dyDescent="0.2">
      <c r="B103" s="406"/>
      <c r="C103" s="120">
        <v>100</v>
      </c>
      <c r="D103" s="71" t="str">
        <f t="shared" si="5"/>
        <v>Friday</v>
      </c>
      <c r="E103" s="7">
        <v>46122</v>
      </c>
      <c r="F103" s="322">
        <v>5</v>
      </c>
      <c r="G103" s="114">
        <f t="shared" si="4"/>
        <v>401</v>
      </c>
      <c r="H103" s="306"/>
      <c r="I103" s="281">
        <v>400</v>
      </c>
      <c r="J103" s="346"/>
      <c r="K103" s="281">
        <f t="shared" si="3"/>
        <v>-400</v>
      </c>
      <c r="L103" s="282"/>
      <c r="M103" s="282"/>
      <c r="N103" s="277"/>
      <c r="O103" s="132"/>
    </row>
    <row r="104" spans="2:15" x14ac:dyDescent="0.2">
      <c r="B104" s="406"/>
      <c r="C104" s="120">
        <v>101</v>
      </c>
      <c r="D104" s="71" t="str">
        <f t="shared" si="5"/>
        <v>Saturday</v>
      </c>
      <c r="E104" s="7">
        <v>46123</v>
      </c>
      <c r="F104" s="322">
        <v>6</v>
      </c>
      <c r="G104" s="114">
        <f t="shared" si="4"/>
        <v>407</v>
      </c>
      <c r="H104" s="306"/>
      <c r="I104" s="281">
        <v>404</v>
      </c>
      <c r="J104" s="346"/>
      <c r="K104" s="281">
        <f t="shared" si="3"/>
        <v>-404</v>
      </c>
      <c r="L104" s="282"/>
      <c r="M104" s="284"/>
      <c r="N104" s="277"/>
      <c r="O104" s="132"/>
    </row>
    <row r="105" spans="2:15" ht="16" thickBot="1" x14ac:dyDescent="0.25">
      <c r="B105" s="406"/>
      <c r="C105" s="143">
        <v>102</v>
      </c>
      <c r="D105" s="71" t="str">
        <f t="shared" si="5"/>
        <v>Sunday</v>
      </c>
      <c r="E105" s="7">
        <v>46124</v>
      </c>
      <c r="F105" s="322">
        <v>7</v>
      </c>
      <c r="G105" s="114">
        <f t="shared" si="4"/>
        <v>414</v>
      </c>
      <c r="H105" s="306"/>
      <c r="I105" s="281">
        <v>408</v>
      </c>
      <c r="J105" s="346"/>
      <c r="K105" s="281">
        <f t="shared" si="3"/>
        <v>-408</v>
      </c>
      <c r="L105" s="282"/>
      <c r="M105" s="282"/>
      <c r="N105" s="277"/>
      <c r="O105" s="132"/>
    </row>
    <row r="106" spans="2:15" x14ac:dyDescent="0.2">
      <c r="B106" s="405">
        <v>16</v>
      </c>
      <c r="C106" s="188">
        <v>103</v>
      </c>
      <c r="D106" s="71" t="str">
        <f t="shared" si="5"/>
        <v>Monday</v>
      </c>
      <c r="E106" s="7">
        <v>46125</v>
      </c>
      <c r="F106" s="322">
        <v>1</v>
      </c>
      <c r="G106" s="114">
        <f t="shared" si="4"/>
        <v>415</v>
      </c>
      <c r="H106" s="306"/>
      <c r="I106" s="281">
        <v>412</v>
      </c>
      <c r="J106" s="346"/>
      <c r="K106" s="281">
        <f t="shared" si="3"/>
        <v>-412</v>
      </c>
      <c r="L106" s="282"/>
      <c r="M106" s="284"/>
      <c r="N106" s="277"/>
      <c r="O106" s="132"/>
    </row>
    <row r="107" spans="2:15" x14ac:dyDescent="0.2">
      <c r="B107" s="406"/>
      <c r="C107" s="120">
        <v>104</v>
      </c>
      <c r="D107" s="71" t="str">
        <f t="shared" si="5"/>
        <v>Tuesday</v>
      </c>
      <c r="E107" s="7">
        <v>46126</v>
      </c>
      <c r="F107" s="322">
        <v>2</v>
      </c>
      <c r="G107" s="114">
        <f t="shared" si="4"/>
        <v>417</v>
      </c>
      <c r="H107" s="306"/>
      <c r="I107" s="281">
        <v>416</v>
      </c>
      <c r="J107" s="346"/>
      <c r="K107" s="281">
        <f t="shared" si="3"/>
        <v>-416</v>
      </c>
      <c r="L107" s="282"/>
      <c r="M107" s="282"/>
      <c r="N107" s="277"/>
      <c r="O107" s="132"/>
    </row>
    <row r="108" spans="2:15" x14ac:dyDescent="0.2">
      <c r="B108" s="406"/>
      <c r="C108" s="120">
        <v>105</v>
      </c>
      <c r="D108" s="71" t="str">
        <f t="shared" si="5"/>
        <v>Wednesday</v>
      </c>
      <c r="E108" s="7">
        <v>46127</v>
      </c>
      <c r="F108" s="322">
        <v>3</v>
      </c>
      <c r="G108" s="114">
        <f t="shared" si="4"/>
        <v>420</v>
      </c>
      <c r="H108" s="306"/>
      <c r="I108" s="281">
        <v>420</v>
      </c>
      <c r="J108" s="346"/>
      <c r="K108" s="281">
        <f t="shared" si="3"/>
        <v>-420</v>
      </c>
      <c r="L108" s="282"/>
      <c r="M108" s="284"/>
      <c r="N108" s="277"/>
      <c r="O108" s="132">
        <f>SUM(J102:J108)</f>
        <v>0</v>
      </c>
    </row>
    <row r="109" spans="2:15" x14ac:dyDescent="0.2">
      <c r="B109" s="406"/>
      <c r="C109" s="120">
        <v>106</v>
      </c>
      <c r="D109" s="71" t="str">
        <f t="shared" si="5"/>
        <v>Thursday</v>
      </c>
      <c r="E109" s="7">
        <v>46128</v>
      </c>
      <c r="F109" s="322">
        <v>4</v>
      </c>
      <c r="G109" s="114">
        <f t="shared" si="4"/>
        <v>424</v>
      </c>
      <c r="H109" s="306"/>
      <c r="I109" s="281">
        <v>424</v>
      </c>
      <c r="J109" s="346"/>
      <c r="K109" s="281">
        <f t="shared" si="3"/>
        <v>-424</v>
      </c>
      <c r="L109" s="282"/>
      <c r="M109" s="282"/>
      <c r="N109" s="277"/>
      <c r="O109" s="132"/>
    </row>
    <row r="110" spans="2:15" x14ac:dyDescent="0.2">
      <c r="B110" s="406"/>
      <c r="C110" s="120">
        <v>107</v>
      </c>
      <c r="D110" s="71" t="str">
        <f t="shared" si="5"/>
        <v>Friday</v>
      </c>
      <c r="E110" s="7">
        <v>46129</v>
      </c>
      <c r="F110" s="322">
        <v>5</v>
      </c>
      <c r="G110" s="114">
        <f t="shared" si="4"/>
        <v>429</v>
      </c>
      <c r="H110" s="306"/>
      <c r="I110" s="281">
        <v>428</v>
      </c>
      <c r="J110" s="346"/>
      <c r="K110" s="281">
        <f t="shared" si="3"/>
        <v>-428</v>
      </c>
      <c r="L110" s="282"/>
      <c r="M110" s="284"/>
      <c r="N110" s="277"/>
      <c r="O110" s="132"/>
    </row>
    <row r="111" spans="2:15" x14ac:dyDescent="0.2">
      <c r="B111" s="406"/>
      <c r="C111" s="120">
        <v>108</v>
      </c>
      <c r="D111" s="71" t="str">
        <f t="shared" si="5"/>
        <v>Saturday</v>
      </c>
      <c r="E111" s="7">
        <v>46130</v>
      </c>
      <c r="F111" s="322">
        <v>6</v>
      </c>
      <c r="G111" s="114">
        <f t="shared" si="4"/>
        <v>435</v>
      </c>
      <c r="H111" s="306"/>
      <c r="I111" s="281">
        <v>432</v>
      </c>
      <c r="J111" s="346"/>
      <c r="K111" s="281">
        <f t="shared" si="3"/>
        <v>-432</v>
      </c>
      <c r="L111" s="282"/>
      <c r="M111" s="282"/>
      <c r="N111" s="277"/>
      <c r="O111" s="132"/>
    </row>
    <row r="112" spans="2:15" ht="16" thickBot="1" x14ac:dyDescent="0.25">
      <c r="B112" s="406"/>
      <c r="C112" s="143">
        <v>109</v>
      </c>
      <c r="D112" s="71" t="str">
        <f t="shared" si="5"/>
        <v>Sunday</v>
      </c>
      <c r="E112" s="7">
        <v>46131</v>
      </c>
      <c r="F112" s="322">
        <v>7</v>
      </c>
      <c r="G112" s="114">
        <f t="shared" si="4"/>
        <v>442</v>
      </c>
      <c r="H112" s="306"/>
      <c r="I112" s="281">
        <v>436</v>
      </c>
      <c r="J112" s="346"/>
      <c r="K112" s="281">
        <f t="shared" si="3"/>
        <v>-436</v>
      </c>
      <c r="L112" s="282"/>
      <c r="M112" s="284"/>
      <c r="N112" s="277"/>
      <c r="O112" s="132"/>
    </row>
    <row r="113" spans="2:15" x14ac:dyDescent="0.2">
      <c r="B113" s="405">
        <v>17</v>
      </c>
      <c r="C113" s="188">
        <v>110</v>
      </c>
      <c r="D113" s="71" t="str">
        <f t="shared" si="5"/>
        <v>Monday</v>
      </c>
      <c r="E113" s="7">
        <v>46132</v>
      </c>
      <c r="F113" s="322">
        <v>1</v>
      </c>
      <c r="G113" s="114">
        <f t="shared" si="4"/>
        <v>443</v>
      </c>
      <c r="H113" s="306"/>
      <c r="I113" s="281">
        <v>440</v>
      </c>
      <c r="J113" s="346"/>
      <c r="K113" s="281">
        <f t="shared" si="3"/>
        <v>-440</v>
      </c>
      <c r="L113" s="282"/>
      <c r="M113" s="282"/>
      <c r="N113" s="277"/>
      <c r="O113" s="132"/>
    </row>
    <row r="114" spans="2:15" x14ac:dyDescent="0.2">
      <c r="B114" s="406"/>
      <c r="C114" s="120">
        <v>111</v>
      </c>
      <c r="D114" s="71" t="str">
        <f t="shared" si="5"/>
        <v>Tuesday</v>
      </c>
      <c r="E114" s="7">
        <v>46133</v>
      </c>
      <c r="F114" s="322">
        <v>2</v>
      </c>
      <c r="G114" s="114">
        <f t="shared" si="4"/>
        <v>445</v>
      </c>
      <c r="H114" s="306"/>
      <c r="I114" s="281">
        <v>444</v>
      </c>
      <c r="J114" s="346"/>
      <c r="K114" s="281">
        <f t="shared" si="3"/>
        <v>-444</v>
      </c>
      <c r="L114" s="282"/>
      <c r="M114" s="284"/>
      <c r="N114" s="277"/>
      <c r="O114" s="132"/>
    </row>
    <row r="115" spans="2:15" x14ac:dyDescent="0.2">
      <c r="B115" s="406"/>
      <c r="C115" s="120">
        <v>112</v>
      </c>
      <c r="D115" s="71" t="str">
        <f t="shared" si="5"/>
        <v>Wednesday</v>
      </c>
      <c r="E115" s="7">
        <v>46134</v>
      </c>
      <c r="F115" s="322">
        <v>3</v>
      </c>
      <c r="G115" s="114">
        <f t="shared" si="4"/>
        <v>448</v>
      </c>
      <c r="H115" s="306"/>
      <c r="I115" s="281">
        <v>448</v>
      </c>
      <c r="J115" s="346"/>
      <c r="K115" s="281">
        <f t="shared" si="3"/>
        <v>-448</v>
      </c>
      <c r="L115" s="282"/>
      <c r="M115" s="282"/>
      <c r="N115" s="277"/>
      <c r="O115" s="132">
        <f>SUM(J109:J115)</f>
        <v>0</v>
      </c>
    </row>
    <row r="116" spans="2:15" x14ac:dyDescent="0.2">
      <c r="B116" s="406"/>
      <c r="C116" s="120">
        <v>113</v>
      </c>
      <c r="D116" s="71" t="str">
        <f t="shared" si="5"/>
        <v>Thursday</v>
      </c>
      <c r="E116" s="7">
        <v>46135</v>
      </c>
      <c r="F116" s="322">
        <v>4</v>
      </c>
      <c r="G116" s="114">
        <f t="shared" si="4"/>
        <v>452</v>
      </c>
      <c r="H116" s="306"/>
      <c r="I116" s="281">
        <v>452</v>
      </c>
      <c r="J116" s="346"/>
      <c r="K116" s="281">
        <f t="shared" si="3"/>
        <v>-452</v>
      </c>
      <c r="L116" s="282"/>
      <c r="M116" s="284"/>
      <c r="N116" s="277"/>
      <c r="O116" s="132"/>
    </row>
    <row r="117" spans="2:15" x14ac:dyDescent="0.2">
      <c r="B117" s="406"/>
      <c r="C117" s="120">
        <v>114</v>
      </c>
      <c r="D117" s="71" t="str">
        <f t="shared" si="5"/>
        <v>Friday</v>
      </c>
      <c r="E117" s="7">
        <v>46136</v>
      </c>
      <c r="F117" s="322">
        <v>5</v>
      </c>
      <c r="G117" s="114">
        <f t="shared" si="4"/>
        <v>457</v>
      </c>
      <c r="H117" s="306"/>
      <c r="I117" s="281">
        <v>456</v>
      </c>
      <c r="J117" s="346"/>
      <c r="K117" s="281">
        <f t="shared" si="3"/>
        <v>-456</v>
      </c>
      <c r="L117" s="282"/>
      <c r="M117" s="282"/>
      <c r="N117" s="277"/>
      <c r="O117" s="132"/>
    </row>
    <row r="118" spans="2:15" x14ac:dyDescent="0.2">
      <c r="B118" s="406"/>
      <c r="C118" s="120">
        <v>115</v>
      </c>
      <c r="D118" s="71" t="str">
        <f t="shared" si="5"/>
        <v>Saturday</v>
      </c>
      <c r="E118" s="7">
        <v>46137</v>
      </c>
      <c r="F118" s="322">
        <v>6</v>
      </c>
      <c r="G118" s="114">
        <f t="shared" si="4"/>
        <v>463</v>
      </c>
      <c r="H118" s="306"/>
      <c r="I118" s="281">
        <v>460</v>
      </c>
      <c r="J118" s="346"/>
      <c r="K118" s="281">
        <f t="shared" si="3"/>
        <v>-460</v>
      </c>
      <c r="L118" s="282"/>
      <c r="M118" s="284"/>
      <c r="N118" s="277"/>
      <c r="O118" s="132"/>
    </row>
    <row r="119" spans="2:15" ht="16" thickBot="1" x14ac:dyDescent="0.25">
      <c r="B119" s="406"/>
      <c r="C119" s="143">
        <v>116</v>
      </c>
      <c r="D119" s="71" t="str">
        <f t="shared" si="5"/>
        <v>Sunday</v>
      </c>
      <c r="E119" s="7">
        <v>46138</v>
      </c>
      <c r="F119" s="322">
        <v>7</v>
      </c>
      <c r="G119" s="114">
        <f t="shared" si="4"/>
        <v>470</v>
      </c>
      <c r="H119" s="306"/>
      <c r="I119" s="281">
        <v>464</v>
      </c>
      <c r="J119" s="346"/>
      <c r="K119" s="281">
        <f t="shared" si="3"/>
        <v>-464</v>
      </c>
      <c r="L119" s="282"/>
      <c r="M119" s="282"/>
      <c r="N119" s="277"/>
      <c r="O119" s="132"/>
    </row>
    <row r="120" spans="2:15" x14ac:dyDescent="0.2">
      <c r="B120" s="405">
        <v>18</v>
      </c>
      <c r="C120" s="188">
        <v>117</v>
      </c>
      <c r="D120" s="71" t="str">
        <f t="shared" si="5"/>
        <v>Monday</v>
      </c>
      <c r="E120" s="7">
        <v>46139</v>
      </c>
      <c r="F120" s="322">
        <v>1</v>
      </c>
      <c r="G120" s="114">
        <f t="shared" si="4"/>
        <v>471</v>
      </c>
      <c r="H120" s="306"/>
      <c r="I120" s="281">
        <v>468</v>
      </c>
      <c r="J120" s="346"/>
      <c r="K120" s="281">
        <f t="shared" si="3"/>
        <v>-468</v>
      </c>
      <c r="L120" s="282"/>
      <c r="M120" s="284"/>
      <c r="N120" s="277"/>
      <c r="O120" s="132"/>
    </row>
    <row r="121" spans="2:15" x14ac:dyDescent="0.2">
      <c r="B121" s="406"/>
      <c r="C121" s="120">
        <v>118</v>
      </c>
      <c r="D121" s="71" t="str">
        <f t="shared" si="5"/>
        <v>Tuesday</v>
      </c>
      <c r="E121" s="7">
        <v>46140</v>
      </c>
      <c r="F121" s="322">
        <v>2</v>
      </c>
      <c r="G121" s="114">
        <f t="shared" si="4"/>
        <v>473</v>
      </c>
      <c r="H121" s="306"/>
      <c r="I121" s="281">
        <v>472</v>
      </c>
      <c r="J121" s="346"/>
      <c r="K121" s="281">
        <f t="shared" si="3"/>
        <v>-472</v>
      </c>
      <c r="L121" s="282"/>
      <c r="M121" s="282"/>
      <c r="N121" s="277"/>
      <c r="O121" s="132"/>
    </row>
    <row r="122" spans="2:15" x14ac:dyDescent="0.2">
      <c r="B122" s="406"/>
      <c r="C122" s="120">
        <v>119</v>
      </c>
      <c r="D122" s="71" t="str">
        <f t="shared" si="5"/>
        <v>Wednesday</v>
      </c>
      <c r="E122" s="7">
        <v>46141</v>
      </c>
      <c r="F122" s="322">
        <v>3</v>
      </c>
      <c r="G122" s="114">
        <f t="shared" si="4"/>
        <v>476</v>
      </c>
      <c r="H122" s="306"/>
      <c r="I122" s="281">
        <v>476</v>
      </c>
      <c r="J122" s="346"/>
      <c r="K122" s="281">
        <f t="shared" si="3"/>
        <v>-476</v>
      </c>
      <c r="L122" s="282"/>
      <c r="M122" s="284"/>
      <c r="N122" s="277"/>
      <c r="O122" s="132">
        <f>SUM(J116:J122)</f>
        <v>0</v>
      </c>
    </row>
    <row r="123" spans="2:15" x14ac:dyDescent="0.2">
      <c r="B123" s="406"/>
      <c r="C123" s="120">
        <v>120</v>
      </c>
      <c r="D123" s="71" t="str">
        <f t="shared" si="5"/>
        <v>Thursday</v>
      </c>
      <c r="E123" s="7">
        <v>46142</v>
      </c>
      <c r="F123" s="322">
        <v>4</v>
      </c>
      <c r="G123" s="114">
        <f t="shared" si="4"/>
        <v>480</v>
      </c>
      <c r="H123" s="306"/>
      <c r="I123" s="281">
        <v>480</v>
      </c>
      <c r="J123" s="346"/>
      <c r="K123" s="281">
        <f t="shared" si="3"/>
        <v>-480</v>
      </c>
      <c r="L123" s="282"/>
      <c r="M123" s="282"/>
      <c r="N123" s="277"/>
      <c r="O123" s="132"/>
    </row>
    <row r="124" spans="2:15" x14ac:dyDescent="0.2">
      <c r="B124" s="406"/>
      <c r="C124" s="120">
        <v>121</v>
      </c>
      <c r="D124" s="71" t="str">
        <f t="shared" si="5"/>
        <v>Friday</v>
      </c>
      <c r="E124" s="7">
        <v>46143</v>
      </c>
      <c r="F124" s="322">
        <v>5</v>
      </c>
      <c r="G124" s="114">
        <f t="shared" si="4"/>
        <v>485</v>
      </c>
      <c r="H124" s="306"/>
      <c r="I124" s="281">
        <v>484</v>
      </c>
      <c r="J124" s="346"/>
      <c r="K124" s="281">
        <f t="shared" si="3"/>
        <v>-484</v>
      </c>
      <c r="L124" s="282"/>
      <c r="M124" s="284"/>
      <c r="N124" s="277"/>
      <c r="O124" s="132"/>
    </row>
    <row r="125" spans="2:15" x14ac:dyDescent="0.2">
      <c r="B125" s="406"/>
      <c r="C125" s="120">
        <v>122</v>
      </c>
      <c r="D125" s="71" t="str">
        <f t="shared" si="5"/>
        <v>Saturday</v>
      </c>
      <c r="E125" s="7">
        <v>46144</v>
      </c>
      <c r="F125" s="322">
        <v>6</v>
      </c>
      <c r="G125" s="114">
        <f t="shared" si="4"/>
        <v>491</v>
      </c>
      <c r="H125" s="306"/>
      <c r="I125" s="281">
        <v>488</v>
      </c>
      <c r="J125" s="346"/>
      <c r="K125" s="281">
        <f t="shared" si="3"/>
        <v>-488</v>
      </c>
      <c r="L125" s="282"/>
      <c r="M125" s="282"/>
      <c r="N125" s="277"/>
      <c r="O125" s="132"/>
    </row>
    <row r="126" spans="2:15" ht="16" thickBot="1" x14ac:dyDescent="0.25">
      <c r="B126" s="406"/>
      <c r="C126" s="143">
        <v>123</v>
      </c>
      <c r="D126" s="71" t="str">
        <f t="shared" si="5"/>
        <v>Sunday</v>
      </c>
      <c r="E126" s="7">
        <v>46145</v>
      </c>
      <c r="F126" s="322">
        <v>7</v>
      </c>
      <c r="G126" s="114">
        <f t="shared" si="4"/>
        <v>498</v>
      </c>
      <c r="H126" s="306"/>
      <c r="I126" s="281">
        <v>492</v>
      </c>
      <c r="J126" s="346"/>
      <c r="K126" s="281">
        <f t="shared" si="3"/>
        <v>-492</v>
      </c>
      <c r="L126" s="282"/>
      <c r="M126" s="284"/>
      <c r="N126" s="277"/>
      <c r="O126" s="132"/>
    </row>
    <row r="127" spans="2:15" x14ac:dyDescent="0.2">
      <c r="B127" s="405">
        <v>19</v>
      </c>
      <c r="C127" s="188">
        <v>124</v>
      </c>
      <c r="D127" s="71" t="str">
        <f t="shared" si="5"/>
        <v>Monday</v>
      </c>
      <c r="E127" s="7">
        <v>46146</v>
      </c>
      <c r="F127" s="322">
        <v>1</v>
      </c>
      <c r="G127" s="114">
        <f t="shared" si="4"/>
        <v>499</v>
      </c>
      <c r="H127" s="306"/>
      <c r="I127" s="281">
        <v>496</v>
      </c>
      <c r="J127" s="346"/>
      <c r="K127" s="281">
        <f t="shared" si="3"/>
        <v>-496</v>
      </c>
      <c r="L127" s="282"/>
      <c r="M127" s="282"/>
      <c r="N127" s="277"/>
      <c r="O127" s="132"/>
    </row>
    <row r="128" spans="2:15" x14ac:dyDescent="0.2">
      <c r="B128" s="406"/>
      <c r="C128" s="120">
        <v>125</v>
      </c>
      <c r="D128" s="71" t="str">
        <f t="shared" si="5"/>
        <v>Tuesday</v>
      </c>
      <c r="E128" s="7">
        <v>46147</v>
      </c>
      <c r="F128" s="322">
        <v>2</v>
      </c>
      <c r="G128" s="114">
        <f t="shared" si="4"/>
        <v>501</v>
      </c>
      <c r="H128" s="306"/>
      <c r="I128" s="281">
        <v>500</v>
      </c>
      <c r="J128" s="346"/>
      <c r="K128" s="281">
        <f t="shared" si="3"/>
        <v>-500</v>
      </c>
      <c r="L128" s="282"/>
      <c r="M128" s="284"/>
      <c r="N128" s="277"/>
      <c r="O128" s="132"/>
    </row>
    <row r="129" spans="2:15" x14ac:dyDescent="0.2">
      <c r="B129" s="406"/>
      <c r="C129" s="120">
        <v>126</v>
      </c>
      <c r="D129" s="71" t="str">
        <f t="shared" si="5"/>
        <v>Wednesday</v>
      </c>
      <c r="E129" s="7">
        <v>46148</v>
      </c>
      <c r="F129" s="322">
        <v>3</v>
      </c>
      <c r="G129" s="114">
        <f t="shared" si="4"/>
        <v>504</v>
      </c>
      <c r="H129" s="306"/>
      <c r="I129" s="281">
        <v>504</v>
      </c>
      <c r="J129" s="346"/>
      <c r="K129" s="281">
        <f t="shared" si="3"/>
        <v>-504</v>
      </c>
      <c r="L129" s="282"/>
      <c r="M129" s="282"/>
      <c r="N129" s="277"/>
      <c r="O129" s="132">
        <f>SUM(J123:J129)</f>
        <v>0</v>
      </c>
    </row>
    <row r="130" spans="2:15" x14ac:dyDescent="0.2">
      <c r="B130" s="406"/>
      <c r="C130" s="120">
        <v>127</v>
      </c>
      <c r="D130" s="71" t="str">
        <f t="shared" si="5"/>
        <v>Thursday</v>
      </c>
      <c r="E130" s="7">
        <v>46149</v>
      </c>
      <c r="F130" s="322">
        <v>4</v>
      </c>
      <c r="G130" s="114">
        <f t="shared" si="4"/>
        <v>508</v>
      </c>
      <c r="H130" s="306"/>
      <c r="I130" s="281">
        <v>508</v>
      </c>
      <c r="J130" s="346"/>
      <c r="K130" s="281">
        <f t="shared" si="3"/>
        <v>-508</v>
      </c>
      <c r="L130" s="282"/>
      <c r="M130" s="284"/>
      <c r="N130" s="277"/>
      <c r="O130" s="132"/>
    </row>
    <row r="131" spans="2:15" x14ac:dyDescent="0.2">
      <c r="B131" s="406"/>
      <c r="C131" s="120">
        <v>128</v>
      </c>
      <c r="D131" s="71" t="str">
        <f t="shared" si="5"/>
        <v>Friday</v>
      </c>
      <c r="E131" s="7">
        <v>46150</v>
      </c>
      <c r="F131" s="322">
        <v>5</v>
      </c>
      <c r="G131" s="114">
        <f t="shared" si="4"/>
        <v>513</v>
      </c>
      <c r="H131" s="306"/>
      <c r="I131" s="281">
        <v>512</v>
      </c>
      <c r="J131" s="346"/>
      <c r="K131" s="281">
        <f t="shared" si="3"/>
        <v>-512</v>
      </c>
      <c r="L131" s="282"/>
      <c r="M131" s="282"/>
      <c r="N131" s="277"/>
      <c r="O131" s="132"/>
    </row>
    <row r="132" spans="2:15" x14ac:dyDescent="0.2">
      <c r="B132" s="406"/>
      <c r="C132" s="120">
        <v>129</v>
      </c>
      <c r="D132" s="71" t="str">
        <f t="shared" si="5"/>
        <v>Saturday</v>
      </c>
      <c r="E132" s="7">
        <v>46151</v>
      </c>
      <c r="F132" s="322">
        <v>6</v>
      </c>
      <c r="G132" s="114">
        <f t="shared" si="4"/>
        <v>519</v>
      </c>
      <c r="H132" s="306"/>
      <c r="I132" s="281">
        <v>516</v>
      </c>
      <c r="J132" s="346"/>
      <c r="K132" s="281">
        <f t="shared" si="3"/>
        <v>-516</v>
      </c>
      <c r="L132" s="282"/>
      <c r="M132" s="284"/>
      <c r="N132" s="277"/>
      <c r="O132" s="132"/>
    </row>
    <row r="133" spans="2:15" ht="16" thickBot="1" x14ac:dyDescent="0.25">
      <c r="B133" s="406"/>
      <c r="C133" s="143">
        <v>130</v>
      </c>
      <c r="D133" s="71" t="str">
        <f t="shared" si="5"/>
        <v>Sunday</v>
      </c>
      <c r="E133" s="7">
        <v>46152</v>
      </c>
      <c r="F133" s="322">
        <v>7</v>
      </c>
      <c r="G133" s="114">
        <f t="shared" si="4"/>
        <v>526</v>
      </c>
      <c r="H133" s="306"/>
      <c r="I133" s="281">
        <v>520</v>
      </c>
      <c r="J133" s="346"/>
      <c r="K133" s="281">
        <f t="shared" ref="K133:K196" si="6">SUM(H133-I133)</f>
        <v>-520</v>
      </c>
      <c r="L133" s="282"/>
      <c r="M133" s="282"/>
      <c r="N133" s="277"/>
      <c r="O133" s="132"/>
    </row>
    <row r="134" spans="2:15" x14ac:dyDescent="0.2">
      <c r="B134" s="405">
        <v>20</v>
      </c>
      <c r="C134" s="188">
        <v>131</v>
      </c>
      <c r="D134" s="71" t="str">
        <f t="shared" si="5"/>
        <v>Monday</v>
      </c>
      <c r="E134" s="7">
        <v>46153</v>
      </c>
      <c r="F134" s="322">
        <v>1</v>
      </c>
      <c r="G134" s="114">
        <f t="shared" ref="G134:G197" si="7">SUM(G133+F134)</f>
        <v>527</v>
      </c>
      <c r="H134" s="306"/>
      <c r="I134" s="281">
        <v>524</v>
      </c>
      <c r="J134" s="346"/>
      <c r="K134" s="281">
        <f t="shared" si="6"/>
        <v>-524</v>
      </c>
      <c r="L134" s="282"/>
      <c r="M134" s="284"/>
      <c r="N134" s="277"/>
      <c r="O134" s="132"/>
    </row>
    <row r="135" spans="2:15" x14ac:dyDescent="0.2">
      <c r="B135" s="406"/>
      <c r="C135" s="120">
        <v>132</v>
      </c>
      <c r="D135" s="71" t="str">
        <f t="shared" si="5"/>
        <v>Tuesday</v>
      </c>
      <c r="E135" s="7">
        <v>46154</v>
      </c>
      <c r="F135" s="322">
        <v>2</v>
      </c>
      <c r="G135" s="114">
        <f t="shared" si="7"/>
        <v>529</v>
      </c>
      <c r="H135" s="306"/>
      <c r="I135" s="281">
        <v>528</v>
      </c>
      <c r="J135" s="346"/>
      <c r="K135" s="281">
        <f t="shared" si="6"/>
        <v>-528</v>
      </c>
      <c r="L135" s="282"/>
      <c r="M135" s="282"/>
      <c r="N135" s="277"/>
      <c r="O135" s="132"/>
    </row>
    <row r="136" spans="2:15" x14ac:dyDescent="0.2">
      <c r="B136" s="406"/>
      <c r="C136" s="120">
        <v>133</v>
      </c>
      <c r="D136" s="71" t="str">
        <f t="shared" si="5"/>
        <v>Wednesday</v>
      </c>
      <c r="E136" s="7">
        <v>46155</v>
      </c>
      <c r="F136" s="322">
        <v>3</v>
      </c>
      <c r="G136" s="114">
        <f t="shared" si="7"/>
        <v>532</v>
      </c>
      <c r="H136" s="306"/>
      <c r="I136" s="281">
        <v>532</v>
      </c>
      <c r="J136" s="346"/>
      <c r="K136" s="281">
        <f t="shared" si="6"/>
        <v>-532</v>
      </c>
      <c r="L136" s="282"/>
      <c r="M136" s="284"/>
      <c r="N136" s="277"/>
      <c r="O136" s="132">
        <f>SUM(J130:J136)</f>
        <v>0</v>
      </c>
    </row>
    <row r="137" spans="2:15" x14ac:dyDescent="0.2">
      <c r="B137" s="406"/>
      <c r="C137" s="120">
        <v>134</v>
      </c>
      <c r="D137" s="71" t="str">
        <f t="shared" ref="D137:D200" si="8">TEXT(WEEKDAY(E137), "dddd")</f>
        <v>Thursday</v>
      </c>
      <c r="E137" s="7">
        <v>46156</v>
      </c>
      <c r="F137" s="322">
        <v>4</v>
      </c>
      <c r="G137" s="114">
        <f t="shared" si="7"/>
        <v>536</v>
      </c>
      <c r="H137" s="306"/>
      <c r="I137" s="281">
        <v>536</v>
      </c>
      <c r="J137" s="346"/>
      <c r="K137" s="281">
        <f t="shared" si="6"/>
        <v>-536</v>
      </c>
      <c r="L137" s="282"/>
      <c r="M137" s="282"/>
      <c r="N137" s="277"/>
      <c r="O137" s="132"/>
    </row>
    <row r="138" spans="2:15" x14ac:dyDescent="0.2">
      <c r="B138" s="406"/>
      <c r="C138" s="120">
        <v>135</v>
      </c>
      <c r="D138" s="71" t="str">
        <f t="shared" si="8"/>
        <v>Friday</v>
      </c>
      <c r="E138" s="7">
        <v>46157</v>
      </c>
      <c r="F138" s="322">
        <v>5</v>
      </c>
      <c r="G138" s="114">
        <f t="shared" si="7"/>
        <v>541</v>
      </c>
      <c r="H138" s="306"/>
      <c r="I138" s="281">
        <v>540</v>
      </c>
      <c r="J138" s="346"/>
      <c r="K138" s="281">
        <f t="shared" si="6"/>
        <v>-540</v>
      </c>
      <c r="L138" s="282"/>
      <c r="M138" s="284"/>
      <c r="N138" s="277"/>
      <c r="O138" s="132"/>
    </row>
    <row r="139" spans="2:15" x14ac:dyDescent="0.2">
      <c r="B139" s="406"/>
      <c r="C139" s="120">
        <v>136</v>
      </c>
      <c r="D139" s="71" t="str">
        <f t="shared" si="8"/>
        <v>Saturday</v>
      </c>
      <c r="E139" s="7">
        <v>46158</v>
      </c>
      <c r="F139" s="322">
        <v>6</v>
      </c>
      <c r="G139" s="114">
        <f t="shared" si="7"/>
        <v>547</v>
      </c>
      <c r="H139" s="306"/>
      <c r="I139" s="281">
        <v>544</v>
      </c>
      <c r="J139" s="346"/>
      <c r="K139" s="281">
        <f t="shared" si="6"/>
        <v>-544</v>
      </c>
      <c r="L139" s="282"/>
      <c r="M139" s="282"/>
      <c r="N139" s="277"/>
      <c r="O139" s="132"/>
    </row>
    <row r="140" spans="2:15" ht="16" thickBot="1" x14ac:dyDescent="0.25">
      <c r="B140" s="406"/>
      <c r="C140" s="143">
        <v>137</v>
      </c>
      <c r="D140" s="71" t="str">
        <f t="shared" si="8"/>
        <v>Sunday</v>
      </c>
      <c r="E140" s="7">
        <v>46159</v>
      </c>
      <c r="F140" s="322">
        <v>7</v>
      </c>
      <c r="G140" s="114">
        <f t="shared" si="7"/>
        <v>554</v>
      </c>
      <c r="H140" s="306"/>
      <c r="I140" s="281">
        <v>548</v>
      </c>
      <c r="J140" s="346"/>
      <c r="K140" s="281">
        <f t="shared" si="6"/>
        <v>-548</v>
      </c>
      <c r="L140" s="282"/>
      <c r="M140" s="284"/>
      <c r="N140" s="277"/>
      <c r="O140" s="132"/>
    </row>
    <row r="141" spans="2:15" x14ac:dyDescent="0.2">
      <c r="B141" s="405">
        <v>21</v>
      </c>
      <c r="C141" s="188">
        <v>138</v>
      </c>
      <c r="D141" s="71" t="str">
        <f t="shared" si="8"/>
        <v>Monday</v>
      </c>
      <c r="E141" s="7">
        <v>46160</v>
      </c>
      <c r="F141" s="322">
        <v>1</v>
      </c>
      <c r="G141" s="114">
        <f t="shared" si="7"/>
        <v>555</v>
      </c>
      <c r="H141" s="306"/>
      <c r="I141" s="281">
        <v>552</v>
      </c>
      <c r="J141" s="346"/>
      <c r="K141" s="281">
        <f t="shared" si="6"/>
        <v>-552</v>
      </c>
      <c r="L141" s="282"/>
      <c r="M141" s="282"/>
      <c r="N141" s="277"/>
      <c r="O141" s="132"/>
    </row>
    <row r="142" spans="2:15" x14ac:dyDescent="0.2">
      <c r="B142" s="406"/>
      <c r="C142" s="120">
        <v>139</v>
      </c>
      <c r="D142" s="71" t="str">
        <f t="shared" si="8"/>
        <v>Tuesday</v>
      </c>
      <c r="E142" s="7">
        <v>46161</v>
      </c>
      <c r="F142" s="322">
        <v>2</v>
      </c>
      <c r="G142" s="114">
        <f t="shared" si="7"/>
        <v>557</v>
      </c>
      <c r="H142" s="306"/>
      <c r="I142" s="281">
        <v>556</v>
      </c>
      <c r="J142" s="346"/>
      <c r="K142" s="281">
        <f t="shared" si="6"/>
        <v>-556</v>
      </c>
      <c r="L142" s="282"/>
      <c r="M142" s="284"/>
      <c r="N142" s="277"/>
      <c r="O142" s="132"/>
    </row>
    <row r="143" spans="2:15" x14ac:dyDescent="0.2">
      <c r="B143" s="406"/>
      <c r="C143" s="120">
        <v>140</v>
      </c>
      <c r="D143" s="71" t="str">
        <f t="shared" si="8"/>
        <v>Wednesday</v>
      </c>
      <c r="E143" s="7">
        <v>46162</v>
      </c>
      <c r="F143" s="322">
        <v>3</v>
      </c>
      <c r="G143" s="114">
        <f t="shared" si="7"/>
        <v>560</v>
      </c>
      <c r="H143" s="306"/>
      <c r="I143" s="281">
        <v>560</v>
      </c>
      <c r="J143" s="346"/>
      <c r="K143" s="281">
        <f t="shared" si="6"/>
        <v>-560</v>
      </c>
      <c r="L143" s="282"/>
      <c r="M143" s="282"/>
      <c r="N143" s="277"/>
      <c r="O143" s="132">
        <f>SUM(J137:J143)</f>
        <v>0</v>
      </c>
    </row>
    <row r="144" spans="2:15" x14ac:dyDescent="0.2">
      <c r="B144" s="406"/>
      <c r="C144" s="120">
        <v>141</v>
      </c>
      <c r="D144" s="71" t="str">
        <f t="shared" si="8"/>
        <v>Thursday</v>
      </c>
      <c r="E144" s="7">
        <v>46163</v>
      </c>
      <c r="F144" s="322">
        <v>4</v>
      </c>
      <c r="G144" s="114">
        <f t="shared" si="7"/>
        <v>564</v>
      </c>
      <c r="H144" s="306"/>
      <c r="I144" s="281">
        <v>564</v>
      </c>
      <c r="J144" s="346"/>
      <c r="K144" s="281">
        <f t="shared" si="6"/>
        <v>-564</v>
      </c>
      <c r="L144" s="282"/>
      <c r="M144" s="284"/>
      <c r="N144" s="277"/>
      <c r="O144" s="132"/>
    </row>
    <row r="145" spans="2:15" x14ac:dyDescent="0.2">
      <c r="B145" s="406"/>
      <c r="C145" s="120">
        <v>142</v>
      </c>
      <c r="D145" s="71" t="str">
        <f t="shared" si="8"/>
        <v>Friday</v>
      </c>
      <c r="E145" s="7">
        <v>46164</v>
      </c>
      <c r="F145" s="322">
        <v>5</v>
      </c>
      <c r="G145" s="114">
        <f t="shared" si="7"/>
        <v>569</v>
      </c>
      <c r="H145" s="306"/>
      <c r="I145" s="281">
        <v>568</v>
      </c>
      <c r="J145" s="346"/>
      <c r="K145" s="281">
        <f t="shared" si="6"/>
        <v>-568</v>
      </c>
      <c r="L145" s="282"/>
      <c r="M145" s="282"/>
      <c r="N145" s="277"/>
      <c r="O145" s="132"/>
    </row>
    <row r="146" spans="2:15" x14ac:dyDescent="0.2">
      <c r="B146" s="406"/>
      <c r="C146" s="120">
        <v>143</v>
      </c>
      <c r="D146" s="71" t="str">
        <f t="shared" si="8"/>
        <v>Saturday</v>
      </c>
      <c r="E146" s="7">
        <v>46165</v>
      </c>
      <c r="F146" s="322">
        <v>6</v>
      </c>
      <c r="G146" s="114">
        <f t="shared" si="7"/>
        <v>575</v>
      </c>
      <c r="H146" s="306"/>
      <c r="I146" s="281">
        <v>572</v>
      </c>
      <c r="J146" s="346"/>
      <c r="K146" s="281">
        <f t="shared" si="6"/>
        <v>-572</v>
      </c>
      <c r="L146" s="282"/>
      <c r="M146" s="284"/>
      <c r="N146" s="277"/>
      <c r="O146" s="132"/>
    </row>
    <row r="147" spans="2:15" ht="16" thickBot="1" x14ac:dyDescent="0.25">
      <c r="B147" s="406"/>
      <c r="C147" s="143">
        <v>144</v>
      </c>
      <c r="D147" s="71" t="str">
        <f t="shared" si="8"/>
        <v>Sunday</v>
      </c>
      <c r="E147" s="7">
        <v>46166</v>
      </c>
      <c r="F147" s="322">
        <v>7</v>
      </c>
      <c r="G147" s="114">
        <f t="shared" si="7"/>
        <v>582</v>
      </c>
      <c r="H147" s="306"/>
      <c r="I147" s="281">
        <v>576</v>
      </c>
      <c r="J147" s="346"/>
      <c r="K147" s="281">
        <f t="shared" si="6"/>
        <v>-576</v>
      </c>
      <c r="L147" s="282"/>
      <c r="M147" s="282"/>
      <c r="N147" s="277"/>
      <c r="O147" s="132"/>
    </row>
    <row r="148" spans="2:15" x14ac:dyDescent="0.2">
      <c r="B148" s="405">
        <v>22</v>
      </c>
      <c r="C148" s="188">
        <v>145</v>
      </c>
      <c r="D148" s="71" t="str">
        <f t="shared" si="8"/>
        <v>Monday</v>
      </c>
      <c r="E148" s="7">
        <v>46167</v>
      </c>
      <c r="F148" s="322">
        <v>1</v>
      </c>
      <c r="G148" s="114">
        <f t="shared" si="7"/>
        <v>583</v>
      </c>
      <c r="H148" s="306"/>
      <c r="I148" s="281">
        <v>580</v>
      </c>
      <c r="J148" s="346"/>
      <c r="K148" s="281">
        <f t="shared" si="6"/>
        <v>-580</v>
      </c>
      <c r="L148" s="282"/>
      <c r="M148" s="284"/>
      <c r="N148" s="277"/>
      <c r="O148" s="132"/>
    </row>
    <row r="149" spans="2:15" x14ac:dyDescent="0.2">
      <c r="B149" s="406"/>
      <c r="C149" s="120">
        <v>146</v>
      </c>
      <c r="D149" s="71" t="str">
        <f t="shared" si="8"/>
        <v>Tuesday</v>
      </c>
      <c r="E149" s="7">
        <v>46168</v>
      </c>
      <c r="F149" s="322">
        <v>2</v>
      </c>
      <c r="G149" s="114">
        <f t="shared" si="7"/>
        <v>585</v>
      </c>
      <c r="H149" s="306"/>
      <c r="I149" s="281">
        <v>584</v>
      </c>
      <c r="J149" s="346"/>
      <c r="K149" s="281">
        <f t="shared" si="6"/>
        <v>-584</v>
      </c>
      <c r="L149" s="282"/>
      <c r="M149" s="282"/>
      <c r="N149" s="277"/>
      <c r="O149" s="132"/>
    </row>
    <row r="150" spans="2:15" x14ac:dyDescent="0.2">
      <c r="B150" s="406"/>
      <c r="C150" s="120">
        <v>147</v>
      </c>
      <c r="D150" s="71" t="str">
        <f t="shared" si="8"/>
        <v>Wednesday</v>
      </c>
      <c r="E150" s="7">
        <v>46169</v>
      </c>
      <c r="F150" s="322">
        <v>3</v>
      </c>
      <c r="G150" s="114">
        <f t="shared" si="7"/>
        <v>588</v>
      </c>
      <c r="H150" s="306"/>
      <c r="I150" s="281">
        <v>588</v>
      </c>
      <c r="J150" s="346"/>
      <c r="K150" s="281">
        <f t="shared" si="6"/>
        <v>-588</v>
      </c>
      <c r="L150" s="282"/>
      <c r="M150" s="284"/>
      <c r="N150" s="277"/>
      <c r="O150" s="132">
        <f>SUM(J144:J150)</f>
        <v>0</v>
      </c>
    </row>
    <row r="151" spans="2:15" x14ac:dyDescent="0.2">
      <c r="B151" s="406"/>
      <c r="C151" s="120">
        <v>148</v>
      </c>
      <c r="D151" s="71" t="str">
        <f t="shared" si="8"/>
        <v>Thursday</v>
      </c>
      <c r="E151" s="7">
        <v>46170</v>
      </c>
      <c r="F151" s="322">
        <v>4</v>
      </c>
      <c r="G151" s="114">
        <f t="shared" si="7"/>
        <v>592</v>
      </c>
      <c r="H151" s="306"/>
      <c r="I151" s="281">
        <v>592</v>
      </c>
      <c r="J151" s="346"/>
      <c r="K151" s="281">
        <f t="shared" si="6"/>
        <v>-592</v>
      </c>
      <c r="L151" s="282"/>
      <c r="M151" s="282"/>
      <c r="N151" s="277"/>
      <c r="O151" s="132"/>
    </row>
    <row r="152" spans="2:15" x14ac:dyDescent="0.2">
      <c r="B152" s="406"/>
      <c r="C152" s="120">
        <v>149</v>
      </c>
      <c r="D152" s="71" t="str">
        <f t="shared" si="8"/>
        <v>Friday</v>
      </c>
      <c r="E152" s="7">
        <v>46171</v>
      </c>
      <c r="F152" s="322">
        <v>5</v>
      </c>
      <c r="G152" s="114">
        <f t="shared" si="7"/>
        <v>597</v>
      </c>
      <c r="H152" s="306"/>
      <c r="I152" s="281">
        <v>596</v>
      </c>
      <c r="J152" s="346"/>
      <c r="K152" s="281">
        <f t="shared" si="6"/>
        <v>-596</v>
      </c>
      <c r="L152" s="282"/>
      <c r="M152" s="284"/>
      <c r="N152" s="277"/>
      <c r="O152" s="132"/>
    </row>
    <row r="153" spans="2:15" x14ac:dyDescent="0.2">
      <c r="B153" s="406"/>
      <c r="C153" s="120">
        <v>150</v>
      </c>
      <c r="D153" s="71" t="str">
        <f t="shared" si="8"/>
        <v>Saturday</v>
      </c>
      <c r="E153" s="7">
        <v>46172</v>
      </c>
      <c r="F153" s="322">
        <v>6</v>
      </c>
      <c r="G153" s="114">
        <f t="shared" si="7"/>
        <v>603</v>
      </c>
      <c r="H153" s="306"/>
      <c r="I153" s="281">
        <v>600</v>
      </c>
      <c r="J153" s="346"/>
      <c r="K153" s="281">
        <f t="shared" si="6"/>
        <v>-600</v>
      </c>
      <c r="L153" s="282"/>
      <c r="M153" s="282"/>
      <c r="N153" s="277"/>
      <c r="O153" s="132"/>
    </row>
    <row r="154" spans="2:15" ht="16" thickBot="1" x14ac:dyDescent="0.25">
      <c r="B154" s="406"/>
      <c r="C154" s="143">
        <v>151</v>
      </c>
      <c r="D154" s="71" t="str">
        <f t="shared" si="8"/>
        <v>Sunday</v>
      </c>
      <c r="E154" s="7">
        <v>46173</v>
      </c>
      <c r="F154" s="322">
        <v>7</v>
      </c>
      <c r="G154" s="114">
        <f t="shared" si="7"/>
        <v>610</v>
      </c>
      <c r="H154" s="306"/>
      <c r="I154" s="281">
        <v>604</v>
      </c>
      <c r="J154" s="346"/>
      <c r="K154" s="281">
        <f t="shared" si="6"/>
        <v>-604</v>
      </c>
      <c r="L154" s="282"/>
      <c r="M154" s="284"/>
      <c r="N154" s="277"/>
      <c r="O154" s="132"/>
    </row>
    <row r="155" spans="2:15" x14ac:dyDescent="0.2">
      <c r="B155" s="405">
        <v>23</v>
      </c>
      <c r="C155" s="188">
        <v>152</v>
      </c>
      <c r="D155" s="71" t="str">
        <f t="shared" si="8"/>
        <v>Monday</v>
      </c>
      <c r="E155" s="7">
        <v>46174</v>
      </c>
      <c r="F155" s="322">
        <v>1</v>
      </c>
      <c r="G155" s="114">
        <f t="shared" si="7"/>
        <v>611</v>
      </c>
      <c r="H155" s="306"/>
      <c r="I155" s="281">
        <v>608</v>
      </c>
      <c r="J155" s="346"/>
      <c r="K155" s="281">
        <f t="shared" si="6"/>
        <v>-608</v>
      </c>
      <c r="L155" s="282"/>
      <c r="M155" s="282"/>
      <c r="N155" s="277"/>
      <c r="O155" s="132"/>
    </row>
    <row r="156" spans="2:15" x14ac:dyDescent="0.2">
      <c r="B156" s="406"/>
      <c r="C156" s="120">
        <v>153</v>
      </c>
      <c r="D156" s="71" t="str">
        <f t="shared" si="8"/>
        <v>Tuesday</v>
      </c>
      <c r="E156" s="7">
        <v>46175</v>
      </c>
      <c r="F156" s="322">
        <v>2</v>
      </c>
      <c r="G156" s="114">
        <f t="shared" si="7"/>
        <v>613</v>
      </c>
      <c r="H156" s="306"/>
      <c r="I156" s="281">
        <v>612</v>
      </c>
      <c r="J156" s="346"/>
      <c r="K156" s="281">
        <f t="shared" si="6"/>
        <v>-612</v>
      </c>
      <c r="L156" s="282"/>
      <c r="M156" s="284"/>
      <c r="N156" s="277"/>
      <c r="O156" s="132"/>
    </row>
    <row r="157" spans="2:15" x14ac:dyDescent="0.2">
      <c r="B157" s="406"/>
      <c r="C157" s="120">
        <v>154</v>
      </c>
      <c r="D157" s="71" t="str">
        <f t="shared" si="8"/>
        <v>Wednesday</v>
      </c>
      <c r="E157" s="7">
        <v>46176</v>
      </c>
      <c r="F157" s="322">
        <v>3</v>
      </c>
      <c r="G157" s="114">
        <f t="shared" si="7"/>
        <v>616</v>
      </c>
      <c r="H157" s="306"/>
      <c r="I157" s="281">
        <v>616</v>
      </c>
      <c r="J157" s="346"/>
      <c r="K157" s="281">
        <f t="shared" si="6"/>
        <v>-616</v>
      </c>
      <c r="L157" s="282"/>
      <c r="M157" s="282"/>
      <c r="N157" s="277"/>
      <c r="O157" s="132">
        <f>SUM(J151:J157)</f>
        <v>0</v>
      </c>
    </row>
    <row r="158" spans="2:15" x14ac:dyDescent="0.2">
      <c r="B158" s="406"/>
      <c r="C158" s="120">
        <v>155</v>
      </c>
      <c r="D158" s="71" t="str">
        <f t="shared" si="8"/>
        <v>Thursday</v>
      </c>
      <c r="E158" s="7">
        <v>46177</v>
      </c>
      <c r="F158" s="322">
        <v>4</v>
      </c>
      <c r="G158" s="114">
        <f t="shared" si="7"/>
        <v>620</v>
      </c>
      <c r="H158" s="306"/>
      <c r="I158" s="281">
        <v>620</v>
      </c>
      <c r="J158" s="346"/>
      <c r="K158" s="281">
        <f t="shared" si="6"/>
        <v>-620</v>
      </c>
      <c r="L158" s="282"/>
      <c r="M158" s="284"/>
      <c r="N158" s="277"/>
      <c r="O158" s="132"/>
    </row>
    <row r="159" spans="2:15" x14ac:dyDescent="0.2">
      <c r="B159" s="406"/>
      <c r="C159" s="120">
        <v>156</v>
      </c>
      <c r="D159" s="71" t="str">
        <f t="shared" si="8"/>
        <v>Friday</v>
      </c>
      <c r="E159" s="7">
        <v>46178</v>
      </c>
      <c r="F159" s="322">
        <v>5</v>
      </c>
      <c r="G159" s="114">
        <f t="shared" si="7"/>
        <v>625</v>
      </c>
      <c r="H159" s="306"/>
      <c r="I159" s="281">
        <v>624</v>
      </c>
      <c r="J159" s="346"/>
      <c r="K159" s="281">
        <f t="shared" si="6"/>
        <v>-624</v>
      </c>
      <c r="L159" s="282"/>
      <c r="M159" s="282"/>
      <c r="N159" s="277"/>
      <c r="O159" s="132"/>
    </row>
    <row r="160" spans="2:15" x14ac:dyDescent="0.2">
      <c r="B160" s="406"/>
      <c r="C160" s="120">
        <v>157</v>
      </c>
      <c r="D160" s="71" t="str">
        <f t="shared" si="8"/>
        <v>Saturday</v>
      </c>
      <c r="E160" s="7">
        <v>46179</v>
      </c>
      <c r="F160" s="322">
        <v>6</v>
      </c>
      <c r="G160" s="114">
        <f t="shared" si="7"/>
        <v>631</v>
      </c>
      <c r="H160" s="306"/>
      <c r="I160" s="281">
        <v>628</v>
      </c>
      <c r="J160" s="346"/>
      <c r="K160" s="281">
        <f t="shared" si="6"/>
        <v>-628</v>
      </c>
      <c r="L160" s="282"/>
      <c r="M160" s="284"/>
      <c r="N160" s="277"/>
      <c r="O160" s="132"/>
    </row>
    <row r="161" spans="2:15" ht="16" thickBot="1" x14ac:dyDescent="0.25">
      <c r="B161" s="406"/>
      <c r="C161" s="143">
        <v>158</v>
      </c>
      <c r="D161" s="71" t="str">
        <f t="shared" si="8"/>
        <v>Sunday</v>
      </c>
      <c r="E161" s="7">
        <v>46180</v>
      </c>
      <c r="F161" s="322">
        <v>7</v>
      </c>
      <c r="G161" s="114">
        <f t="shared" si="7"/>
        <v>638</v>
      </c>
      <c r="H161" s="306"/>
      <c r="I161" s="281">
        <v>632</v>
      </c>
      <c r="J161" s="346"/>
      <c r="K161" s="281">
        <f t="shared" si="6"/>
        <v>-632</v>
      </c>
      <c r="L161" s="282"/>
      <c r="M161" s="282"/>
      <c r="N161" s="277"/>
      <c r="O161" s="132"/>
    </row>
    <row r="162" spans="2:15" x14ac:dyDescent="0.2">
      <c r="B162" s="405">
        <v>24</v>
      </c>
      <c r="C162" s="188">
        <v>159</v>
      </c>
      <c r="D162" s="71" t="str">
        <f t="shared" si="8"/>
        <v>Monday</v>
      </c>
      <c r="E162" s="7">
        <v>46181</v>
      </c>
      <c r="F162" s="322">
        <v>1</v>
      </c>
      <c r="G162" s="114">
        <f t="shared" si="7"/>
        <v>639</v>
      </c>
      <c r="H162" s="306"/>
      <c r="I162" s="281">
        <v>636</v>
      </c>
      <c r="J162" s="346"/>
      <c r="K162" s="281">
        <f t="shared" si="6"/>
        <v>-636</v>
      </c>
      <c r="L162" s="282"/>
      <c r="M162" s="284"/>
      <c r="N162" s="277"/>
      <c r="O162" s="132"/>
    </row>
    <row r="163" spans="2:15" x14ac:dyDescent="0.2">
      <c r="B163" s="406"/>
      <c r="C163" s="120">
        <v>160</v>
      </c>
      <c r="D163" s="71" t="str">
        <f t="shared" si="8"/>
        <v>Tuesday</v>
      </c>
      <c r="E163" s="7">
        <v>46182</v>
      </c>
      <c r="F163" s="322">
        <v>2</v>
      </c>
      <c r="G163" s="114">
        <f t="shared" si="7"/>
        <v>641</v>
      </c>
      <c r="H163" s="306"/>
      <c r="I163" s="281">
        <v>640</v>
      </c>
      <c r="J163" s="346"/>
      <c r="K163" s="281">
        <f t="shared" si="6"/>
        <v>-640</v>
      </c>
      <c r="L163" s="282"/>
      <c r="M163" s="282"/>
      <c r="N163" s="277"/>
      <c r="O163" s="132"/>
    </row>
    <row r="164" spans="2:15" x14ac:dyDescent="0.2">
      <c r="B164" s="406"/>
      <c r="C164" s="120">
        <v>161</v>
      </c>
      <c r="D164" s="71" t="str">
        <f t="shared" si="8"/>
        <v>Wednesday</v>
      </c>
      <c r="E164" s="7">
        <v>46183</v>
      </c>
      <c r="F164" s="322">
        <v>3</v>
      </c>
      <c r="G164" s="114">
        <f t="shared" si="7"/>
        <v>644</v>
      </c>
      <c r="H164" s="306"/>
      <c r="I164" s="281">
        <v>644</v>
      </c>
      <c r="J164" s="346"/>
      <c r="K164" s="281">
        <f t="shared" si="6"/>
        <v>-644</v>
      </c>
      <c r="L164" s="282"/>
      <c r="M164" s="284"/>
      <c r="N164" s="277"/>
      <c r="O164" s="132">
        <f>SUM(J158:J164)</f>
        <v>0</v>
      </c>
    </row>
    <row r="165" spans="2:15" x14ac:dyDescent="0.2">
      <c r="B165" s="406"/>
      <c r="C165" s="120">
        <v>162</v>
      </c>
      <c r="D165" s="71" t="str">
        <f t="shared" si="8"/>
        <v>Thursday</v>
      </c>
      <c r="E165" s="7">
        <v>46184</v>
      </c>
      <c r="F165" s="322">
        <v>4</v>
      </c>
      <c r="G165" s="114">
        <f t="shared" si="7"/>
        <v>648</v>
      </c>
      <c r="H165" s="306"/>
      <c r="I165" s="281">
        <v>648</v>
      </c>
      <c r="J165" s="346"/>
      <c r="K165" s="281">
        <f t="shared" si="6"/>
        <v>-648</v>
      </c>
      <c r="L165" s="282"/>
      <c r="M165" s="282"/>
      <c r="N165" s="277"/>
      <c r="O165" s="132"/>
    </row>
    <row r="166" spans="2:15" x14ac:dyDescent="0.2">
      <c r="B166" s="406"/>
      <c r="C166" s="120">
        <v>163</v>
      </c>
      <c r="D166" s="71" t="str">
        <f t="shared" si="8"/>
        <v>Friday</v>
      </c>
      <c r="E166" s="7">
        <v>46185</v>
      </c>
      <c r="F166" s="322">
        <v>5</v>
      </c>
      <c r="G166" s="114">
        <f t="shared" si="7"/>
        <v>653</v>
      </c>
      <c r="H166" s="306"/>
      <c r="I166" s="281">
        <v>652</v>
      </c>
      <c r="J166" s="346"/>
      <c r="K166" s="281">
        <f t="shared" si="6"/>
        <v>-652</v>
      </c>
      <c r="L166" s="282"/>
      <c r="M166" s="284"/>
      <c r="N166" s="277"/>
      <c r="O166" s="132"/>
    </row>
    <row r="167" spans="2:15" x14ac:dyDescent="0.2">
      <c r="B167" s="406"/>
      <c r="C167" s="120">
        <v>164</v>
      </c>
      <c r="D167" s="71" t="str">
        <f t="shared" si="8"/>
        <v>Saturday</v>
      </c>
      <c r="E167" s="7">
        <v>46186</v>
      </c>
      <c r="F167" s="322">
        <v>6</v>
      </c>
      <c r="G167" s="114">
        <f t="shared" si="7"/>
        <v>659</v>
      </c>
      <c r="H167" s="306"/>
      <c r="I167" s="281">
        <v>656</v>
      </c>
      <c r="J167" s="346"/>
      <c r="K167" s="281">
        <f t="shared" si="6"/>
        <v>-656</v>
      </c>
      <c r="L167" s="282"/>
      <c r="M167" s="282"/>
      <c r="N167" s="277"/>
      <c r="O167" s="132"/>
    </row>
    <row r="168" spans="2:15" ht="16" thickBot="1" x14ac:dyDescent="0.25">
      <c r="B168" s="406"/>
      <c r="C168" s="143">
        <v>165</v>
      </c>
      <c r="D168" s="71" t="str">
        <f t="shared" si="8"/>
        <v>Sunday</v>
      </c>
      <c r="E168" s="7">
        <v>46187</v>
      </c>
      <c r="F168" s="322">
        <v>7</v>
      </c>
      <c r="G168" s="114">
        <f t="shared" si="7"/>
        <v>666</v>
      </c>
      <c r="H168" s="306"/>
      <c r="I168" s="281">
        <v>660</v>
      </c>
      <c r="J168" s="346"/>
      <c r="K168" s="281">
        <f t="shared" si="6"/>
        <v>-660</v>
      </c>
      <c r="L168" s="282"/>
      <c r="M168" s="284"/>
      <c r="N168" s="277"/>
      <c r="O168" s="132"/>
    </row>
    <row r="169" spans="2:15" x14ac:dyDescent="0.2">
      <c r="B169" s="405">
        <v>25</v>
      </c>
      <c r="C169" s="188">
        <v>166</v>
      </c>
      <c r="D169" s="71" t="str">
        <f t="shared" si="8"/>
        <v>Monday</v>
      </c>
      <c r="E169" s="7">
        <v>46188</v>
      </c>
      <c r="F169" s="322">
        <v>1</v>
      </c>
      <c r="G169" s="114">
        <f t="shared" si="7"/>
        <v>667</v>
      </c>
      <c r="H169" s="306"/>
      <c r="I169" s="281">
        <v>664</v>
      </c>
      <c r="J169" s="346"/>
      <c r="K169" s="281">
        <f t="shared" si="6"/>
        <v>-664</v>
      </c>
      <c r="L169" s="282"/>
      <c r="M169" s="282"/>
      <c r="N169" s="277"/>
      <c r="O169" s="132"/>
    </row>
    <row r="170" spans="2:15" x14ac:dyDescent="0.2">
      <c r="B170" s="406"/>
      <c r="C170" s="120">
        <v>167</v>
      </c>
      <c r="D170" s="71" t="str">
        <f t="shared" si="8"/>
        <v>Tuesday</v>
      </c>
      <c r="E170" s="7">
        <v>46189</v>
      </c>
      <c r="F170" s="322">
        <v>2</v>
      </c>
      <c r="G170" s="114">
        <f t="shared" si="7"/>
        <v>669</v>
      </c>
      <c r="H170" s="306"/>
      <c r="I170" s="281">
        <v>668</v>
      </c>
      <c r="J170" s="346"/>
      <c r="K170" s="281">
        <f t="shared" si="6"/>
        <v>-668</v>
      </c>
      <c r="L170" s="282"/>
      <c r="M170" s="284"/>
      <c r="N170" s="277"/>
      <c r="O170" s="132"/>
    </row>
    <row r="171" spans="2:15" x14ac:dyDescent="0.2">
      <c r="B171" s="406"/>
      <c r="C171" s="120">
        <v>168</v>
      </c>
      <c r="D171" s="71" t="str">
        <f t="shared" si="8"/>
        <v>Wednesday</v>
      </c>
      <c r="E171" s="7">
        <v>46190</v>
      </c>
      <c r="F171" s="322">
        <v>3</v>
      </c>
      <c r="G171" s="114">
        <f t="shared" si="7"/>
        <v>672</v>
      </c>
      <c r="H171" s="306"/>
      <c r="I171" s="281">
        <v>672</v>
      </c>
      <c r="J171" s="346"/>
      <c r="K171" s="281">
        <f t="shared" si="6"/>
        <v>-672</v>
      </c>
      <c r="L171" s="282"/>
      <c r="M171" s="282"/>
      <c r="N171" s="277"/>
      <c r="O171" s="132">
        <f>SUM(J165:J171)</f>
        <v>0</v>
      </c>
    </row>
    <row r="172" spans="2:15" x14ac:dyDescent="0.2">
      <c r="B172" s="406"/>
      <c r="C172" s="120">
        <v>169</v>
      </c>
      <c r="D172" s="71" t="str">
        <f t="shared" si="8"/>
        <v>Thursday</v>
      </c>
      <c r="E172" s="7">
        <v>46191</v>
      </c>
      <c r="F172" s="322">
        <v>4</v>
      </c>
      <c r="G172" s="114">
        <f t="shared" si="7"/>
        <v>676</v>
      </c>
      <c r="H172" s="306"/>
      <c r="I172" s="281">
        <v>676</v>
      </c>
      <c r="J172" s="346"/>
      <c r="K172" s="281">
        <f t="shared" si="6"/>
        <v>-676</v>
      </c>
      <c r="L172" s="282"/>
      <c r="M172" s="284"/>
      <c r="N172" s="277"/>
      <c r="O172" s="132"/>
    </row>
    <row r="173" spans="2:15" x14ac:dyDescent="0.2">
      <c r="B173" s="406"/>
      <c r="C173" s="120">
        <v>170</v>
      </c>
      <c r="D173" s="71" t="str">
        <f t="shared" si="8"/>
        <v>Friday</v>
      </c>
      <c r="E173" s="7">
        <v>46192</v>
      </c>
      <c r="F173" s="322">
        <v>5</v>
      </c>
      <c r="G173" s="114">
        <f t="shared" si="7"/>
        <v>681</v>
      </c>
      <c r="H173" s="306"/>
      <c r="I173" s="281">
        <v>680</v>
      </c>
      <c r="J173" s="346"/>
      <c r="K173" s="281">
        <f t="shared" si="6"/>
        <v>-680</v>
      </c>
      <c r="L173" s="282"/>
      <c r="M173" s="282"/>
      <c r="N173" s="277"/>
      <c r="O173" s="132"/>
    </row>
    <row r="174" spans="2:15" x14ac:dyDescent="0.2">
      <c r="B174" s="406"/>
      <c r="C174" s="120">
        <v>171</v>
      </c>
      <c r="D174" s="71" t="str">
        <f t="shared" si="8"/>
        <v>Saturday</v>
      </c>
      <c r="E174" s="7">
        <v>46193</v>
      </c>
      <c r="F174" s="322">
        <v>6</v>
      </c>
      <c r="G174" s="114">
        <f t="shared" si="7"/>
        <v>687</v>
      </c>
      <c r="H174" s="306"/>
      <c r="I174" s="281">
        <v>684</v>
      </c>
      <c r="J174" s="346"/>
      <c r="K174" s="281">
        <f t="shared" si="6"/>
        <v>-684</v>
      </c>
      <c r="L174" s="282"/>
      <c r="M174" s="284"/>
      <c r="N174" s="277"/>
      <c r="O174" s="132"/>
    </row>
    <row r="175" spans="2:15" ht="16" thickBot="1" x14ac:dyDescent="0.25">
      <c r="B175" s="406"/>
      <c r="C175" s="143">
        <v>172</v>
      </c>
      <c r="D175" s="71" t="str">
        <f t="shared" si="8"/>
        <v>Sunday</v>
      </c>
      <c r="E175" s="7">
        <v>46194</v>
      </c>
      <c r="F175" s="322">
        <v>7</v>
      </c>
      <c r="G175" s="114">
        <f t="shared" si="7"/>
        <v>694</v>
      </c>
      <c r="H175" s="306"/>
      <c r="I175" s="281">
        <v>688</v>
      </c>
      <c r="J175" s="346"/>
      <c r="K175" s="281">
        <f t="shared" si="6"/>
        <v>-688</v>
      </c>
      <c r="L175" s="282"/>
      <c r="M175" s="282"/>
      <c r="N175" s="277"/>
      <c r="O175" s="132"/>
    </row>
    <row r="176" spans="2:15" x14ac:dyDescent="0.2">
      <c r="B176" s="405">
        <v>26</v>
      </c>
      <c r="C176" s="188">
        <v>173</v>
      </c>
      <c r="D176" s="71" t="str">
        <f t="shared" si="8"/>
        <v>Monday</v>
      </c>
      <c r="E176" s="7">
        <v>46195</v>
      </c>
      <c r="F176" s="322">
        <v>1</v>
      </c>
      <c r="G176" s="114">
        <f t="shared" si="7"/>
        <v>695</v>
      </c>
      <c r="H176" s="306"/>
      <c r="I176" s="281">
        <v>692</v>
      </c>
      <c r="J176" s="346"/>
      <c r="K176" s="281">
        <f t="shared" si="6"/>
        <v>-692</v>
      </c>
      <c r="L176" s="282"/>
      <c r="M176" s="284"/>
      <c r="N176" s="277"/>
      <c r="O176" s="132"/>
    </row>
    <row r="177" spans="2:15" x14ac:dyDescent="0.2">
      <c r="B177" s="406"/>
      <c r="C177" s="120">
        <v>174</v>
      </c>
      <c r="D177" s="71" t="str">
        <f t="shared" si="8"/>
        <v>Tuesday</v>
      </c>
      <c r="E177" s="7">
        <v>46196</v>
      </c>
      <c r="F177" s="322">
        <v>2</v>
      </c>
      <c r="G177" s="114">
        <f t="shared" si="7"/>
        <v>697</v>
      </c>
      <c r="H177" s="306"/>
      <c r="I177" s="281">
        <v>696</v>
      </c>
      <c r="J177" s="346"/>
      <c r="K177" s="281">
        <f t="shared" si="6"/>
        <v>-696</v>
      </c>
      <c r="L177" s="282"/>
      <c r="M177" s="282"/>
      <c r="N177" s="277"/>
      <c r="O177" s="132"/>
    </row>
    <row r="178" spans="2:15" x14ac:dyDescent="0.2">
      <c r="B178" s="406"/>
      <c r="C178" s="120">
        <v>175</v>
      </c>
      <c r="D178" s="71" t="str">
        <f t="shared" si="8"/>
        <v>Wednesday</v>
      </c>
      <c r="E178" s="7">
        <v>46197</v>
      </c>
      <c r="F178" s="322">
        <v>3</v>
      </c>
      <c r="G178" s="114">
        <f t="shared" si="7"/>
        <v>700</v>
      </c>
      <c r="H178" s="306"/>
      <c r="I178" s="281">
        <v>700</v>
      </c>
      <c r="J178" s="346"/>
      <c r="K178" s="281">
        <f t="shared" si="6"/>
        <v>-700</v>
      </c>
      <c r="L178" s="282"/>
      <c r="M178" s="284"/>
      <c r="N178" s="277"/>
      <c r="O178" s="132">
        <f>SUM(J172:J178)</f>
        <v>0</v>
      </c>
    </row>
    <row r="179" spans="2:15" x14ac:dyDescent="0.2">
      <c r="B179" s="406"/>
      <c r="C179" s="120">
        <v>176</v>
      </c>
      <c r="D179" s="71" t="str">
        <f t="shared" si="8"/>
        <v>Thursday</v>
      </c>
      <c r="E179" s="7">
        <v>46198</v>
      </c>
      <c r="F179" s="322">
        <v>4</v>
      </c>
      <c r="G179" s="114">
        <f t="shared" si="7"/>
        <v>704</v>
      </c>
      <c r="H179" s="306"/>
      <c r="I179" s="281">
        <v>704</v>
      </c>
      <c r="J179" s="346"/>
      <c r="K179" s="281">
        <f t="shared" si="6"/>
        <v>-704</v>
      </c>
      <c r="L179" s="282"/>
      <c r="M179" s="282"/>
      <c r="N179" s="277"/>
      <c r="O179" s="132"/>
    </row>
    <row r="180" spans="2:15" x14ac:dyDescent="0.2">
      <c r="B180" s="406"/>
      <c r="C180" s="120">
        <v>177</v>
      </c>
      <c r="D180" s="71" t="str">
        <f t="shared" si="8"/>
        <v>Friday</v>
      </c>
      <c r="E180" s="7">
        <v>46199</v>
      </c>
      <c r="F180" s="322">
        <v>5</v>
      </c>
      <c r="G180" s="114">
        <f t="shared" si="7"/>
        <v>709</v>
      </c>
      <c r="H180" s="306"/>
      <c r="I180" s="281">
        <v>708</v>
      </c>
      <c r="J180" s="346"/>
      <c r="K180" s="281">
        <f t="shared" si="6"/>
        <v>-708</v>
      </c>
      <c r="L180" s="282"/>
      <c r="M180" s="284"/>
      <c r="N180" s="277"/>
      <c r="O180" s="132"/>
    </row>
    <row r="181" spans="2:15" x14ac:dyDescent="0.2">
      <c r="B181" s="406"/>
      <c r="C181" s="120">
        <v>178</v>
      </c>
      <c r="D181" s="71" t="str">
        <f t="shared" si="8"/>
        <v>Saturday</v>
      </c>
      <c r="E181" s="7">
        <v>46200</v>
      </c>
      <c r="F181" s="322">
        <v>6</v>
      </c>
      <c r="G181" s="114">
        <f t="shared" si="7"/>
        <v>715</v>
      </c>
      <c r="H181" s="306"/>
      <c r="I181" s="281">
        <v>712</v>
      </c>
      <c r="J181" s="346"/>
      <c r="K181" s="281">
        <f t="shared" si="6"/>
        <v>-712</v>
      </c>
      <c r="L181" s="282"/>
      <c r="M181" s="282"/>
      <c r="N181" s="277"/>
      <c r="O181" s="132"/>
    </row>
    <row r="182" spans="2:15" ht="16" thickBot="1" x14ac:dyDescent="0.25">
      <c r="B182" s="406"/>
      <c r="C182" s="143">
        <v>179</v>
      </c>
      <c r="D182" s="71" t="str">
        <f t="shared" si="8"/>
        <v>Sunday</v>
      </c>
      <c r="E182" s="7">
        <v>46201</v>
      </c>
      <c r="F182" s="322">
        <v>7</v>
      </c>
      <c r="G182" s="114">
        <f t="shared" si="7"/>
        <v>722</v>
      </c>
      <c r="H182" s="306"/>
      <c r="I182" s="281">
        <v>716</v>
      </c>
      <c r="J182" s="346"/>
      <c r="K182" s="281">
        <f t="shared" si="6"/>
        <v>-716</v>
      </c>
      <c r="L182" s="282"/>
      <c r="M182" s="284"/>
      <c r="N182" s="277"/>
      <c r="O182" s="132"/>
    </row>
    <row r="183" spans="2:15" x14ac:dyDescent="0.2">
      <c r="B183" s="405">
        <v>27</v>
      </c>
      <c r="C183" s="188">
        <v>180</v>
      </c>
      <c r="D183" s="71" t="str">
        <f t="shared" si="8"/>
        <v>Monday</v>
      </c>
      <c r="E183" s="7">
        <v>46202</v>
      </c>
      <c r="F183" s="322">
        <v>1</v>
      </c>
      <c r="G183" s="114">
        <f t="shared" si="7"/>
        <v>723</v>
      </c>
      <c r="H183" s="306"/>
      <c r="I183" s="281">
        <v>720</v>
      </c>
      <c r="J183" s="346"/>
      <c r="K183" s="281">
        <f t="shared" si="6"/>
        <v>-720</v>
      </c>
      <c r="L183" s="282"/>
      <c r="M183" s="282"/>
      <c r="N183" s="277"/>
      <c r="O183" s="132"/>
    </row>
    <row r="184" spans="2:15" x14ac:dyDescent="0.2">
      <c r="B184" s="406"/>
      <c r="C184" s="120">
        <v>181</v>
      </c>
      <c r="D184" s="71" t="str">
        <f t="shared" si="8"/>
        <v>Tuesday</v>
      </c>
      <c r="E184" s="7">
        <v>46203</v>
      </c>
      <c r="F184" s="322">
        <v>2</v>
      </c>
      <c r="G184" s="114">
        <f t="shared" si="7"/>
        <v>725</v>
      </c>
      <c r="H184" s="306"/>
      <c r="I184" s="281">
        <v>724</v>
      </c>
      <c r="J184" s="346"/>
      <c r="K184" s="281">
        <f t="shared" si="6"/>
        <v>-724</v>
      </c>
      <c r="L184" s="282"/>
      <c r="M184" s="284"/>
      <c r="N184" s="277"/>
      <c r="O184" s="132"/>
    </row>
    <row r="185" spans="2:15" x14ac:dyDescent="0.2">
      <c r="B185" s="406"/>
      <c r="C185" s="120">
        <v>182</v>
      </c>
      <c r="D185" s="71" t="str">
        <f t="shared" si="8"/>
        <v>Wednesday</v>
      </c>
      <c r="E185" s="7">
        <v>46204</v>
      </c>
      <c r="F185" s="322">
        <v>3</v>
      </c>
      <c r="G185" s="114">
        <f t="shared" si="7"/>
        <v>728</v>
      </c>
      <c r="H185" s="306"/>
      <c r="I185" s="281">
        <v>728</v>
      </c>
      <c r="J185" s="346"/>
      <c r="K185" s="281">
        <f t="shared" si="6"/>
        <v>-728</v>
      </c>
      <c r="L185" s="282"/>
      <c r="M185" s="282"/>
      <c r="N185" s="277"/>
      <c r="O185" s="132">
        <f>SUM(J179:J185)</f>
        <v>0</v>
      </c>
    </row>
    <row r="186" spans="2:15" x14ac:dyDescent="0.2">
      <c r="B186" s="406"/>
      <c r="C186" s="120">
        <v>183</v>
      </c>
      <c r="D186" s="71" t="str">
        <f t="shared" si="8"/>
        <v>Thursday</v>
      </c>
      <c r="E186" s="7">
        <v>46205</v>
      </c>
      <c r="F186" s="322">
        <v>4</v>
      </c>
      <c r="G186" s="114">
        <f t="shared" si="7"/>
        <v>732</v>
      </c>
      <c r="H186" s="306"/>
      <c r="I186" s="281">
        <v>732</v>
      </c>
      <c r="J186" s="346"/>
      <c r="K186" s="281">
        <f t="shared" si="6"/>
        <v>-732</v>
      </c>
      <c r="L186" s="282"/>
      <c r="M186" s="284"/>
      <c r="N186" s="277"/>
      <c r="O186" s="132"/>
    </row>
    <row r="187" spans="2:15" x14ac:dyDescent="0.2">
      <c r="B187" s="406"/>
      <c r="C187" s="120">
        <v>184</v>
      </c>
      <c r="D187" s="71" t="str">
        <f t="shared" si="8"/>
        <v>Friday</v>
      </c>
      <c r="E187" s="7">
        <v>46206</v>
      </c>
      <c r="F187" s="322">
        <v>5</v>
      </c>
      <c r="G187" s="114">
        <f t="shared" si="7"/>
        <v>737</v>
      </c>
      <c r="H187" s="306"/>
      <c r="I187" s="281">
        <v>736</v>
      </c>
      <c r="J187" s="346"/>
      <c r="K187" s="281">
        <f t="shared" si="6"/>
        <v>-736</v>
      </c>
      <c r="L187" s="282"/>
      <c r="M187" s="282"/>
      <c r="N187" s="277"/>
      <c r="O187" s="132"/>
    </row>
    <row r="188" spans="2:15" x14ac:dyDescent="0.2">
      <c r="B188" s="406"/>
      <c r="C188" s="120">
        <v>185</v>
      </c>
      <c r="D188" s="71" t="str">
        <f t="shared" si="8"/>
        <v>Saturday</v>
      </c>
      <c r="E188" s="7">
        <v>46207</v>
      </c>
      <c r="F188" s="322">
        <v>6</v>
      </c>
      <c r="G188" s="114">
        <f t="shared" si="7"/>
        <v>743</v>
      </c>
      <c r="H188" s="306"/>
      <c r="I188" s="281">
        <v>740</v>
      </c>
      <c r="J188" s="346"/>
      <c r="K188" s="281">
        <f t="shared" si="6"/>
        <v>-740</v>
      </c>
      <c r="L188" s="282"/>
      <c r="M188" s="284"/>
      <c r="N188" s="277"/>
      <c r="O188" s="132"/>
    </row>
    <row r="189" spans="2:15" ht="16" thickBot="1" x14ac:dyDescent="0.25">
      <c r="B189" s="406"/>
      <c r="C189" s="143">
        <v>186</v>
      </c>
      <c r="D189" s="71" t="str">
        <f t="shared" si="8"/>
        <v>Sunday</v>
      </c>
      <c r="E189" s="7">
        <v>46208</v>
      </c>
      <c r="F189" s="322">
        <v>7</v>
      </c>
      <c r="G189" s="114">
        <f t="shared" si="7"/>
        <v>750</v>
      </c>
      <c r="H189" s="306"/>
      <c r="I189" s="281">
        <v>744</v>
      </c>
      <c r="J189" s="346"/>
      <c r="K189" s="281">
        <f t="shared" si="6"/>
        <v>-744</v>
      </c>
      <c r="L189" s="282"/>
      <c r="M189" s="282"/>
      <c r="N189" s="277"/>
      <c r="O189" s="132"/>
    </row>
    <row r="190" spans="2:15" x14ac:dyDescent="0.2">
      <c r="B190" s="405">
        <v>28</v>
      </c>
      <c r="C190" s="188">
        <v>187</v>
      </c>
      <c r="D190" s="71" t="str">
        <f t="shared" si="8"/>
        <v>Monday</v>
      </c>
      <c r="E190" s="7">
        <v>46209</v>
      </c>
      <c r="F190" s="322">
        <v>1</v>
      </c>
      <c r="G190" s="114">
        <f t="shared" si="7"/>
        <v>751</v>
      </c>
      <c r="H190" s="306"/>
      <c r="I190" s="281">
        <v>748</v>
      </c>
      <c r="J190" s="346"/>
      <c r="K190" s="281">
        <f t="shared" si="6"/>
        <v>-748</v>
      </c>
      <c r="L190" s="282"/>
      <c r="M190" s="284"/>
      <c r="N190" s="277"/>
      <c r="O190" s="132"/>
    </row>
    <row r="191" spans="2:15" x14ac:dyDescent="0.2">
      <c r="B191" s="406"/>
      <c r="C191" s="120">
        <v>188</v>
      </c>
      <c r="D191" s="71" t="str">
        <f t="shared" si="8"/>
        <v>Tuesday</v>
      </c>
      <c r="E191" s="7">
        <v>46210</v>
      </c>
      <c r="F191" s="322">
        <v>2</v>
      </c>
      <c r="G191" s="114">
        <f t="shared" si="7"/>
        <v>753</v>
      </c>
      <c r="H191" s="306"/>
      <c r="I191" s="281">
        <v>752</v>
      </c>
      <c r="J191" s="346"/>
      <c r="K191" s="281">
        <f t="shared" si="6"/>
        <v>-752</v>
      </c>
      <c r="L191" s="282"/>
      <c r="M191" s="282"/>
      <c r="N191" s="277"/>
      <c r="O191" s="132"/>
    </row>
    <row r="192" spans="2:15" x14ac:dyDescent="0.2">
      <c r="B192" s="406"/>
      <c r="C192" s="120">
        <v>189</v>
      </c>
      <c r="D192" s="71" t="str">
        <f t="shared" si="8"/>
        <v>Wednesday</v>
      </c>
      <c r="E192" s="7">
        <v>46211</v>
      </c>
      <c r="F192" s="322">
        <v>3</v>
      </c>
      <c r="G192" s="114">
        <f t="shared" si="7"/>
        <v>756</v>
      </c>
      <c r="H192" s="306"/>
      <c r="I192" s="281">
        <v>756</v>
      </c>
      <c r="J192" s="346"/>
      <c r="K192" s="281">
        <f t="shared" si="6"/>
        <v>-756</v>
      </c>
      <c r="L192" s="282"/>
      <c r="M192" s="284"/>
      <c r="N192" s="277"/>
      <c r="O192" s="132">
        <f>SUM(J186:J192)</f>
        <v>0</v>
      </c>
    </row>
    <row r="193" spans="2:15" x14ac:dyDescent="0.2">
      <c r="B193" s="406"/>
      <c r="C193" s="120">
        <v>190</v>
      </c>
      <c r="D193" s="71" t="str">
        <f t="shared" si="8"/>
        <v>Thursday</v>
      </c>
      <c r="E193" s="7">
        <v>46212</v>
      </c>
      <c r="F193" s="322">
        <v>4</v>
      </c>
      <c r="G193" s="114">
        <f t="shared" si="7"/>
        <v>760</v>
      </c>
      <c r="H193" s="306"/>
      <c r="I193" s="281">
        <v>760</v>
      </c>
      <c r="J193" s="346"/>
      <c r="K193" s="281">
        <f t="shared" si="6"/>
        <v>-760</v>
      </c>
      <c r="L193" s="282"/>
      <c r="M193" s="282"/>
      <c r="N193" s="277"/>
      <c r="O193" s="132"/>
    </row>
    <row r="194" spans="2:15" x14ac:dyDescent="0.2">
      <c r="B194" s="406"/>
      <c r="C194" s="120">
        <v>191</v>
      </c>
      <c r="D194" s="71" t="str">
        <f t="shared" si="8"/>
        <v>Friday</v>
      </c>
      <c r="E194" s="7">
        <v>46213</v>
      </c>
      <c r="F194" s="322">
        <v>5</v>
      </c>
      <c r="G194" s="114">
        <f t="shared" si="7"/>
        <v>765</v>
      </c>
      <c r="H194" s="306"/>
      <c r="I194" s="281">
        <v>764</v>
      </c>
      <c r="J194" s="346"/>
      <c r="K194" s="281">
        <f t="shared" si="6"/>
        <v>-764</v>
      </c>
      <c r="L194" s="282"/>
      <c r="M194" s="284"/>
      <c r="N194" s="277"/>
      <c r="O194" s="132"/>
    </row>
    <row r="195" spans="2:15" x14ac:dyDescent="0.2">
      <c r="B195" s="406"/>
      <c r="C195" s="120">
        <v>192</v>
      </c>
      <c r="D195" s="71" t="str">
        <f t="shared" si="8"/>
        <v>Saturday</v>
      </c>
      <c r="E195" s="7">
        <v>46214</v>
      </c>
      <c r="F195" s="322">
        <v>6</v>
      </c>
      <c r="G195" s="114">
        <f t="shared" si="7"/>
        <v>771</v>
      </c>
      <c r="H195" s="306"/>
      <c r="I195" s="281">
        <v>768</v>
      </c>
      <c r="J195" s="346"/>
      <c r="K195" s="281">
        <f t="shared" si="6"/>
        <v>-768</v>
      </c>
      <c r="L195" s="282"/>
      <c r="M195" s="282"/>
      <c r="N195" s="277"/>
      <c r="O195" s="132"/>
    </row>
    <row r="196" spans="2:15" ht="16" thickBot="1" x14ac:dyDescent="0.25">
      <c r="B196" s="406"/>
      <c r="C196" s="143">
        <v>193</v>
      </c>
      <c r="D196" s="71" t="str">
        <f t="shared" si="8"/>
        <v>Sunday</v>
      </c>
      <c r="E196" s="7">
        <v>46215</v>
      </c>
      <c r="F196" s="322">
        <v>7</v>
      </c>
      <c r="G196" s="114">
        <f t="shared" si="7"/>
        <v>778</v>
      </c>
      <c r="H196" s="306"/>
      <c r="I196" s="281">
        <v>772</v>
      </c>
      <c r="J196" s="346"/>
      <c r="K196" s="281">
        <f t="shared" si="6"/>
        <v>-772</v>
      </c>
      <c r="L196" s="282"/>
      <c r="M196" s="284"/>
      <c r="N196" s="277"/>
      <c r="O196" s="132"/>
    </row>
    <row r="197" spans="2:15" x14ac:dyDescent="0.2">
      <c r="B197" s="405">
        <v>29</v>
      </c>
      <c r="C197" s="188">
        <v>194</v>
      </c>
      <c r="D197" s="71" t="str">
        <f t="shared" si="8"/>
        <v>Monday</v>
      </c>
      <c r="E197" s="7">
        <v>46216</v>
      </c>
      <c r="F197" s="322">
        <v>1</v>
      </c>
      <c r="G197" s="114">
        <f t="shared" si="7"/>
        <v>779</v>
      </c>
      <c r="H197" s="306"/>
      <c r="I197" s="281">
        <v>776</v>
      </c>
      <c r="J197" s="346"/>
      <c r="K197" s="281">
        <f t="shared" ref="K197:K260" si="9">SUM(H197-I197)</f>
        <v>-776</v>
      </c>
      <c r="L197" s="282"/>
      <c r="M197" s="282"/>
      <c r="N197" s="277"/>
      <c r="O197" s="132"/>
    </row>
    <row r="198" spans="2:15" x14ac:dyDescent="0.2">
      <c r="B198" s="406"/>
      <c r="C198" s="120">
        <v>195</v>
      </c>
      <c r="D198" s="71" t="str">
        <f t="shared" si="8"/>
        <v>Tuesday</v>
      </c>
      <c r="E198" s="7">
        <v>46217</v>
      </c>
      <c r="F198" s="322">
        <v>2</v>
      </c>
      <c r="G198" s="114">
        <f t="shared" ref="G198:G261" si="10">SUM(G197+F198)</f>
        <v>781</v>
      </c>
      <c r="H198" s="306"/>
      <c r="I198" s="281">
        <v>780</v>
      </c>
      <c r="J198" s="346"/>
      <c r="K198" s="281">
        <f t="shared" si="9"/>
        <v>-780</v>
      </c>
      <c r="L198" s="282"/>
      <c r="M198" s="284"/>
      <c r="N198" s="277"/>
      <c r="O198" s="132"/>
    </row>
    <row r="199" spans="2:15" x14ac:dyDescent="0.2">
      <c r="B199" s="406"/>
      <c r="C199" s="120">
        <v>196</v>
      </c>
      <c r="D199" s="71" t="str">
        <f t="shared" si="8"/>
        <v>Wednesday</v>
      </c>
      <c r="E199" s="7">
        <v>46218</v>
      </c>
      <c r="F199" s="322">
        <v>3</v>
      </c>
      <c r="G199" s="114">
        <f t="shared" si="10"/>
        <v>784</v>
      </c>
      <c r="H199" s="306"/>
      <c r="I199" s="281">
        <v>784</v>
      </c>
      <c r="J199" s="346"/>
      <c r="K199" s="281">
        <f t="shared" si="9"/>
        <v>-784</v>
      </c>
      <c r="L199" s="282"/>
      <c r="M199" s="282"/>
      <c r="N199" s="277"/>
      <c r="O199" s="132">
        <f>SUM(J193:J199)</f>
        <v>0</v>
      </c>
    </row>
    <row r="200" spans="2:15" x14ac:dyDescent="0.2">
      <c r="B200" s="406"/>
      <c r="C200" s="120">
        <v>197</v>
      </c>
      <c r="D200" s="71" t="str">
        <f t="shared" si="8"/>
        <v>Thursday</v>
      </c>
      <c r="E200" s="7">
        <v>46219</v>
      </c>
      <c r="F200" s="322">
        <v>4</v>
      </c>
      <c r="G200" s="114">
        <f t="shared" si="10"/>
        <v>788</v>
      </c>
      <c r="H200" s="306"/>
      <c r="I200" s="281">
        <v>788</v>
      </c>
      <c r="J200" s="346"/>
      <c r="K200" s="281">
        <f t="shared" si="9"/>
        <v>-788</v>
      </c>
      <c r="L200" s="282"/>
      <c r="M200" s="284"/>
      <c r="N200" s="277"/>
      <c r="O200" s="132"/>
    </row>
    <row r="201" spans="2:15" x14ac:dyDescent="0.2">
      <c r="B201" s="406"/>
      <c r="C201" s="120">
        <v>198</v>
      </c>
      <c r="D201" s="71" t="str">
        <f t="shared" ref="D201:D264" si="11">TEXT(WEEKDAY(E201), "dddd")</f>
        <v>Friday</v>
      </c>
      <c r="E201" s="7">
        <v>46220</v>
      </c>
      <c r="F201" s="322">
        <v>5</v>
      </c>
      <c r="G201" s="114">
        <f t="shared" si="10"/>
        <v>793</v>
      </c>
      <c r="H201" s="306"/>
      <c r="I201" s="281">
        <v>792</v>
      </c>
      <c r="J201" s="346"/>
      <c r="K201" s="281">
        <f t="shared" si="9"/>
        <v>-792</v>
      </c>
      <c r="L201" s="282"/>
      <c r="M201" s="282"/>
      <c r="N201" s="277"/>
      <c r="O201" s="132"/>
    </row>
    <row r="202" spans="2:15" x14ac:dyDescent="0.2">
      <c r="B202" s="406"/>
      <c r="C202" s="120">
        <v>199</v>
      </c>
      <c r="D202" s="71" t="str">
        <f t="shared" si="11"/>
        <v>Saturday</v>
      </c>
      <c r="E202" s="7">
        <v>46221</v>
      </c>
      <c r="F202" s="322">
        <v>6</v>
      </c>
      <c r="G202" s="114">
        <f t="shared" si="10"/>
        <v>799</v>
      </c>
      <c r="H202" s="306"/>
      <c r="I202" s="281">
        <v>796</v>
      </c>
      <c r="J202" s="346"/>
      <c r="K202" s="281">
        <f t="shared" si="9"/>
        <v>-796</v>
      </c>
      <c r="L202" s="282"/>
      <c r="M202" s="284"/>
      <c r="N202" s="277"/>
      <c r="O202" s="132"/>
    </row>
    <row r="203" spans="2:15" ht="16" thickBot="1" x14ac:dyDescent="0.25">
      <c r="B203" s="406"/>
      <c r="C203" s="143">
        <v>200</v>
      </c>
      <c r="D203" s="71" t="str">
        <f t="shared" si="11"/>
        <v>Sunday</v>
      </c>
      <c r="E203" s="7">
        <v>46222</v>
      </c>
      <c r="F203" s="322">
        <v>7</v>
      </c>
      <c r="G203" s="114">
        <f t="shared" si="10"/>
        <v>806</v>
      </c>
      <c r="H203" s="306"/>
      <c r="I203" s="281">
        <v>800</v>
      </c>
      <c r="J203" s="346"/>
      <c r="K203" s="281">
        <f t="shared" si="9"/>
        <v>-800</v>
      </c>
      <c r="L203" s="282"/>
      <c r="M203" s="282"/>
      <c r="N203" s="277"/>
      <c r="O203" s="132"/>
    </row>
    <row r="204" spans="2:15" x14ac:dyDescent="0.2">
      <c r="B204" s="405">
        <v>30</v>
      </c>
      <c r="C204" s="188">
        <v>201</v>
      </c>
      <c r="D204" s="71" t="str">
        <f t="shared" si="11"/>
        <v>Monday</v>
      </c>
      <c r="E204" s="7">
        <v>46223</v>
      </c>
      <c r="F204" s="322">
        <v>1</v>
      </c>
      <c r="G204" s="114">
        <f t="shared" si="10"/>
        <v>807</v>
      </c>
      <c r="H204" s="306"/>
      <c r="I204" s="281">
        <v>804</v>
      </c>
      <c r="J204" s="346"/>
      <c r="K204" s="281">
        <f t="shared" si="9"/>
        <v>-804</v>
      </c>
      <c r="L204" s="282"/>
      <c r="M204" s="284"/>
      <c r="N204" s="277"/>
      <c r="O204" s="132"/>
    </row>
    <row r="205" spans="2:15" x14ac:dyDescent="0.2">
      <c r="B205" s="406"/>
      <c r="C205" s="120">
        <v>202</v>
      </c>
      <c r="D205" s="71" t="str">
        <f t="shared" si="11"/>
        <v>Tuesday</v>
      </c>
      <c r="E205" s="7">
        <v>46224</v>
      </c>
      <c r="F205" s="322">
        <v>2</v>
      </c>
      <c r="G205" s="114">
        <f t="shared" si="10"/>
        <v>809</v>
      </c>
      <c r="H205" s="306"/>
      <c r="I205" s="281">
        <v>808</v>
      </c>
      <c r="J205" s="346"/>
      <c r="K205" s="281">
        <f t="shared" si="9"/>
        <v>-808</v>
      </c>
      <c r="L205" s="282"/>
      <c r="M205" s="282"/>
      <c r="N205" s="277"/>
      <c r="O205" s="132"/>
    </row>
    <row r="206" spans="2:15" x14ac:dyDescent="0.2">
      <c r="B206" s="406"/>
      <c r="C206" s="120">
        <v>203</v>
      </c>
      <c r="D206" s="71" t="str">
        <f t="shared" si="11"/>
        <v>Wednesday</v>
      </c>
      <c r="E206" s="7">
        <v>46225</v>
      </c>
      <c r="F206" s="322">
        <v>3</v>
      </c>
      <c r="G206" s="114">
        <f t="shared" si="10"/>
        <v>812</v>
      </c>
      <c r="H206" s="306"/>
      <c r="I206" s="281">
        <v>812</v>
      </c>
      <c r="J206" s="346"/>
      <c r="K206" s="281">
        <f t="shared" si="9"/>
        <v>-812</v>
      </c>
      <c r="L206" s="282"/>
      <c r="M206" s="284"/>
      <c r="N206" s="277"/>
      <c r="O206" s="132">
        <f>SUM(J200:J206)</f>
        <v>0</v>
      </c>
    </row>
    <row r="207" spans="2:15" x14ac:dyDescent="0.2">
      <c r="B207" s="406"/>
      <c r="C207" s="120">
        <v>204</v>
      </c>
      <c r="D207" s="71" t="str">
        <f t="shared" si="11"/>
        <v>Thursday</v>
      </c>
      <c r="E207" s="7">
        <v>46226</v>
      </c>
      <c r="F207" s="322">
        <v>4</v>
      </c>
      <c r="G207" s="114">
        <f t="shared" si="10"/>
        <v>816</v>
      </c>
      <c r="H207" s="306"/>
      <c r="I207" s="281">
        <v>816</v>
      </c>
      <c r="J207" s="346"/>
      <c r="K207" s="281">
        <f t="shared" si="9"/>
        <v>-816</v>
      </c>
      <c r="L207" s="282"/>
      <c r="M207" s="282"/>
      <c r="N207" s="277"/>
      <c r="O207" s="132"/>
    </row>
    <row r="208" spans="2:15" x14ac:dyDescent="0.2">
      <c r="B208" s="406"/>
      <c r="C208" s="120">
        <v>205</v>
      </c>
      <c r="D208" s="71" t="str">
        <f t="shared" si="11"/>
        <v>Friday</v>
      </c>
      <c r="E208" s="7">
        <v>46227</v>
      </c>
      <c r="F208" s="322">
        <v>5</v>
      </c>
      <c r="G208" s="114">
        <f t="shared" si="10"/>
        <v>821</v>
      </c>
      <c r="H208" s="306"/>
      <c r="I208" s="281">
        <v>820</v>
      </c>
      <c r="J208" s="346"/>
      <c r="K208" s="281">
        <f t="shared" si="9"/>
        <v>-820</v>
      </c>
      <c r="L208" s="282"/>
      <c r="M208" s="284"/>
      <c r="N208" s="277"/>
      <c r="O208" s="132"/>
    </row>
    <row r="209" spans="2:15" x14ac:dyDescent="0.2">
      <c r="B209" s="406"/>
      <c r="C209" s="120">
        <v>206</v>
      </c>
      <c r="D209" s="71" t="str">
        <f t="shared" si="11"/>
        <v>Saturday</v>
      </c>
      <c r="E209" s="7">
        <v>46228</v>
      </c>
      <c r="F209" s="322">
        <v>6</v>
      </c>
      <c r="G209" s="114">
        <f t="shared" si="10"/>
        <v>827</v>
      </c>
      <c r="H209" s="306"/>
      <c r="I209" s="281">
        <v>824</v>
      </c>
      <c r="J209" s="346"/>
      <c r="K209" s="281">
        <f t="shared" si="9"/>
        <v>-824</v>
      </c>
      <c r="L209" s="282"/>
      <c r="M209" s="282"/>
      <c r="N209" s="277"/>
      <c r="O209" s="132"/>
    </row>
    <row r="210" spans="2:15" ht="16" thickBot="1" x14ac:dyDescent="0.25">
      <c r="B210" s="406"/>
      <c r="C210" s="143">
        <v>207</v>
      </c>
      <c r="D210" s="71" t="str">
        <f t="shared" si="11"/>
        <v>Sunday</v>
      </c>
      <c r="E210" s="7">
        <v>46229</v>
      </c>
      <c r="F210" s="322">
        <v>7</v>
      </c>
      <c r="G210" s="114">
        <f t="shared" si="10"/>
        <v>834</v>
      </c>
      <c r="H210" s="306"/>
      <c r="I210" s="281">
        <v>828</v>
      </c>
      <c r="J210" s="346"/>
      <c r="K210" s="281">
        <f t="shared" si="9"/>
        <v>-828</v>
      </c>
      <c r="L210" s="282"/>
      <c r="M210" s="284"/>
      <c r="N210" s="277"/>
      <c r="O210" s="132"/>
    </row>
    <row r="211" spans="2:15" x14ac:dyDescent="0.2">
      <c r="B211" s="405">
        <v>31</v>
      </c>
      <c r="C211" s="188">
        <v>208</v>
      </c>
      <c r="D211" s="71" t="str">
        <f t="shared" si="11"/>
        <v>Monday</v>
      </c>
      <c r="E211" s="7">
        <v>46230</v>
      </c>
      <c r="F211" s="322">
        <v>1</v>
      </c>
      <c r="G211" s="114">
        <f t="shared" si="10"/>
        <v>835</v>
      </c>
      <c r="H211" s="306"/>
      <c r="I211" s="281">
        <v>832</v>
      </c>
      <c r="J211" s="346"/>
      <c r="K211" s="281">
        <f t="shared" si="9"/>
        <v>-832</v>
      </c>
      <c r="L211" s="282"/>
      <c r="M211" s="282"/>
      <c r="N211" s="277"/>
      <c r="O211" s="132"/>
    </row>
    <row r="212" spans="2:15" x14ac:dyDescent="0.2">
      <c r="B212" s="406"/>
      <c r="C212" s="120">
        <v>209</v>
      </c>
      <c r="D212" s="71" t="str">
        <f t="shared" si="11"/>
        <v>Tuesday</v>
      </c>
      <c r="E212" s="7">
        <v>46231</v>
      </c>
      <c r="F212" s="322">
        <v>2</v>
      </c>
      <c r="G212" s="114">
        <f t="shared" si="10"/>
        <v>837</v>
      </c>
      <c r="H212" s="306"/>
      <c r="I212" s="281">
        <v>836</v>
      </c>
      <c r="J212" s="346"/>
      <c r="K212" s="281">
        <f t="shared" si="9"/>
        <v>-836</v>
      </c>
      <c r="L212" s="282"/>
      <c r="M212" s="284"/>
      <c r="N212" s="277"/>
      <c r="O212" s="132"/>
    </row>
    <row r="213" spans="2:15" x14ac:dyDescent="0.2">
      <c r="B213" s="406"/>
      <c r="C213" s="120">
        <v>210</v>
      </c>
      <c r="D213" s="71" t="str">
        <f t="shared" si="11"/>
        <v>Wednesday</v>
      </c>
      <c r="E213" s="7">
        <v>46232</v>
      </c>
      <c r="F213" s="322">
        <v>3</v>
      </c>
      <c r="G213" s="114">
        <f t="shared" si="10"/>
        <v>840</v>
      </c>
      <c r="H213" s="306"/>
      <c r="I213" s="281">
        <v>840</v>
      </c>
      <c r="J213" s="346"/>
      <c r="K213" s="281">
        <f t="shared" si="9"/>
        <v>-840</v>
      </c>
      <c r="L213" s="282"/>
      <c r="M213" s="282"/>
      <c r="N213" s="277"/>
      <c r="O213" s="132">
        <f>SUM(J207:J213)</f>
        <v>0</v>
      </c>
    </row>
    <row r="214" spans="2:15" x14ac:dyDescent="0.2">
      <c r="B214" s="406"/>
      <c r="C214" s="120">
        <v>211</v>
      </c>
      <c r="D214" s="71" t="str">
        <f t="shared" si="11"/>
        <v>Thursday</v>
      </c>
      <c r="E214" s="7">
        <v>46233</v>
      </c>
      <c r="F214" s="322">
        <v>4</v>
      </c>
      <c r="G214" s="114">
        <f t="shared" si="10"/>
        <v>844</v>
      </c>
      <c r="H214" s="306"/>
      <c r="I214" s="281">
        <v>844</v>
      </c>
      <c r="J214" s="346"/>
      <c r="K214" s="281">
        <f t="shared" si="9"/>
        <v>-844</v>
      </c>
      <c r="L214" s="282"/>
      <c r="M214" s="284"/>
      <c r="N214" s="277"/>
      <c r="O214" s="132"/>
    </row>
    <row r="215" spans="2:15" x14ac:dyDescent="0.2">
      <c r="B215" s="406"/>
      <c r="C215" s="120">
        <v>212</v>
      </c>
      <c r="D215" s="71" t="str">
        <f t="shared" si="11"/>
        <v>Friday</v>
      </c>
      <c r="E215" s="7">
        <v>46234</v>
      </c>
      <c r="F215" s="322">
        <v>5</v>
      </c>
      <c r="G215" s="114">
        <f t="shared" si="10"/>
        <v>849</v>
      </c>
      <c r="H215" s="306"/>
      <c r="I215" s="281">
        <v>848</v>
      </c>
      <c r="J215" s="346"/>
      <c r="K215" s="281">
        <f t="shared" si="9"/>
        <v>-848</v>
      </c>
      <c r="L215" s="282"/>
      <c r="M215" s="282"/>
      <c r="N215" s="277"/>
      <c r="O215" s="132"/>
    </row>
    <row r="216" spans="2:15" x14ac:dyDescent="0.2">
      <c r="B216" s="406"/>
      <c r="C216" s="120">
        <v>213</v>
      </c>
      <c r="D216" s="71" t="str">
        <f t="shared" si="11"/>
        <v>Saturday</v>
      </c>
      <c r="E216" s="7">
        <v>46235</v>
      </c>
      <c r="F216" s="322">
        <v>6</v>
      </c>
      <c r="G216" s="114">
        <f t="shared" si="10"/>
        <v>855</v>
      </c>
      <c r="H216" s="306"/>
      <c r="I216" s="281">
        <v>852</v>
      </c>
      <c r="J216" s="346"/>
      <c r="K216" s="281">
        <f t="shared" si="9"/>
        <v>-852</v>
      </c>
      <c r="L216" s="282"/>
      <c r="M216" s="284"/>
      <c r="N216" s="277"/>
      <c r="O216" s="132"/>
    </row>
    <row r="217" spans="2:15" ht="16" thickBot="1" x14ac:dyDescent="0.25">
      <c r="B217" s="406"/>
      <c r="C217" s="143">
        <v>214</v>
      </c>
      <c r="D217" s="71" t="str">
        <f t="shared" si="11"/>
        <v>Sunday</v>
      </c>
      <c r="E217" s="7">
        <v>46236</v>
      </c>
      <c r="F217" s="322">
        <v>7</v>
      </c>
      <c r="G217" s="114">
        <f t="shared" si="10"/>
        <v>862</v>
      </c>
      <c r="H217" s="306"/>
      <c r="I217" s="281">
        <v>856</v>
      </c>
      <c r="J217" s="346"/>
      <c r="K217" s="281">
        <f t="shared" si="9"/>
        <v>-856</v>
      </c>
      <c r="L217" s="282"/>
      <c r="M217" s="282"/>
      <c r="N217" s="277"/>
      <c r="O217" s="132"/>
    </row>
    <row r="218" spans="2:15" x14ac:dyDescent="0.2">
      <c r="B218" s="405">
        <v>32</v>
      </c>
      <c r="C218" s="188">
        <v>215</v>
      </c>
      <c r="D218" s="71" t="str">
        <f t="shared" si="11"/>
        <v>Monday</v>
      </c>
      <c r="E218" s="7">
        <v>46237</v>
      </c>
      <c r="F218" s="322">
        <v>1</v>
      </c>
      <c r="G218" s="114">
        <f t="shared" si="10"/>
        <v>863</v>
      </c>
      <c r="H218" s="306"/>
      <c r="I218" s="281">
        <v>860</v>
      </c>
      <c r="J218" s="346"/>
      <c r="K218" s="281">
        <f t="shared" si="9"/>
        <v>-860</v>
      </c>
      <c r="L218" s="282"/>
      <c r="M218" s="284"/>
      <c r="N218" s="277"/>
      <c r="O218" s="132"/>
    </row>
    <row r="219" spans="2:15" x14ac:dyDescent="0.2">
      <c r="B219" s="406"/>
      <c r="C219" s="120">
        <v>216</v>
      </c>
      <c r="D219" s="71" t="str">
        <f t="shared" si="11"/>
        <v>Tuesday</v>
      </c>
      <c r="E219" s="7">
        <v>46238</v>
      </c>
      <c r="F219" s="322">
        <v>2</v>
      </c>
      <c r="G219" s="114">
        <f t="shared" si="10"/>
        <v>865</v>
      </c>
      <c r="H219" s="306"/>
      <c r="I219" s="281">
        <v>864</v>
      </c>
      <c r="J219" s="346"/>
      <c r="K219" s="281">
        <f t="shared" si="9"/>
        <v>-864</v>
      </c>
      <c r="L219" s="282"/>
      <c r="M219" s="282"/>
      <c r="N219" s="277"/>
      <c r="O219" s="132"/>
    </row>
    <row r="220" spans="2:15" x14ac:dyDescent="0.2">
      <c r="B220" s="406"/>
      <c r="C220" s="120">
        <v>217</v>
      </c>
      <c r="D220" s="71" t="str">
        <f t="shared" si="11"/>
        <v>Wednesday</v>
      </c>
      <c r="E220" s="7">
        <v>46239</v>
      </c>
      <c r="F220" s="322">
        <v>3</v>
      </c>
      <c r="G220" s="114">
        <f t="shared" si="10"/>
        <v>868</v>
      </c>
      <c r="H220" s="306"/>
      <c r="I220" s="281">
        <v>868</v>
      </c>
      <c r="J220" s="346"/>
      <c r="K220" s="281">
        <f t="shared" si="9"/>
        <v>-868</v>
      </c>
      <c r="L220" s="282"/>
      <c r="M220" s="284"/>
      <c r="N220" s="277"/>
      <c r="O220" s="132">
        <f>SUM(J214:J220)</f>
        <v>0</v>
      </c>
    </row>
    <row r="221" spans="2:15" x14ac:dyDescent="0.2">
      <c r="B221" s="406"/>
      <c r="C221" s="120">
        <v>218</v>
      </c>
      <c r="D221" s="71" t="str">
        <f t="shared" si="11"/>
        <v>Thursday</v>
      </c>
      <c r="E221" s="7">
        <v>46240</v>
      </c>
      <c r="F221" s="322">
        <v>4</v>
      </c>
      <c r="G221" s="114">
        <f t="shared" si="10"/>
        <v>872</v>
      </c>
      <c r="H221" s="306"/>
      <c r="I221" s="281">
        <v>872</v>
      </c>
      <c r="J221" s="346"/>
      <c r="K221" s="281">
        <f t="shared" si="9"/>
        <v>-872</v>
      </c>
      <c r="L221" s="282"/>
      <c r="M221" s="282"/>
      <c r="N221" s="277"/>
      <c r="O221" s="132"/>
    </row>
    <row r="222" spans="2:15" x14ac:dyDescent="0.2">
      <c r="B222" s="406"/>
      <c r="C222" s="120">
        <v>219</v>
      </c>
      <c r="D222" s="71" t="str">
        <f t="shared" si="11"/>
        <v>Friday</v>
      </c>
      <c r="E222" s="7">
        <v>46241</v>
      </c>
      <c r="F222" s="322">
        <v>5</v>
      </c>
      <c r="G222" s="114">
        <f t="shared" si="10"/>
        <v>877</v>
      </c>
      <c r="H222" s="306"/>
      <c r="I222" s="281">
        <v>876</v>
      </c>
      <c r="J222" s="346"/>
      <c r="K222" s="281">
        <f t="shared" si="9"/>
        <v>-876</v>
      </c>
      <c r="L222" s="282"/>
      <c r="M222" s="284"/>
      <c r="N222" s="277"/>
      <c r="O222" s="132"/>
    </row>
    <row r="223" spans="2:15" x14ac:dyDescent="0.2">
      <c r="B223" s="406"/>
      <c r="C223" s="120">
        <v>220</v>
      </c>
      <c r="D223" s="71" t="str">
        <f t="shared" si="11"/>
        <v>Saturday</v>
      </c>
      <c r="E223" s="7">
        <v>46242</v>
      </c>
      <c r="F223" s="322">
        <v>6</v>
      </c>
      <c r="G223" s="114">
        <f t="shared" si="10"/>
        <v>883</v>
      </c>
      <c r="H223" s="306"/>
      <c r="I223" s="281">
        <v>880</v>
      </c>
      <c r="J223" s="346"/>
      <c r="K223" s="281">
        <f t="shared" si="9"/>
        <v>-880</v>
      </c>
      <c r="L223" s="282"/>
      <c r="M223" s="282"/>
      <c r="N223" s="277"/>
      <c r="O223" s="132"/>
    </row>
    <row r="224" spans="2:15" ht="16" thickBot="1" x14ac:dyDescent="0.25">
      <c r="B224" s="406"/>
      <c r="C224" s="143">
        <v>221</v>
      </c>
      <c r="D224" s="71" t="str">
        <f t="shared" si="11"/>
        <v>Sunday</v>
      </c>
      <c r="E224" s="7">
        <v>46243</v>
      </c>
      <c r="F224" s="322">
        <v>7</v>
      </c>
      <c r="G224" s="114">
        <f t="shared" si="10"/>
        <v>890</v>
      </c>
      <c r="H224" s="306"/>
      <c r="I224" s="281">
        <v>884</v>
      </c>
      <c r="J224" s="346"/>
      <c r="K224" s="281">
        <f t="shared" si="9"/>
        <v>-884</v>
      </c>
      <c r="L224" s="282"/>
      <c r="M224" s="284"/>
      <c r="N224" s="277"/>
      <c r="O224" s="132"/>
    </row>
    <row r="225" spans="2:15" x14ac:dyDescent="0.2">
      <c r="B225" s="405">
        <v>33</v>
      </c>
      <c r="C225" s="188">
        <v>222</v>
      </c>
      <c r="D225" s="71" t="str">
        <f t="shared" si="11"/>
        <v>Monday</v>
      </c>
      <c r="E225" s="7">
        <v>46244</v>
      </c>
      <c r="F225" s="322">
        <v>1</v>
      </c>
      <c r="G225" s="114">
        <f t="shared" si="10"/>
        <v>891</v>
      </c>
      <c r="H225" s="306"/>
      <c r="I225" s="281">
        <v>888</v>
      </c>
      <c r="J225" s="346"/>
      <c r="K225" s="281">
        <f t="shared" si="9"/>
        <v>-888</v>
      </c>
      <c r="L225" s="282"/>
      <c r="M225" s="282"/>
      <c r="N225" s="277"/>
      <c r="O225" s="132"/>
    </row>
    <row r="226" spans="2:15" x14ac:dyDescent="0.2">
      <c r="B226" s="406"/>
      <c r="C226" s="120">
        <v>223</v>
      </c>
      <c r="D226" s="71" t="str">
        <f t="shared" si="11"/>
        <v>Tuesday</v>
      </c>
      <c r="E226" s="7">
        <v>46245</v>
      </c>
      <c r="F226" s="322">
        <v>2</v>
      </c>
      <c r="G226" s="114">
        <f t="shared" si="10"/>
        <v>893</v>
      </c>
      <c r="H226" s="306"/>
      <c r="I226" s="281">
        <v>892</v>
      </c>
      <c r="J226" s="346"/>
      <c r="K226" s="281">
        <f t="shared" si="9"/>
        <v>-892</v>
      </c>
      <c r="L226" s="282"/>
      <c r="M226" s="284"/>
      <c r="N226" s="277"/>
      <c r="O226" s="132"/>
    </row>
    <row r="227" spans="2:15" x14ac:dyDescent="0.2">
      <c r="B227" s="406"/>
      <c r="C227" s="120">
        <v>224</v>
      </c>
      <c r="D227" s="71" t="str">
        <f t="shared" si="11"/>
        <v>Wednesday</v>
      </c>
      <c r="E227" s="7">
        <v>46246</v>
      </c>
      <c r="F227" s="322">
        <v>3</v>
      </c>
      <c r="G227" s="114">
        <f t="shared" si="10"/>
        <v>896</v>
      </c>
      <c r="H227" s="306"/>
      <c r="I227" s="281">
        <v>896</v>
      </c>
      <c r="J227" s="346"/>
      <c r="K227" s="281">
        <f t="shared" si="9"/>
        <v>-896</v>
      </c>
      <c r="L227" s="282"/>
      <c r="M227" s="282"/>
      <c r="N227" s="277"/>
      <c r="O227" s="132">
        <f>SUM(J221:J227)</f>
        <v>0</v>
      </c>
    </row>
    <row r="228" spans="2:15" x14ac:dyDescent="0.2">
      <c r="B228" s="406"/>
      <c r="C228" s="120">
        <v>225</v>
      </c>
      <c r="D228" s="71" t="str">
        <f t="shared" si="11"/>
        <v>Thursday</v>
      </c>
      <c r="E228" s="7">
        <v>46247</v>
      </c>
      <c r="F228" s="322">
        <v>4</v>
      </c>
      <c r="G228" s="114">
        <f t="shared" si="10"/>
        <v>900</v>
      </c>
      <c r="H228" s="306"/>
      <c r="I228" s="281">
        <v>900</v>
      </c>
      <c r="J228" s="346"/>
      <c r="K228" s="281">
        <f t="shared" si="9"/>
        <v>-900</v>
      </c>
      <c r="L228" s="282"/>
      <c r="M228" s="284"/>
      <c r="N228" s="277"/>
      <c r="O228" s="132"/>
    </row>
    <row r="229" spans="2:15" x14ac:dyDescent="0.2">
      <c r="B229" s="406"/>
      <c r="C229" s="120">
        <v>226</v>
      </c>
      <c r="D229" s="71" t="str">
        <f t="shared" si="11"/>
        <v>Friday</v>
      </c>
      <c r="E229" s="7">
        <v>46248</v>
      </c>
      <c r="F229" s="322">
        <v>5</v>
      </c>
      <c r="G229" s="114">
        <f t="shared" si="10"/>
        <v>905</v>
      </c>
      <c r="H229" s="306"/>
      <c r="I229" s="281">
        <v>904</v>
      </c>
      <c r="J229" s="346"/>
      <c r="K229" s="281">
        <f t="shared" si="9"/>
        <v>-904</v>
      </c>
      <c r="L229" s="282"/>
      <c r="M229" s="282"/>
      <c r="N229" s="277"/>
      <c r="O229" s="132"/>
    </row>
    <row r="230" spans="2:15" x14ac:dyDescent="0.2">
      <c r="B230" s="406"/>
      <c r="C230" s="120">
        <v>227</v>
      </c>
      <c r="D230" s="71" t="str">
        <f t="shared" si="11"/>
        <v>Saturday</v>
      </c>
      <c r="E230" s="7">
        <v>46249</v>
      </c>
      <c r="F230" s="322">
        <v>6</v>
      </c>
      <c r="G230" s="114">
        <f t="shared" si="10"/>
        <v>911</v>
      </c>
      <c r="H230" s="306"/>
      <c r="I230" s="281">
        <v>908</v>
      </c>
      <c r="J230" s="346"/>
      <c r="K230" s="281">
        <f t="shared" si="9"/>
        <v>-908</v>
      </c>
      <c r="L230" s="282"/>
      <c r="M230" s="284"/>
      <c r="N230" s="277"/>
      <c r="O230" s="132"/>
    </row>
    <row r="231" spans="2:15" ht="16" thickBot="1" x14ac:dyDescent="0.25">
      <c r="B231" s="406"/>
      <c r="C231" s="143">
        <v>228</v>
      </c>
      <c r="D231" s="71" t="str">
        <f t="shared" si="11"/>
        <v>Sunday</v>
      </c>
      <c r="E231" s="7">
        <v>46250</v>
      </c>
      <c r="F231" s="322">
        <v>7</v>
      </c>
      <c r="G231" s="114">
        <f t="shared" si="10"/>
        <v>918</v>
      </c>
      <c r="H231" s="306"/>
      <c r="I231" s="281">
        <v>912</v>
      </c>
      <c r="J231" s="346"/>
      <c r="K231" s="281">
        <f t="shared" si="9"/>
        <v>-912</v>
      </c>
      <c r="L231" s="282"/>
      <c r="M231" s="282"/>
      <c r="N231" s="277"/>
      <c r="O231" s="132"/>
    </row>
    <row r="232" spans="2:15" x14ac:dyDescent="0.2">
      <c r="B232" s="405">
        <v>34</v>
      </c>
      <c r="C232" s="188">
        <v>229</v>
      </c>
      <c r="D232" s="71" t="str">
        <f t="shared" si="11"/>
        <v>Monday</v>
      </c>
      <c r="E232" s="7">
        <v>46251</v>
      </c>
      <c r="F232" s="322">
        <v>1</v>
      </c>
      <c r="G232" s="114">
        <f t="shared" si="10"/>
        <v>919</v>
      </c>
      <c r="H232" s="306"/>
      <c r="I232" s="281">
        <v>916</v>
      </c>
      <c r="J232" s="346"/>
      <c r="K232" s="281">
        <f t="shared" si="9"/>
        <v>-916</v>
      </c>
      <c r="L232" s="282"/>
      <c r="M232" s="284"/>
      <c r="N232" s="277"/>
      <c r="O232" s="132"/>
    </row>
    <row r="233" spans="2:15" x14ac:dyDescent="0.2">
      <c r="B233" s="406"/>
      <c r="C233" s="120">
        <v>230</v>
      </c>
      <c r="D233" s="71" t="str">
        <f t="shared" si="11"/>
        <v>Tuesday</v>
      </c>
      <c r="E233" s="7">
        <v>46252</v>
      </c>
      <c r="F233" s="322">
        <v>2</v>
      </c>
      <c r="G233" s="114">
        <f t="shared" si="10"/>
        <v>921</v>
      </c>
      <c r="H233" s="306"/>
      <c r="I233" s="281">
        <v>920</v>
      </c>
      <c r="J233" s="346"/>
      <c r="K233" s="281">
        <f t="shared" si="9"/>
        <v>-920</v>
      </c>
      <c r="L233" s="282"/>
      <c r="M233" s="282"/>
      <c r="N233" s="277"/>
      <c r="O233" s="132"/>
    </row>
    <row r="234" spans="2:15" x14ac:dyDescent="0.2">
      <c r="B234" s="406"/>
      <c r="C234" s="120">
        <v>231</v>
      </c>
      <c r="D234" s="71" t="str">
        <f t="shared" si="11"/>
        <v>Wednesday</v>
      </c>
      <c r="E234" s="7">
        <v>46253</v>
      </c>
      <c r="F234" s="322">
        <v>3</v>
      </c>
      <c r="G234" s="114">
        <f t="shared" si="10"/>
        <v>924</v>
      </c>
      <c r="H234" s="306"/>
      <c r="I234" s="281">
        <v>924</v>
      </c>
      <c r="J234" s="346"/>
      <c r="K234" s="281">
        <f t="shared" si="9"/>
        <v>-924</v>
      </c>
      <c r="L234" s="282"/>
      <c r="M234" s="284"/>
      <c r="N234" s="277"/>
      <c r="O234" s="132">
        <f>SUM(J228:J234)</f>
        <v>0</v>
      </c>
    </row>
    <row r="235" spans="2:15" x14ac:dyDescent="0.2">
      <c r="B235" s="406"/>
      <c r="C235" s="120">
        <v>232</v>
      </c>
      <c r="D235" s="71" t="str">
        <f t="shared" si="11"/>
        <v>Thursday</v>
      </c>
      <c r="E235" s="7">
        <v>46254</v>
      </c>
      <c r="F235" s="322">
        <v>4</v>
      </c>
      <c r="G235" s="114">
        <f t="shared" si="10"/>
        <v>928</v>
      </c>
      <c r="H235" s="306"/>
      <c r="I235" s="281">
        <v>928</v>
      </c>
      <c r="J235" s="346"/>
      <c r="K235" s="281">
        <f t="shared" si="9"/>
        <v>-928</v>
      </c>
      <c r="L235" s="282"/>
      <c r="M235" s="282"/>
      <c r="N235" s="277"/>
      <c r="O235" s="132"/>
    </row>
    <row r="236" spans="2:15" x14ac:dyDescent="0.2">
      <c r="B236" s="406"/>
      <c r="C236" s="120">
        <v>233</v>
      </c>
      <c r="D236" s="71" t="str">
        <f t="shared" si="11"/>
        <v>Friday</v>
      </c>
      <c r="E236" s="7">
        <v>46255</v>
      </c>
      <c r="F236" s="322">
        <v>5</v>
      </c>
      <c r="G236" s="114">
        <f t="shared" si="10"/>
        <v>933</v>
      </c>
      <c r="H236" s="306"/>
      <c r="I236" s="281">
        <v>932</v>
      </c>
      <c r="J236" s="346"/>
      <c r="K236" s="281">
        <f t="shared" si="9"/>
        <v>-932</v>
      </c>
      <c r="L236" s="282"/>
      <c r="M236" s="284"/>
      <c r="N236" s="277"/>
      <c r="O236" s="132"/>
    </row>
    <row r="237" spans="2:15" x14ac:dyDescent="0.2">
      <c r="B237" s="406"/>
      <c r="C237" s="120">
        <v>234</v>
      </c>
      <c r="D237" s="71" t="str">
        <f t="shared" si="11"/>
        <v>Saturday</v>
      </c>
      <c r="E237" s="7">
        <v>46256</v>
      </c>
      <c r="F237" s="322">
        <v>6</v>
      </c>
      <c r="G237" s="114">
        <f t="shared" si="10"/>
        <v>939</v>
      </c>
      <c r="H237" s="306"/>
      <c r="I237" s="281">
        <v>936</v>
      </c>
      <c r="J237" s="346"/>
      <c r="K237" s="281">
        <f t="shared" si="9"/>
        <v>-936</v>
      </c>
      <c r="L237" s="282"/>
      <c r="M237" s="282"/>
      <c r="N237" s="277"/>
      <c r="O237" s="132"/>
    </row>
    <row r="238" spans="2:15" ht="16" thickBot="1" x14ac:dyDescent="0.25">
      <c r="B238" s="406"/>
      <c r="C238" s="143">
        <v>235</v>
      </c>
      <c r="D238" s="71" t="str">
        <f t="shared" si="11"/>
        <v>Sunday</v>
      </c>
      <c r="E238" s="7">
        <v>46257</v>
      </c>
      <c r="F238" s="322">
        <v>7</v>
      </c>
      <c r="G238" s="114">
        <f t="shared" si="10"/>
        <v>946</v>
      </c>
      <c r="H238" s="306"/>
      <c r="I238" s="281">
        <v>940</v>
      </c>
      <c r="J238" s="346"/>
      <c r="K238" s="281">
        <f t="shared" si="9"/>
        <v>-940</v>
      </c>
      <c r="L238" s="282"/>
      <c r="M238" s="284"/>
      <c r="N238" s="277"/>
      <c r="O238" s="132"/>
    </row>
    <row r="239" spans="2:15" x14ac:dyDescent="0.2">
      <c r="B239" s="405">
        <v>35</v>
      </c>
      <c r="C239" s="188">
        <v>236</v>
      </c>
      <c r="D239" s="71" t="str">
        <f t="shared" si="11"/>
        <v>Monday</v>
      </c>
      <c r="E239" s="7">
        <v>46258</v>
      </c>
      <c r="F239" s="322">
        <v>1</v>
      </c>
      <c r="G239" s="114">
        <f t="shared" si="10"/>
        <v>947</v>
      </c>
      <c r="H239" s="306"/>
      <c r="I239" s="281">
        <v>944</v>
      </c>
      <c r="J239" s="346"/>
      <c r="K239" s="281">
        <f t="shared" si="9"/>
        <v>-944</v>
      </c>
      <c r="L239" s="282"/>
      <c r="M239" s="282"/>
      <c r="N239" s="277"/>
      <c r="O239" s="132"/>
    </row>
    <row r="240" spans="2:15" x14ac:dyDescent="0.2">
      <c r="B240" s="406"/>
      <c r="C240" s="120">
        <v>237</v>
      </c>
      <c r="D240" s="71" t="str">
        <f t="shared" si="11"/>
        <v>Tuesday</v>
      </c>
      <c r="E240" s="7">
        <v>46259</v>
      </c>
      <c r="F240" s="322">
        <v>2</v>
      </c>
      <c r="G240" s="114">
        <f t="shared" si="10"/>
        <v>949</v>
      </c>
      <c r="H240" s="306"/>
      <c r="I240" s="281">
        <v>948</v>
      </c>
      <c r="J240" s="346"/>
      <c r="K240" s="281">
        <f t="shared" si="9"/>
        <v>-948</v>
      </c>
      <c r="L240" s="282"/>
      <c r="M240" s="284"/>
      <c r="N240" s="277"/>
      <c r="O240" s="132"/>
    </row>
    <row r="241" spans="2:15" x14ac:dyDescent="0.2">
      <c r="B241" s="406"/>
      <c r="C241" s="120">
        <v>238</v>
      </c>
      <c r="D241" s="71" t="str">
        <f t="shared" si="11"/>
        <v>Wednesday</v>
      </c>
      <c r="E241" s="7">
        <v>46260</v>
      </c>
      <c r="F241" s="322">
        <v>3</v>
      </c>
      <c r="G241" s="114">
        <f t="shared" si="10"/>
        <v>952</v>
      </c>
      <c r="H241" s="306"/>
      <c r="I241" s="281">
        <v>952</v>
      </c>
      <c r="J241" s="346"/>
      <c r="K241" s="281">
        <f t="shared" si="9"/>
        <v>-952</v>
      </c>
      <c r="L241" s="282"/>
      <c r="M241" s="282"/>
      <c r="N241" s="277"/>
      <c r="O241" s="132">
        <f>SUM(J235:J241)</f>
        <v>0</v>
      </c>
    </row>
    <row r="242" spans="2:15" x14ac:dyDescent="0.2">
      <c r="B242" s="406"/>
      <c r="C242" s="120">
        <v>239</v>
      </c>
      <c r="D242" s="71" t="str">
        <f t="shared" si="11"/>
        <v>Thursday</v>
      </c>
      <c r="E242" s="7">
        <v>46261</v>
      </c>
      <c r="F242" s="322">
        <v>4</v>
      </c>
      <c r="G242" s="114">
        <f t="shared" si="10"/>
        <v>956</v>
      </c>
      <c r="H242" s="306"/>
      <c r="I242" s="281">
        <v>956</v>
      </c>
      <c r="J242" s="346"/>
      <c r="K242" s="281">
        <f t="shared" si="9"/>
        <v>-956</v>
      </c>
      <c r="L242" s="282"/>
      <c r="M242" s="284"/>
      <c r="N242" s="277"/>
      <c r="O242" s="132"/>
    </row>
    <row r="243" spans="2:15" ht="16" thickBot="1" x14ac:dyDescent="0.25">
      <c r="B243" s="406"/>
      <c r="C243" s="120">
        <v>240</v>
      </c>
      <c r="D243" s="71" t="str">
        <f t="shared" si="11"/>
        <v>Friday</v>
      </c>
      <c r="E243" s="7">
        <v>46262</v>
      </c>
      <c r="F243" s="322">
        <v>5</v>
      </c>
      <c r="G243" s="114">
        <f t="shared" si="10"/>
        <v>961</v>
      </c>
      <c r="H243" s="307"/>
      <c r="I243" s="281">
        <v>960</v>
      </c>
      <c r="J243" s="346"/>
      <c r="K243" s="281">
        <f t="shared" si="9"/>
        <v>-960</v>
      </c>
      <c r="L243" s="282"/>
      <c r="M243" s="282"/>
      <c r="N243" s="277"/>
      <c r="O243" s="132"/>
    </row>
    <row r="244" spans="2:15" ht="16" thickBot="1" x14ac:dyDescent="0.25">
      <c r="B244" s="406"/>
      <c r="C244" s="120">
        <v>241</v>
      </c>
      <c r="D244" s="71" t="str">
        <f t="shared" si="11"/>
        <v>Saturday</v>
      </c>
      <c r="E244" s="7">
        <v>46263</v>
      </c>
      <c r="F244" s="322">
        <v>6</v>
      </c>
      <c r="G244" s="114">
        <f t="shared" si="10"/>
        <v>967</v>
      </c>
      <c r="H244" s="308"/>
      <c r="I244" s="281">
        <v>964</v>
      </c>
      <c r="J244" s="346"/>
      <c r="K244" s="281">
        <f t="shared" si="9"/>
        <v>-964</v>
      </c>
      <c r="L244" s="282"/>
      <c r="M244" s="284"/>
      <c r="N244" s="277"/>
      <c r="O244" s="132"/>
    </row>
    <row r="245" spans="2:15" ht="16" thickBot="1" x14ac:dyDescent="0.25">
      <c r="B245" s="406"/>
      <c r="C245" s="143">
        <v>242</v>
      </c>
      <c r="D245" s="71" t="str">
        <f t="shared" si="11"/>
        <v>Sunday</v>
      </c>
      <c r="E245" s="7">
        <v>46264</v>
      </c>
      <c r="F245" s="322">
        <v>7</v>
      </c>
      <c r="G245" s="114">
        <f t="shared" si="10"/>
        <v>974</v>
      </c>
      <c r="H245" s="309"/>
      <c r="I245" s="281">
        <v>968</v>
      </c>
      <c r="J245" s="346"/>
      <c r="K245" s="281">
        <f t="shared" si="9"/>
        <v>-968</v>
      </c>
      <c r="L245" s="282"/>
      <c r="M245" s="282"/>
      <c r="N245" s="277"/>
      <c r="O245" s="132"/>
    </row>
    <row r="246" spans="2:15" x14ac:dyDescent="0.2">
      <c r="B246" s="405">
        <v>36</v>
      </c>
      <c r="C246" s="188">
        <v>243</v>
      </c>
      <c r="D246" s="71" t="str">
        <f t="shared" si="11"/>
        <v>Monday</v>
      </c>
      <c r="E246" s="7">
        <v>46265</v>
      </c>
      <c r="F246" s="322">
        <v>1</v>
      </c>
      <c r="G246" s="114">
        <f t="shared" si="10"/>
        <v>975</v>
      </c>
      <c r="H246" s="306"/>
      <c r="I246" s="281">
        <v>972</v>
      </c>
      <c r="J246" s="346"/>
      <c r="K246" s="281">
        <f t="shared" si="9"/>
        <v>-972</v>
      </c>
      <c r="L246" s="282"/>
      <c r="M246" s="284"/>
      <c r="N246" s="277"/>
      <c r="O246" s="132"/>
    </row>
    <row r="247" spans="2:15" x14ac:dyDescent="0.2">
      <c r="B247" s="406"/>
      <c r="C247" s="120">
        <v>244</v>
      </c>
      <c r="D247" s="71" t="str">
        <f t="shared" si="11"/>
        <v>Tuesday</v>
      </c>
      <c r="E247" s="7">
        <v>46266</v>
      </c>
      <c r="F247" s="322">
        <v>2</v>
      </c>
      <c r="G247" s="114">
        <f t="shared" si="10"/>
        <v>977</v>
      </c>
      <c r="H247" s="306"/>
      <c r="I247" s="281">
        <v>976</v>
      </c>
      <c r="J247" s="346"/>
      <c r="K247" s="281">
        <f t="shared" si="9"/>
        <v>-976</v>
      </c>
      <c r="L247" s="282"/>
      <c r="M247" s="282"/>
      <c r="N247" s="277"/>
      <c r="O247" s="132"/>
    </row>
    <row r="248" spans="2:15" x14ac:dyDescent="0.2">
      <c r="B248" s="406"/>
      <c r="C248" s="120">
        <v>245</v>
      </c>
      <c r="D248" s="71" t="str">
        <f t="shared" si="11"/>
        <v>Wednesday</v>
      </c>
      <c r="E248" s="7">
        <v>46267</v>
      </c>
      <c r="F248" s="322">
        <v>3</v>
      </c>
      <c r="G248" s="114">
        <f t="shared" si="10"/>
        <v>980</v>
      </c>
      <c r="H248" s="306"/>
      <c r="I248" s="281">
        <v>980</v>
      </c>
      <c r="J248" s="346"/>
      <c r="K248" s="281">
        <f t="shared" si="9"/>
        <v>-980</v>
      </c>
      <c r="L248" s="282"/>
      <c r="M248" s="284"/>
      <c r="N248" s="277"/>
      <c r="O248" s="132">
        <f>SUM(J242:J248)</f>
        <v>0</v>
      </c>
    </row>
    <row r="249" spans="2:15" x14ac:dyDescent="0.2">
      <c r="B249" s="406"/>
      <c r="C249" s="120">
        <v>246</v>
      </c>
      <c r="D249" s="71" t="str">
        <f t="shared" si="11"/>
        <v>Thursday</v>
      </c>
      <c r="E249" s="7">
        <v>46268</v>
      </c>
      <c r="F249" s="322">
        <v>4</v>
      </c>
      <c r="G249" s="114">
        <f t="shared" si="10"/>
        <v>984</v>
      </c>
      <c r="H249" s="306"/>
      <c r="I249" s="281">
        <v>984</v>
      </c>
      <c r="J249" s="346"/>
      <c r="K249" s="281">
        <f t="shared" si="9"/>
        <v>-984</v>
      </c>
      <c r="L249" s="282"/>
      <c r="M249" s="282"/>
      <c r="N249" s="277"/>
      <c r="O249" s="132"/>
    </row>
    <row r="250" spans="2:15" x14ac:dyDescent="0.2">
      <c r="B250" s="406"/>
      <c r="C250" s="120">
        <v>247</v>
      </c>
      <c r="D250" s="71" t="str">
        <f t="shared" si="11"/>
        <v>Friday</v>
      </c>
      <c r="E250" s="7">
        <v>46269</v>
      </c>
      <c r="F250" s="322">
        <v>5</v>
      </c>
      <c r="G250" s="114">
        <f t="shared" si="10"/>
        <v>989</v>
      </c>
      <c r="H250" s="306"/>
      <c r="I250" s="281">
        <v>988</v>
      </c>
      <c r="J250" s="346"/>
      <c r="K250" s="281">
        <f t="shared" si="9"/>
        <v>-988</v>
      </c>
      <c r="L250" s="282"/>
      <c r="M250" s="284"/>
      <c r="N250" s="277"/>
      <c r="O250" s="132"/>
    </row>
    <row r="251" spans="2:15" x14ac:dyDescent="0.2">
      <c r="B251" s="406"/>
      <c r="C251" s="120">
        <v>248</v>
      </c>
      <c r="D251" s="71" t="str">
        <f t="shared" si="11"/>
        <v>Saturday</v>
      </c>
      <c r="E251" s="7">
        <v>46270</v>
      </c>
      <c r="F251" s="322">
        <v>6</v>
      </c>
      <c r="G251" s="114">
        <f t="shared" si="10"/>
        <v>995</v>
      </c>
      <c r="H251" s="306"/>
      <c r="I251" s="281">
        <v>992</v>
      </c>
      <c r="J251" s="346"/>
      <c r="K251" s="281">
        <f t="shared" si="9"/>
        <v>-992</v>
      </c>
      <c r="L251" s="282"/>
      <c r="M251" s="282"/>
      <c r="N251" s="277"/>
      <c r="O251" s="132"/>
    </row>
    <row r="252" spans="2:15" ht="16" thickBot="1" x14ac:dyDescent="0.25">
      <c r="B252" s="406"/>
      <c r="C252" s="143">
        <v>249</v>
      </c>
      <c r="D252" s="71" t="str">
        <f t="shared" si="11"/>
        <v>Sunday</v>
      </c>
      <c r="E252" s="7">
        <v>46271</v>
      </c>
      <c r="F252" s="322">
        <v>7</v>
      </c>
      <c r="G252" s="114">
        <f t="shared" si="10"/>
        <v>1002</v>
      </c>
      <c r="H252" s="306"/>
      <c r="I252" s="281">
        <v>996</v>
      </c>
      <c r="J252" s="346"/>
      <c r="K252" s="281">
        <f t="shared" si="9"/>
        <v>-996</v>
      </c>
      <c r="L252" s="282"/>
      <c r="M252" s="284"/>
      <c r="N252" s="277"/>
      <c r="O252" s="132"/>
    </row>
    <row r="253" spans="2:15" x14ac:dyDescent="0.2">
      <c r="B253" s="405">
        <v>37</v>
      </c>
      <c r="C253" s="188">
        <v>250</v>
      </c>
      <c r="D253" s="71" t="str">
        <f t="shared" si="11"/>
        <v>Monday</v>
      </c>
      <c r="E253" s="7">
        <v>46272</v>
      </c>
      <c r="F253" s="322">
        <v>1</v>
      </c>
      <c r="G253" s="114">
        <f t="shared" si="10"/>
        <v>1003</v>
      </c>
      <c r="H253" s="306"/>
      <c r="I253" s="281">
        <v>1000</v>
      </c>
      <c r="J253" s="346"/>
      <c r="K253" s="281">
        <f t="shared" si="9"/>
        <v>-1000</v>
      </c>
      <c r="L253" s="282"/>
      <c r="M253" s="282"/>
      <c r="N253" s="277"/>
      <c r="O253" s="132"/>
    </row>
    <row r="254" spans="2:15" x14ac:dyDescent="0.2">
      <c r="B254" s="406"/>
      <c r="C254" s="120">
        <v>251</v>
      </c>
      <c r="D254" s="71" t="str">
        <f t="shared" si="11"/>
        <v>Tuesday</v>
      </c>
      <c r="E254" s="7">
        <v>46273</v>
      </c>
      <c r="F254" s="322">
        <v>2</v>
      </c>
      <c r="G254" s="114">
        <f t="shared" si="10"/>
        <v>1005</v>
      </c>
      <c r="H254" s="306"/>
      <c r="I254" s="281">
        <v>1004</v>
      </c>
      <c r="J254" s="346"/>
      <c r="K254" s="281">
        <f t="shared" si="9"/>
        <v>-1004</v>
      </c>
      <c r="L254" s="282"/>
      <c r="M254" s="284"/>
      <c r="N254" s="277"/>
      <c r="O254" s="132"/>
    </row>
    <row r="255" spans="2:15" x14ac:dyDescent="0.2">
      <c r="B255" s="406"/>
      <c r="C255" s="120">
        <v>252</v>
      </c>
      <c r="D255" s="71" t="str">
        <f t="shared" si="11"/>
        <v>Wednesday</v>
      </c>
      <c r="E255" s="7">
        <v>46274</v>
      </c>
      <c r="F255" s="322">
        <v>3</v>
      </c>
      <c r="G255" s="114">
        <f t="shared" si="10"/>
        <v>1008</v>
      </c>
      <c r="H255" s="306"/>
      <c r="I255" s="281">
        <v>1008</v>
      </c>
      <c r="J255" s="346"/>
      <c r="K255" s="281">
        <f t="shared" si="9"/>
        <v>-1008</v>
      </c>
      <c r="L255" s="282"/>
      <c r="M255" s="282"/>
      <c r="N255" s="277"/>
      <c r="O255" s="132">
        <f>SUM(J249:J255)</f>
        <v>0</v>
      </c>
    </row>
    <row r="256" spans="2:15" x14ac:dyDescent="0.2">
      <c r="B256" s="406"/>
      <c r="C256" s="120">
        <v>253</v>
      </c>
      <c r="D256" s="71" t="str">
        <f t="shared" si="11"/>
        <v>Thursday</v>
      </c>
      <c r="E256" s="7">
        <v>46275</v>
      </c>
      <c r="F256" s="322">
        <v>4</v>
      </c>
      <c r="G256" s="114">
        <f t="shared" si="10"/>
        <v>1012</v>
      </c>
      <c r="H256" s="306"/>
      <c r="I256" s="281">
        <v>1012</v>
      </c>
      <c r="J256" s="346"/>
      <c r="K256" s="281">
        <f t="shared" si="9"/>
        <v>-1012</v>
      </c>
      <c r="L256" s="282"/>
      <c r="M256" s="284"/>
      <c r="N256" s="277"/>
      <c r="O256" s="132"/>
    </row>
    <row r="257" spans="2:15" x14ac:dyDescent="0.2">
      <c r="B257" s="406"/>
      <c r="C257" s="120">
        <v>254</v>
      </c>
      <c r="D257" s="71" t="str">
        <f t="shared" si="11"/>
        <v>Friday</v>
      </c>
      <c r="E257" s="7">
        <v>46276</v>
      </c>
      <c r="F257" s="322">
        <v>5</v>
      </c>
      <c r="G257" s="114">
        <f t="shared" si="10"/>
        <v>1017</v>
      </c>
      <c r="H257" s="306"/>
      <c r="I257" s="281">
        <v>1016</v>
      </c>
      <c r="J257" s="346"/>
      <c r="K257" s="281">
        <f t="shared" si="9"/>
        <v>-1016</v>
      </c>
      <c r="L257" s="282"/>
      <c r="M257" s="282"/>
      <c r="N257" s="277"/>
      <c r="O257" s="132"/>
    </row>
    <row r="258" spans="2:15" x14ac:dyDescent="0.2">
      <c r="B258" s="406"/>
      <c r="C258" s="120">
        <v>255</v>
      </c>
      <c r="D258" s="71" t="str">
        <f t="shared" si="11"/>
        <v>Saturday</v>
      </c>
      <c r="E258" s="7">
        <v>46277</v>
      </c>
      <c r="F258" s="322">
        <v>6</v>
      </c>
      <c r="G258" s="114">
        <f t="shared" si="10"/>
        <v>1023</v>
      </c>
      <c r="H258" s="306"/>
      <c r="I258" s="281">
        <v>1020</v>
      </c>
      <c r="J258" s="346"/>
      <c r="K258" s="281">
        <f t="shared" si="9"/>
        <v>-1020</v>
      </c>
      <c r="L258" s="282"/>
      <c r="M258" s="284"/>
      <c r="N258" s="277"/>
      <c r="O258" s="132"/>
    </row>
    <row r="259" spans="2:15" ht="16" thickBot="1" x14ac:dyDescent="0.25">
      <c r="B259" s="406"/>
      <c r="C259" s="143">
        <v>256</v>
      </c>
      <c r="D259" s="71" t="str">
        <f t="shared" si="11"/>
        <v>Sunday</v>
      </c>
      <c r="E259" s="7">
        <v>46278</v>
      </c>
      <c r="F259" s="322">
        <v>7</v>
      </c>
      <c r="G259" s="114">
        <f t="shared" si="10"/>
        <v>1030</v>
      </c>
      <c r="H259" s="306"/>
      <c r="I259" s="281">
        <v>1024</v>
      </c>
      <c r="J259" s="346"/>
      <c r="K259" s="281">
        <f t="shared" si="9"/>
        <v>-1024</v>
      </c>
      <c r="L259" s="282"/>
      <c r="M259" s="282"/>
      <c r="N259" s="277"/>
      <c r="O259" s="132"/>
    </row>
    <row r="260" spans="2:15" x14ac:dyDescent="0.2">
      <c r="B260" s="405">
        <v>38</v>
      </c>
      <c r="C260" s="188">
        <v>257</v>
      </c>
      <c r="D260" s="71" t="str">
        <f t="shared" si="11"/>
        <v>Monday</v>
      </c>
      <c r="E260" s="7">
        <v>46279</v>
      </c>
      <c r="F260" s="322">
        <v>1</v>
      </c>
      <c r="G260" s="114">
        <f t="shared" si="10"/>
        <v>1031</v>
      </c>
      <c r="H260" s="306"/>
      <c r="I260" s="281">
        <v>1028</v>
      </c>
      <c r="J260" s="346"/>
      <c r="K260" s="281">
        <f t="shared" si="9"/>
        <v>-1028</v>
      </c>
      <c r="L260" s="282"/>
      <c r="M260" s="284"/>
      <c r="N260" s="277"/>
      <c r="O260" s="132"/>
    </row>
    <row r="261" spans="2:15" x14ac:dyDescent="0.2">
      <c r="B261" s="406"/>
      <c r="C261" s="120">
        <v>258</v>
      </c>
      <c r="D261" s="71" t="str">
        <f t="shared" si="11"/>
        <v>Tuesday</v>
      </c>
      <c r="E261" s="7">
        <v>46280</v>
      </c>
      <c r="F261" s="322">
        <v>2</v>
      </c>
      <c r="G261" s="114">
        <f t="shared" si="10"/>
        <v>1033</v>
      </c>
      <c r="H261" s="306"/>
      <c r="I261" s="281">
        <v>1032</v>
      </c>
      <c r="J261" s="346"/>
      <c r="K261" s="281">
        <f t="shared" ref="K261:K324" si="12">SUM(H261-I261)</f>
        <v>-1032</v>
      </c>
      <c r="L261" s="282"/>
      <c r="M261" s="282"/>
      <c r="N261" s="277"/>
      <c r="O261" s="132"/>
    </row>
    <row r="262" spans="2:15" x14ac:dyDescent="0.2">
      <c r="B262" s="406"/>
      <c r="C262" s="120">
        <v>259</v>
      </c>
      <c r="D262" s="71" t="str">
        <f t="shared" si="11"/>
        <v>Wednesday</v>
      </c>
      <c r="E262" s="7">
        <v>46281</v>
      </c>
      <c r="F262" s="322">
        <v>3</v>
      </c>
      <c r="G262" s="114">
        <f t="shared" ref="G262:G325" si="13">SUM(G261+F262)</f>
        <v>1036</v>
      </c>
      <c r="H262" s="306"/>
      <c r="I262" s="281">
        <v>1036</v>
      </c>
      <c r="J262" s="346"/>
      <c r="K262" s="281">
        <f t="shared" si="12"/>
        <v>-1036</v>
      </c>
      <c r="L262" s="282"/>
      <c r="M262" s="284"/>
      <c r="N262" s="277"/>
      <c r="O262" s="132">
        <f>SUM(J256:J262)</f>
        <v>0</v>
      </c>
    </row>
    <row r="263" spans="2:15" x14ac:dyDescent="0.2">
      <c r="B263" s="406"/>
      <c r="C263" s="120">
        <v>260</v>
      </c>
      <c r="D263" s="71" t="str">
        <f t="shared" si="11"/>
        <v>Thursday</v>
      </c>
      <c r="E263" s="7">
        <v>46282</v>
      </c>
      <c r="F263" s="322">
        <v>4</v>
      </c>
      <c r="G263" s="114">
        <f t="shared" si="13"/>
        <v>1040</v>
      </c>
      <c r="H263" s="306"/>
      <c r="I263" s="281">
        <v>1040</v>
      </c>
      <c r="J263" s="346"/>
      <c r="K263" s="281">
        <f t="shared" si="12"/>
        <v>-1040</v>
      </c>
      <c r="L263" s="282"/>
      <c r="M263" s="282"/>
      <c r="N263" s="277"/>
      <c r="O263" s="132"/>
    </row>
    <row r="264" spans="2:15" x14ac:dyDescent="0.2">
      <c r="B264" s="406"/>
      <c r="C264" s="120">
        <v>261</v>
      </c>
      <c r="D264" s="71" t="str">
        <f t="shared" si="11"/>
        <v>Friday</v>
      </c>
      <c r="E264" s="7">
        <v>46283</v>
      </c>
      <c r="F264" s="322">
        <v>5</v>
      </c>
      <c r="G264" s="114">
        <f t="shared" si="13"/>
        <v>1045</v>
      </c>
      <c r="H264" s="306"/>
      <c r="I264" s="281">
        <v>1044</v>
      </c>
      <c r="J264" s="346"/>
      <c r="K264" s="281">
        <f t="shared" si="12"/>
        <v>-1044</v>
      </c>
      <c r="L264" s="282"/>
      <c r="M264" s="284"/>
      <c r="N264" s="277"/>
      <c r="O264" s="132"/>
    </row>
    <row r="265" spans="2:15" x14ac:dyDescent="0.2">
      <c r="B265" s="406"/>
      <c r="C265" s="120">
        <v>262</v>
      </c>
      <c r="D265" s="71" t="str">
        <f t="shared" ref="D265:D328" si="14">TEXT(WEEKDAY(E265), "dddd")</f>
        <v>Saturday</v>
      </c>
      <c r="E265" s="7">
        <v>46284</v>
      </c>
      <c r="F265" s="322">
        <v>6</v>
      </c>
      <c r="G265" s="114">
        <f t="shared" si="13"/>
        <v>1051</v>
      </c>
      <c r="H265" s="306"/>
      <c r="I265" s="281">
        <v>1048</v>
      </c>
      <c r="J265" s="346"/>
      <c r="K265" s="281">
        <f t="shared" si="12"/>
        <v>-1048</v>
      </c>
      <c r="L265" s="282"/>
      <c r="M265" s="282"/>
      <c r="N265" s="277"/>
      <c r="O265" s="132"/>
    </row>
    <row r="266" spans="2:15" ht="16" thickBot="1" x14ac:dyDescent="0.25">
      <c r="B266" s="406"/>
      <c r="C266" s="143">
        <v>263</v>
      </c>
      <c r="D266" s="71" t="str">
        <f t="shared" si="14"/>
        <v>Sunday</v>
      </c>
      <c r="E266" s="7">
        <v>46285</v>
      </c>
      <c r="F266" s="322">
        <v>7</v>
      </c>
      <c r="G266" s="114">
        <f t="shared" si="13"/>
        <v>1058</v>
      </c>
      <c r="H266" s="306"/>
      <c r="I266" s="281">
        <v>1052</v>
      </c>
      <c r="J266" s="346"/>
      <c r="K266" s="281">
        <f t="shared" si="12"/>
        <v>-1052</v>
      </c>
      <c r="L266" s="282"/>
      <c r="M266" s="284"/>
      <c r="N266" s="277"/>
      <c r="O266" s="132"/>
    </row>
    <row r="267" spans="2:15" x14ac:dyDescent="0.2">
      <c r="B267" s="405">
        <v>39</v>
      </c>
      <c r="C267" s="188">
        <v>264</v>
      </c>
      <c r="D267" s="71" t="str">
        <f t="shared" si="14"/>
        <v>Monday</v>
      </c>
      <c r="E267" s="7">
        <v>46286</v>
      </c>
      <c r="F267" s="322">
        <v>1</v>
      </c>
      <c r="G267" s="114">
        <f t="shared" si="13"/>
        <v>1059</v>
      </c>
      <c r="H267" s="306"/>
      <c r="I267" s="281">
        <v>1056</v>
      </c>
      <c r="J267" s="346"/>
      <c r="K267" s="281">
        <f t="shared" si="12"/>
        <v>-1056</v>
      </c>
      <c r="L267" s="282"/>
      <c r="M267" s="282"/>
      <c r="N267" s="277"/>
      <c r="O267" s="132"/>
    </row>
    <row r="268" spans="2:15" x14ac:dyDescent="0.2">
      <c r="B268" s="406"/>
      <c r="C268" s="120">
        <v>265</v>
      </c>
      <c r="D268" s="71" t="str">
        <f t="shared" si="14"/>
        <v>Tuesday</v>
      </c>
      <c r="E268" s="7">
        <v>46287</v>
      </c>
      <c r="F268" s="322">
        <v>2</v>
      </c>
      <c r="G268" s="114">
        <f t="shared" si="13"/>
        <v>1061</v>
      </c>
      <c r="H268" s="306"/>
      <c r="I268" s="281">
        <v>1060</v>
      </c>
      <c r="J268" s="346"/>
      <c r="K268" s="281">
        <f t="shared" si="12"/>
        <v>-1060</v>
      </c>
      <c r="L268" s="282"/>
      <c r="M268" s="284"/>
      <c r="N268" s="277"/>
      <c r="O268" s="132"/>
    </row>
    <row r="269" spans="2:15" x14ac:dyDescent="0.2">
      <c r="B269" s="406"/>
      <c r="C269" s="120">
        <v>266</v>
      </c>
      <c r="D269" s="71" t="str">
        <f t="shared" si="14"/>
        <v>Wednesday</v>
      </c>
      <c r="E269" s="7">
        <v>46288</v>
      </c>
      <c r="F269" s="322">
        <v>3</v>
      </c>
      <c r="G269" s="114">
        <f t="shared" si="13"/>
        <v>1064</v>
      </c>
      <c r="H269" s="306"/>
      <c r="I269" s="281">
        <v>1064</v>
      </c>
      <c r="J269" s="346"/>
      <c r="K269" s="281">
        <f t="shared" si="12"/>
        <v>-1064</v>
      </c>
      <c r="L269" s="282"/>
      <c r="M269" s="282"/>
      <c r="N269" s="277"/>
      <c r="O269" s="132">
        <f>SUM(J263:J269)</f>
        <v>0</v>
      </c>
    </row>
    <row r="270" spans="2:15" x14ac:dyDescent="0.2">
      <c r="B270" s="406"/>
      <c r="C270" s="120">
        <v>267</v>
      </c>
      <c r="D270" s="71" t="str">
        <f t="shared" si="14"/>
        <v>Thursday</v>
      </c>
      <c r="E270" s="7">
        <v>46289</v>
      </c>
      <c r="F270" s="322">
        <v>4</v>
      </c>
      <c r="G270" s="114">
        <f t="shared" si="13"/>
        <v>1068</v>
      </c>
      <c r="H270" s="306"/>
      <c r="I270" s="281">
        <v>1068</v>
      </c>
      <c r="J270" s="346"/>
      <c r="K270" s="281">
        <f t="shared" si="12"/>
        <v>-1068</v>
      </c>
      <c r="L270" s="282"/>
      <c r="M270" s="284"/>
      <c r="N270" s="277"/>
      <c r="O270" s="132"/>
    </row>
    <row r="271" spans="2:15" x14ac:dyDescent="0.2">
      <c r="B271" s="406"/>
      <c r="C271" s="120">
        <v>268</v>
      </c>
      <c r="D271" s="71" t="str">
        <f t="shared" si="14"/>
        <v>Friday</v>
      </c>
      <c r="E271" s="7">
        <v>46290</v>
      </c>
      <c r="F271" s="322">
        <v>5</v>
      </c>
      <c r="G271" s="114">
        <f t="shared" si="13"/>
        <v>1073</v>
      </c>
      <c r="H271" s="306"/>
      <c r="I271" s="281">
        <v>1072</v>
      </c>
      <c r="J271" s="346"/>
      <c r="K271" s="281">
        <f t="shared" si="12"/>
        <v>-1072</v>
      </c>
      <c r="L271" s="282"/>
      <c r="M271" s="282"/>
      <c r="N271" s="277"/>
      <c r="O271" s="132"/>
    </row>
    <row r="272" spans="2:15" x14ac:dyDescent="0.2">
      <c r="B272" s="406"/>
      <c r="C272" s="120">
        <v>269</v>
      </c>
      <c r="D272" s="71" t="str">
        <f t="shared" si="14"/>
        <v>Saturday</v>
      </c>
      <c r="E272" s="7">
        <v>46291</v>
      </c>
      <c r="F272" s="322">
        <v>6</v>
      </c>
      <c r="G272" s="114">
        <f t="shared" si="13"/>
        <v>1079</v>
      </c>
      <c r="H272" s="306"/>
      <c r="I272" s="281">
        <v>1076</v>
      </c>
      <c r="J272" s="346"/>
      <c r="K272" s="281">
        <f t="shared" si="12"/>
        <v>-1076</v>
      </c>
      <c r="L272" s="282"/>
      <c r="M272" s="284"/>
      <c r="N272" s="277"/>
      <c r="O272" s="132"/>
    </row>
    <row r="273" spans="2:15" ht="16" thickBot="1" x14ac:dyDescent="0.25">
      <c r="B273" s="406"/>
      <c r="C273" s="143">
        <v>270</v>
      </c>
      <c r="D273" s="71" t="str">
        <f t="shared" si="14"/>
        <v>Sunday</v>
      </c>
      <c r="E273" s="7">
        <v>46292</v>
      </c>
      <c r="F273" s="322">
        <v>7</v>
      </c>
      <c r="G273" s="114">
        <f t="shared" si="13"/>
        <v>1086</v>
      </c>
      <c r="H273" s="306"/>
      <c r="I273" s="281">
        <v>1080</v>
      </c>
      <c r="J273" s="346"/>
      <c r="K273" s="281">
        <f t="shared" si="12"/>
        <v>-1080</v>
      </c>
      <c r="L273" s="282"/>
      <c r="M273" s="282"/>
      <c r="N273" s="277"/>
      <c r="O273" s="132"/>
    </row>
    <row r="274" spans="2:15" x14ac:dyDescent="0.2">
      <c r="B274" s="405">
        <v>40</v>
      </c>
      <c r="C274" s="188">
        <v>271</v>
      </c>
      <c r="D274" s="71" t="str">
        <f t="shared" si="14"/>
        <v>Monday</v>
      </c>
      <c r="E274" s="7">
        <v>46293</v>
      </c>
      <c r="F274" s="322">
        <v>1</v>
      </c>
      <c r="G274" s="114">
        <f t="shared" si="13"/>
        <v>1087</v>
      </c>
      <c r="H274" s="306"/>
      <c r="I274" s="281">
        <v>1084</v>
      </c>
      <c r="J274" s="346"/>
      <c r="K274" s="281">
        <f t="shared" si="12"/>
        <v>-1084</v>
      </c>
      <c r="L274" s="282"/>
      <c r="M274" s="284"/>
      <c r="N274" s="277"/>
      <c r="O274" s="132"/>
    </row>
    <row r="275" spans="2:15" x14ac:dyDescent="0.2">
      <c r="B275" s="406"/>
      <c r="C275" s="120">
        <v>272</v>
      </c>
      <c r="D275" s="71" t="str">
        <f t="shared" si="14"/>
        <v>Tuesday</v>
      </c>
      <c r="E275" s="7">
        <v>46294</v>
      </c>
      <c r="F275" s="322">
        <v>2</v>
      </c>
      <c r="G275" s="114">
        <f t="shared" si="13"/>
        <v>1089</v>
      </c>
      <c r="H275" s="306"/>
      <c r="I275" s="281">
        <v>1088</v>
      </c>
      <c r="J275" s="346"/>
      <c r="K275" s="281">
        <f t="shared" si="12"/>
        <v>-1088</v>
      </c>
      <c r="L275" s="282"/>
      <c r="M275" s="282"/>
      <c r="N275" s="277"/>
      <c r="O275" s="132"/>
    </row>
    <row r="276" spans="2:15" x14ac:dyDescent="0.2">
      <c r="B276" s="406"/>
      <c r="C276" s="120">
        <v>273</v>
      </c>
      <c r="D276" s="71" t="str">
        <f t="shared" si="14"/>
        <v>Wednesday</v>
      </c>
      <c r="E276" s="7">
        <v>46295</v>
      </c>
      <c r="F276" s="322">
        <v>3</v>
      </c>
      <c r="G276" s="114">
        <f t="shared" si="13"/>
        <v>1092</v>
      </c>
      <c r="H276" s="306"/>
      <c r="I276" s="281">
        <v>1092</v>
      </c>
      <c r="J276" s="346"/>
      <c r="K276" s="281">
        <f t="shared" si="12"/>
        <v>-1092</v>
      </c>
      <c r="L276" s="282"/>
      <c r="M276" s="284"/>
      <c r="N276" s="277"/>
      <c r="O276" s="132">
        <f>SUM(J270:J276)</f>
        <v>0</v>
      </c>
    </row>
    <row r="277" spans="2:15" x14ac:dyDescent="0.2">
      <c r="B277" s="406"/>
      <c r="C277" s="120">
        <v>274</v>
      </c>
      <c r="D277" s="71" t="str">
        <f t="shared" si="14"/>
        <v>Thursday</v>
      </c>
      <c r="E277" s="7">
        <v>46296</v>
      </c>
      <c r="F277" s="322">
        <v>4</v>
      </c>
      <c r="G277" s="114">
        <f t="shared" si="13"/>
        <v>1096</v>
      </c>
      <c r="H277" s="306"/>
      <c r="I277" s="281">
        <v>1096</v>
      </c>
      <c r="J277" s="346"/>
      <c r="K277" s="281">
        <f t="shared" si="12"/>
        <v>-1096</v>
      </c>
      <c r="L277" s="282"/>
      <c r="M277" s="282"/>
      <c r="N277" s="277"/>
      <c r="O277" s="132"/>
    </row>
    <row r="278" spans="2:15" x14ac:dyDescent="0.2">
      <c r="B278" s="406"/>
      <c r="C278" s="120">
        <v>275</v>
      </c>
      <c r="D278" s="71" t="str">
        <f t="shared" si="14"/>
        <v>Friday</v>
      </c>
      <c r="E278" s="7">
        <v>46297</v>
      </c>
      <c r="F278" s="322">
        <v>5</v>
      </c>
      <c r="G278" s="114">
        <f t="shared" si="13"/>
        <v>1101</v>
      </c>
      <c r="H278" s="306"/>
      <c r="I278" s="281">
        <v>1100</v>
      </c>
      <c r="J278" s="346"/>
      <c r="K278" s="281">
        <f t="shared" si="12"/>
        <v>-1100</v>
      </c>
      <c r="L278" s="282"/>
      <c r="M278" s="284"/>
      <c r="N278" s="277"/>
      <c r="O278" s="132"/>
    </row>
    <row r="279" spans="2:15" x14ac:dyDescent="0.2">
      <c r="B279" s="406"/>
      <c r="C279" s="120">
        <v>276</v>
      </c>
      <c r="D279" s="71" t="str">
        <f t="shared" si="14"/>
        <v>Saturday</v>
      </c>
      <c r="E279" s="7">
        <v>46298</v>
      </c>
      <c r="F279" s="322">
        <v>6</v>
      </c>
      <c r="G279" s="114">
        <f t="shared" si="13"/>
        <v>1107</v>
      </c>
      <c r="H279" s="306"/>
      <c r="I279" s="281">
        <v>1104</v>
      </c>
      <c r="J279" s="346"/>
      <c r="K279" s="281">
        <f t="shared" si="12"/>
        <v>-1104</v>
      </c>
      <c r="L279" s="282"/>
      <c r="M279" s="282"/>
      <c r="N279" s="277"/>
      <c r="O279" s="132"/>
    </row>
    <row r="280" spans="2:15" ht="16" thickBot="1" x14ac:dyDescent="0.25">
      <c r="B280" s="406"/>
      <c r="C280" s="143">
        <v>277</v>
      </c>
      <c r="D280" s="71" t="str">
        <f t="shared" si="14"/>
        <v>Sunday</v>
      </c>
      <c r="E280" s="7">
        <v>46299</v>
      </c>
      <c r="F280" s="322">
        <v>7</v>
      </c>
      <c r="G280" s="114">
        <f t="shared" si="13"/>
        <v>1114</v>
      </c>
      <c r="H280" s="306"/>
      <c r="I280" s="281">
        <v>1108</v>
      </c>
      <c r="J280" s="346"/>
      <c r="K280" s="281">
        <f t="shared" si="12"/>
        <v>-1108</v>
      </c>
      <c r="L280" s="282"/>
      <c r="M280" s="284"/>
      <c r="N280" s="277"/>
      <c r="O280" s="132"/>
    </row>
    <row r="281" spans="2:15" x14ac:dyDescent="0.2">
      <c r="B281" s="405">
        <v>41</v>
      </c>
      <c r="C281" s="188">
        <v>278</v>
      </c>
      <c r="D281" s="71" t="str">
        <f t="shared" si="14"/>
        <v>Monday</v>
      </c>
      <c r="E281" s="7">
        <v>46300</v>
      </c>
      <c r="F281" s="322">
        <v>1</v>
      </c>
      <c r="G281" s="114">
        <f t="shared" si="13"/>
        <v>1115</v>
      </c>
      <c r="H281" s="306"/>
      <c r="I281" s="281">
        <v>1112</v>
      </c>
      <c r="J281" s="346"/>
      <c r="K281" s="281">
        <f t="shared" si="12"/>
        <v>-1112</v>
      </c>
      <c r="L281" s="282"/>
      <c r="M281" s="282"/>
      <c r="N281" s="277"/>
      <c r="O281" s="132"/>
    </row>
    <row r="282" spans="2:15" x14ac:dyDescent="0.2">
      <c r="B282" s="406"/>
      <c r="C282" s="120">
        <v>279</v>
      </c>
      <c r="D282" s="71" t="str">
        <f t="shared" si="14"/>
        <v>Tuesday</v>
      </c>
      <c r="E282" s="7">
        <v>46301</v>
      </c>
      <c r="F282" s="322">
        <v>2</v>
      </c>
      <c r="G282" s="114">
        <f t="shared" si="13"/>
        <v>1117</v>
      </c>
      <c r="H282" s="306"/>
      <c r="I282" s="281">
        <v>1116</v>
      </c>
      <c r="J282" s="346"/>
      <c r="K282" s="281">
        <f t="shared" si="12"/>
        <v>-1116</v>
      </c>
      <c r="L282" s="282"/>
      <c r="M282" s="284"/>
      <c r="N282" s="277"/>
      <c r="O282" s="132"/>
    </row>
    <row r="283" spans="2:15" x14ac:dyDescent="0.2">
      <c r="B283" s="406"/>
      <c r="C283" s="120">
        <v>280</v>
      </c>
      <c r="D283" s="71" t="str">
        <f t="shared" si="14"/>
        <v>Wednesday</v>
      </c>
      <c r="E283" s="7">
        <v>46302</v>
      </c>
      <c r="F283" s="322">
        <v>3</v>
      </c>
      <c r="G283" s="114">
        <f t="shared" si="13"/>
        <v>1120</v>
      </c>
      <c r="H283" s="306"/>
      <c r="I283" s="281">
        <v>1120</v>
      </c>
      <c r="J283" s="346"/>
      <c r="K283" s="281">
        <f t="shared" si="12"/>
        <v>-1120</v>
      </c>
      <c r="L283" s="282"/>
      <c r="M283" s="282"/>
      <c r="N283" s="277"/>
      <c r="O283" s="132">
        <f>SUM(J277:J283)</f>
        <v>0</v>
      </c>
    </row>
    <row r="284" spans="2:15" x14ac:dyDescent="0.2">
      <c r="B284" s="406"/>
      <c r="C284" s="120">
        <v>281</v>
      </c>
      <c r="D284" s="71" t="str">
        <f t="shared" si="14"/>
        <v>Thursday</v>
      </c>
      <c r="E284" s="7">
        <v>46303</v>
      </c>
      <c r="F284" s="322">
        <v>4</v>
      </c>
      <c r="G284" s="114">
        <f t="shared" si="13"/>
        <v>1124</v>
      </c>
      <c r="H284" s="306"/>
      <c r="I284" s="281">
        <v>1124</v>
      </c>
      <c r="J284" s="346"/>
      <c r="K284" s="281">
        <f t="shared" si="12"/>
        <v>-1124</v>
      </c>
      <c r="L284" s="282"/>
      <c r="M284" s="284"/>
      <c r="N284" s="277"/>
      <c r="O284" s="132"/>
    </row>
    <row r="285" spans="2:15" x14ac:dyDescent="0.2">
      <c r="B285" s="406"/>
      <c r="C285" s="120">
        <v>282</v>
      </c>
      <c r="D285" s="71" t="str">
        <f t="shared" si="14"/>
        <v>Friday</v>
      </c>
      <c r="E285" s="7">
        <v>46304</v>
      </c>
      <c r="F285" s="322">
        <v>5</v>
      </c>
      <c r="G285" s="114">
        <f t="shared" si="13"/>
        <v>1129</v>
      </c>
      <c r="H285" s="307"/>
      <c r="I285" s="281">
        <v>1128</v>
      </c>
      <c r="J285" s="346"/>
      <c r="K285" s="281">
        <f t="shared" si="12"/>
        <v>-1128</v>
      </c>
      <c r="L285" s="282"/>
      <c r="M285" s="282"/>
      <c r="N285" s="277"/>
      <c r="O285" s="132"/>
    </row>
    <row r="286" spans="2:15" x14ac:dyDescent="0.2">
      <c r="B286" s="406"/>
      <c r="C286" s="120">
        <v>283</v>
      </c>
      <c r="D286" s="71" t="str">
        <f t="shared" si="14"/>
        <v>Saturday</v>
      </c>
      <c r="E286" s="7">
        <v>46305</v>
      </c>
      <c r="F286" s="322">
        <v>6</v>
      </c>
      <c r="G286" s="114">
        <f t="shared" si="13"/>
        <v>1135</v>
      </c>
      <c r="H286" s="310"/>
      <c r="I286" s="281">
        <v>1132</v>
      </c>
      <c r="J286" s="346"/>
      <c r="K286" s="281">
        <f t="shared" si="12"/>
        <v>-1132</v>
      </c>
      <c r="L286" s="282"/>
      <c r="M286" s="284"/>
      <c r="N286" s="277"/>
      <c r="O286" s="132"/>
    </row>
    <row r="287" spans="2:15" ht="16" thickBot="1" x14ac:dyDescent="0.25">
      <c r="B287" s="406"/>
      <c r="C287" s="143">
        <v>284</v>
      </c>
      <c r="D287" s="71" t="str">
        <f t="shared" si="14"/>
        <v>Sunday</v>
      </c>
      <c r="E287" s="7">
        <v>46306</v>
      </c>
      <c r="F287" s="322">
        <v>7</v>
      </c>
      <c r="G287" s="114">
        <f t="shared" si="13"/>
        <v>1142</v>
      </c>
      <c r="H287" s="309"/>
      <c r="I287" s="281">
        <v>1136</v>
      </c>
      <c r="J287" s="346"/>
      <c r="K287" s="281">
        <f t="shared" si="12"/>
        <v>-1136</v>
      </c>
      <c r="L287" s="282"/>
      <c r="M287" s="282"/>
      <c r="N287" s="277"/>
      <c r="O287" s="132"/>
    </row>
    <row r="288" spans="2:15" x14ac:dyDescent="0.2">
      <c r="B288" s="405">
        <v>42</v>
      </c>
      <c r="C288" s="188">
        <v>285</v>
      </c>
      <c r="D288" s="71" t="str">
        <f t="shared" si="14"/>
        <v>Monday</v>
      </c>
      <c r="E288" s="7">
        <v>46307</v>
      </c>
      <c r="F288" s="322">
        <v>1</v>
      </c>
      <c r="G288" s="114">
        <f t="shared" si="13"/>
        <v>1143</v>
      </c>
      <c r="H288" s="306"/>
      <c r="I288" s="281">
        <v>1140</v>
      </c>
      <c r="J288" s="346"/>
      <c r="K288" s="281">
        <f t="shared" si="12"/>
        <v>-1140</v>
      </c>
      <c r="L288" s="282"/>
      <c r="M288" s="284"/>
      <c r="N288" s="277"/>
      <c r="O288" s="132"/>
    </row>
    <row r="289" spans="2:15" x14ac:dyDescent="0.2">
      <c r="B289" s="406"/>
      <c r="C289" s="120">
        <v>286</v>
      </c>
      <c r="D289" s="71" t="str">
        <f t="shared" si="14"/>
        <v>Tuesday</v>
      </c>
      <c r="E289" s="7">
        <v>46308</v>
      </c>
      <c r="F289" s="322">
        <v>2</v>
      </c>
      <c r="G289" s="114">
        <f t="shared" si="13"/>
        <v>1145</v>
      </c>
      <c r="H289" s="306"/>
      <c r="I289" s="281">
        <v>1144</v>
      </c>
      <c r="J289" s="346"/>
      <c r="K289" s="281">
        <f t="shared" si="12"/>
        <v>-1144</v>
      </c>
      <c r="L289" s="282"/>
      <c r="M289" s="282"/>
      <c r="N289" s="277"/>
      <c r="O289" s="132"/>
    </row>
    <row r="290" spans="2:15" x14ac:dyDescent="0.2">
      <c r="B290" s="406"/>
      <c r="C290" s="120">
        <v>287</v>
      </c>
      <c r="D290" s="71" t="str">
        <f t="shared" si="14"/>
        <v>Wednesday</v>
      </c>
      <c r="E290" s="7">
        <v>46309</v>
      </c>
      <c r="F290" s="322">
        <v>3</v>
      </c>
      <c r="G290" s="114">
        <f t="shared" si="13"/>
        <v>1148</v>
      </c>
      <c r="H290" s="306"/>
      <c r="I290" s="281">
        <v>1148</v>
      </c>
      <c r="J290" s="346"/>
      <c r="K290" s="281">
        <f t="shared" si="12"/>
        <v>-1148</v>
      </c>
      <c r="L290" s="282"/>
      <c r="M290" s="284"/>
      <c r="N290" s="277"/>
      <c r="O290" s="132">
        <f>SUM(J284:J290)</f>
        <v>0</v>
      </c>
    </row>
    <row r="291" spans="2:15" x14ac:dyDescent="0.2">
      <c r="B291" s="406"/>
      <c r="C291" s="120">
        <v>288</v>
      </c>
      <c r="D291" s="71" t="str">
        <f t="shared" si="14"/>
        <v>Thursday</v>
      </c>
      <c r="E291" s="7">
        <v>46310</v>
      </c>
      <c r="F291" s="322">
        <v>4</v>
      </c>
      <c r="G291" s="114">
        <f t="shared" si="13"/>
        <v>1152</v>
      </c>
      <c r="H291" s="306"/>
      <c r="I291" s="281">
        <v>1152</v>
      </c>
      <c r="J291" s="346"/>
      <c r="K291" s="281">
        <f t="shared" si="12"/>
        <v>-1152</v>
      </c>
      <c r="L291" s="282"/>
      <c r="M291" s="282"/>
      <c r="N291" s="277"/>
      <c r="O291" s="132"/>
    </row>
    <row r="292" spans="2:15" x14ac:dyDescent="0.2">
      <c r="B292" s="406"/>
      <c r="C292" s="120">
        <v>289</v>
      </c>
      <c r="D292" s="71" t="str">
        <f t="shared" si="14"/>
        <v>Friday</v>
      </c>
      <c r="E292" s="7">
        <v>46311</v>
      </c>
      <c r="F292" s="322">
        <v>5</v>
      </c>
      <c r="G292" s="114">
        <f t="shared" si="13"/>
        <v>1157</v>
      </c>
      <c r="H292" s="306"/>
      <c r="I292" s="281">
        <v>1156</v>
      </c>
      <c r="J292" s="346"/>
      <c r="K292" s="281">
        <f t="shared" si="12"/>
        <v>-1156</v>
      </c>
      <c r="L292" s="282"/>
      <c r="M292" s="284"/>
      <c r="N292" s="277"/>
      <c r="O292" s="132"/>
    </row>
    <row r="293" spans="2:15" x14ac:dyDescent="0.2">
      <c r="B293" s="406"/>
      <c r="C293" s="120">
        <v>290</v>
      </c>
      <c r="D293" s="71" t="str">
        <f t="shared" si="14"/>
        <v>Saturday</v>
      </c>
      <c r="E293" s="7">
        <v>46312</v>
      </c>
      <c r="F293" s="322">
        <v>6</v>
      </c>
      <c r="G293" s="114">
        <f t="shared" si="13"/>
        <v>1163</v>
      </c>
      <c r="H293" s="306"/>
      <c r="I293" s="281">
        <v>1160</v>
      </c>
      <c r="J293" s="346"/>
      <c r="K293" s="281">
        <f t="shared" si="12"/>
        <v>-1160</v>
      </c>
      <c r="L293" s="282"/>
      <c r="M293" s="282"/>
      <c r="N293" s="277"/>
      <c r="O293" s="132"/>
    </row>
    <row r="294" spans="2:15" ht="16" thickBot="1" x14ac:dyDescent="0.25">
      <c r="B294" s="406"/>
      <c r="C294" s="143">
        <v>291</v>
      </c>
      <c r="D294" s="71" t="str">
        <f t="shared" si="14"/>
        <v>Sunday</v>
      </c>
      <c r="E294" s="7">
        <v>46313</v>
      </c>
      <c r="F294" s="322">
        <v>7</v>
      </c>
      <c r="G294" s="114">
        <f t="shared" si="13"/>
        <v>1170</v>
      </c>
      <c r="H294" s="306"/>
      <c r="I294" s="281">
        <v>1164</v>
      </c>
      <c r="J294" s="346"/>
      <c r="K294" s="281">
        <f t="shared" si="12"/>
        <v>-1164</v>
      </c>
      <c r="L294" s="282"/>
      <c r="M294" s="284"/>
      <c r="N294" s="277"/>
      <c r="O294" s="132"/>
    </row>
    <row r="295" spans="2:15" x14ac:dyDescent="0.2">
      <c r="B295" s="405">
        <v>43</v>
      </c>
      <c r="C295" s="188">
        <v>292</v>
      </c>
      <c r="D295" s="71" t="str">
        <f t="shared" si="14"/>
        <v>Monday</v>
      </c>
      <c r="E295" s="7">
        <v>46314</v>
      </c>
      <c r="F295" s="322">
        <v>1</v>
      </c>
      <c r="G295" s="114">
        <f t="shared" si="13"/>
        <v>1171</v>
      </c>
      <c r="H295" s="306"/>
      <c r="I295" s="281">
        <v>1168</v>
      </c>
      <c r="J295" s="346"/>
      <c r="K295" s="281">
        <f t="shared" si="12"/>
        <v>-1168</v>
      </c>
      <c r="L295" s="282"/>
      <c r="M295" s="282"/>
      <c r="N295" s="277"/>
      <c r="O295" s="132"/>
    </row>
    <row r="296" spans="2:15" x14ac:dyDescent="0.2">
      <c r="B296" s="406"/>
      <c r="C296" s="120">
        <v>293</v>
      </c>
      <c r="D296" s="71" t="str">
        <f t="shared" si="14"/>
        <v>Tuesday</v>
      </c>
      <c r="E296" s="7">
        <v>46315</v>
      </c>
      <c r="F296" s="322">
        <v>2</v>
      </c>
      <c r="G296" s="114">
        <f t="shared" si="13"/>
        <v>1173</v>
      </c>
      <c r="H296" s="306"/>
      <c r="I296" s="281">
        <v>1172</v>
      </c>
      <c r="J296" s="346"/>
      <c r="K296" s="281">
        <f t="shared" si="12"/>
        <v>-1172</v>
      </c>
      <c r="L296" s="282"/>
      <c r="M296" s="284"/>
      <c r="N296" s="277"/>
      <c r="O296" s="132"/>
    </row>
    <row r="297" spans="2:15" x14ac:dyDescent="0.2">
      <c r="B297" s="406"/>
      <c r="C297" s="120">
        <v>294</v>
      </c>
      <c r="D297" s="71" t="str">
        <f t="shared" si="14"/>
        <v>Wednesday</v>
      </c>
      <c r="E297" s="7">
        <v>46316</v>
      </c>
      <c r="F297" s="322">
        <v>3</v>
      </c>
      <c r="G297" s="114">
        <f t="shared" si="13"/>
        <v>1176</v>
      </c>
      <c r="H297" s="306"/>
      <c r="I297" s="281">
        <v>1176</v>
      </c>
      <c r="J297" s="346"/>
      <c r="K297" s="281">
        <f t="shared" si="12"/>
        <v>-1176</v>
      </c>
      <c r="L297" s="282"/>
      <c r="M297" s="282"/>
      <c r="N297" s="277"/>
      <c r="O297" s="132">
        <f>SUM(J291:J297)</f>
        <v>0</v>
      </c>
    </row>
    <row r="298" spans="2:15" x14ac:dyDescent="0.2">
      <c r="B298" s="406"/>
      <c r="C298" s="120">
        <v>295</v>
      </c>
      <c r="D298" s="71" t="str">
        <f t="shared" si="14"/>
        <v>Thursday</v>
      </c>
      <c r="E298" s="7">
        <v>46317</v>
      </c>
      <c r="F298" s="322">
        <v>4</v>
      </c>
      <c r="G298" s="114">
        <f t="shared" si="13"/>
        <v>1180</v>
      </c>
      <c r="H298" s="306"/>
      <c r="I298" s="281">
        <v>1180</v>
      </c>
      <c r="J298" s="346"/>
      <c r="K298" s="281">
        <f t="shared" si="12"/>
        <v>-1180</v>
      </c>
      <c r="L298" s="282"/>
      <c r="M298" s="284"/>
      <c r="N298" s="277"/>
      <c r="O298" s="132"/>
    </row>
    <row r="299" spans="2:15" x14ac:dyDescent="0.2">
      <c r="B299" s="406"/>
      <c r="C299" s="120">
        <v>296</v>
      </c>
      <c r="D299" s="71" t="str">
        <f t="shared" si="14"/>
        <v>Friday</v>
      </c>
      <c r="E299" s="7">
        <v>46318</v>
      </c>
      <c r="F299" s="322">
        <v>5</v>
      </c>
      <c r="G299" s="114">
        <f t="shared" si="13"/>
        <v>1185</v>
      </c>
      <c r="H299" s="306"/>
      <c r="I299" s="281">
        <v>1184</v>
      </c>
      <c r="J299" s="346"/>
      <c r="K299" s="281">
        <f t="shared" si="12"/>
        <v>-1184</v>
      </c>
      <c r="L299" s="282"/>
      <c r="M299" s="282"/>
      <c r="N299" s="277"/>
      <c r="O299" s="132"/>
    </row>
    <row r="300" spans="2:15" x14ac:dyDescent="0.2">
      <c r="B300" s="406"/>
      <c r="C300" s="120">
        <v>297</v>
      </c>
      <c r="D300" s="71" t="str">
        <f t="shared" si="14"/>
        <v>Saturday</v>
      </c>
      <c r="E300" s="7">
        <v>46319</v>
      </c>
      <c r="F300" s="322">
        <v>6</v>
      </c>
      <c r="G300" s="114">
        <f t="shared" si="13"/>
        <v>1191</v>
      </c>
      <c r="H300" s="306"/>
      <c r="I300" s="281">
        <v>1188</v>
      </c>
      <c r="J300" s="346"/>
      <c r="K300" s="281">
        <f t="shared" si="12"/>
        <v>-1188</v>
      </c>
      <c r="L300" s="282"/>
      <c r="M300" s="284"/>
      <c r="N300" s="277"/>
      <c r="O300" s="132"/>
    </row>
    <row r="301" spans="2:15" ht="16" thickBot="1" x14ac:dyDescent="0.25">
      <c r="B301" s="406"/>
      <c r="C301" s="143">
        <v>298</v>
      </c>
      <c r="D301" s="71" t="str">
        <f t="shared" si="14"/>
        <v>Sunday</v>
      </c>
      <c r="E301" s="7">
        <v>46320</v>
      </c>
      <c r="F301" s="322">
        <v>7</v>
      </c>
      <c r="G301" s="114">
        <f t="shared" si="13"/>
        <v>1198</v>
      </c>
      <c r="H301" s="306"/>
      <c r="I301" s="281">
        <v>1192</v>
      </c>
      <c r="J301" s="346"/>
      <c r="K301" s="281">
        <f t="shared" si="12"/>
        <v>-1192</v>
      </c>
      <c r="L301" s="282"/>
      <c r="M301" s="282"/>
      <c r="N301" s="277"/>
      <c r="O301" s="132"/>
    </row>
    <row r="302" spans="2:15" x14ac:dyDescent="0.2">
      <c r="B302" s="405">
        <v>44</v>
      </c>
      <c r="C302" s="188">
        <v>299</v>
      </c>
      <c r="D302" s="71" t="str">
        <f t="shared" si="14"/>
        <v>Monday</v>
      </c>
      <c r="E302" s="7">
        <v>46321</v>
      </c>
      <c r="F302" s="322">
        <v>1</v>
      </c>
      <c r="G302" s="114">
        <f t="shared" si="13"/>
        <v>1199</v>
      </c>
      <c r="H302" s="306"/>
      <c r="I302" s="281">
        <v>1196</v>
      </c>
      <c r="J302" s="346"/>
      <c r="K302" s="281">
        <f t="shared" si="12"/>
        <v>-1196</v>
      </c>
      <c r="L302" s="282"/>
      <c r="M302" s="284"/>
      <c r="N302" s="277"/>
      <c r="O302" s="132"/>
    </row>
    <row r="303" spans="2:15" x14ac:dyDescent="0.2">
      <c r="B303" s="406"/>
      <c r="C303" s="120">
        <v>300</v>
      </c>
      <c r="D303" s="71" t="str">
        <f t="shared" si="14"/>
        <v>Tuesday</v>
      </c>
      <c r="E303" s="7">
        <v>46322</v>
      </c>
      <c r="F303" s="322">
        <v>2</v>
      </c>
      <c r="G303" s="114">
        <f t="shared" si="13"/>
        <v>1201</v>
      </c>
      <c r="H303" s="306"/>
      <c r="I303" s="281">
        <v>1200</v>
      </c>
      <c r="J303" s="346"/>
      <c r="K303" s="281">
        <f t="shared" si="12"/>
        <v>-1200</v>
      </c>
      <c r="L303" s="282"/>
      <c r="M303" s="282"/>
      <c r="N303" s="277"/>
      <c r="O303" s="132"/>
    </row>
    <row r="304" spans="2:15" x14ac:dyDescent="0.2">
      <c r="B304" s="406"/>
      <c r="C304" s="120">
        <v>301</v>
      </c>
      <c r="D304" s="71" t="str">
        <f t="shared" si="14"/>
        <v>Wednesday</v>
      </c>
      <c r="E304" s="7">
        <v>46323</v>
      </c>
      <c r="F304" s="322">
        <v>3</v>
      </c>
      <c r="G304" s="114">
        <f t="shared" si="13"/>
        <v>1204</v>
      </c>
      <c r="H304" s="306"/>
      <c r="I304" s="281">
        <v>1204</v>
      </c>
      <c r="J304" s="346"/>
      <c r="K304" s="281">
        <f t="shared" si="12"/>
        <v>-1204</v>
      </c>
      <c r="L304" s="282"/>
      <c r="M304" s="284"/>
      <c r="N304" s="277"/>
      <c r="O304" s="132">
        <f>SUM(J298:J304)</f>
        <v>0</v>
      </c>
    </row>
    <row r="305" spans="2:15" x14ac:dyDescent="0.2">
      <c r="B305" s="406"/>
      <c r="C305" s="120">
        <v>302</v>
      </c>
      <c r="D305" s="71" t="str">
        <f t="shared" si="14"/>
        <v>Thursday</v>
      </c>
      <c r="E305" s="7">
        <v>46324</v>
      </c>
      <c r="F305" s="322">
        <v>4</v>
      </c>
      <c r="G305" s="114">
        <f t="shared" si="13"/>
        <v>1208</v>
      </c>
      <c r="H305" s="306"/>
      <c r="I305" s="281">
        <v>1208</v>
      </c>
      <c r="J305" s="346"/>
      <c r="K305" s="281">
        <f t="shared" si="12"/>
        <v>-1208</v>
      </c>
      <c r="L305" s="282"/>
      <c r="M305" s="282"/>
      <c r="N305" s="277"/>
      <c r="O305" s="132"/>
    </row>
    <row r="306" spans="2:15" x14ac:dyDescent="0.2">
      <c r="B306" s="406"/>
      <c r="C306" s="120">
        <v>303</v>
      </c>
      <c r="D306" s="71" t="str">
        <f t="shared" si="14"/>
        <v>Friday</v>
      </c>
      <c r="E306" s="7">
        <v>46325</v>
      </c>
      <c r="F306" s="322">
        <v>5</v>
      </c>
      <c r="G306" s="114">
        <f t="shared" si="13"/>
        <v>1213</v>
      </c>
      <c r="H306" s="306"/>
      <c r="I306" s="281">
        <v>1212</v>
      </c>
      <c r="J306" s="346"/>
      <c r="K306" s="281">
        <f t="shared" si="12"/>
        <v>-1212</v>
      </c>
      <c r="L306" s="282"/>
      <c r="M306" s="284"/>
      <c r="N306" s="277"/>
      <c r="O306" s="132"/>
    </row>
    <row r="307" spans="2:15" x14ac:dyDescent="0.2">
      <c r="B307" s="406"/>
      <c r="C307" s="120">
        <v>304</v>
      </c>
      <c r="D307" s="71" t="str">
        <f t="shared" si="14"/>
        <v>Saturday</v>
      </c>
      <c r="E307" s="7">
        <v>46326</v>
      </c>
      <c r="F307" s="322">
        <v>6</v>
      </c>
      <c r="G307" s="114">
        <f t="shared" si="13"/>
        <v>1219</v>
      </c>
      <c r="H307" s="306"/>
      <c r="I307" s="281">
        <v>1216</v>
      </c>
      <c r="J307" s="346"/>
      <c r="K307" s="281">
        <f t="shared" si="12"/>
        <v>-1216</v>
      </c>
      <c r="L307" s="282"/>
      <c r="M307" s="282"/>
      <c r="N307" s="277"/>
      <c r="O307" s="132"/>
    </row>
    <row r="308" spans="2:15" ht="16" thickBot="1" x14ac:dyDescent="0.25">
      <c r="B308" s="406"/>
      <c r="C308" s="143">
        <v>305</v>
      </c>
      <c r="D308" s="71" t="str">
        <f t="shared" si="14"/>
        <v>Sunday</v>
      </c>
      <c r="E308" s="7">
        <v>46327</v>
      </c>
      <c r="F308" s="322">
        <v>7</v>
      </c>
      <c r="G308" s="114">
        <f t="shared" si="13"/>
        <v>1226</v>
      </c>
      <c r="H308" s="306"/>
      <c r="I308" s="281">
        <v>1220</v>
      </c>
      <c r="J308" s="346"/>
      <c r="K308" s="281">
        <f t="shared" si="12"/>
        <v>-1220</v>
      </c>
      <c r="L308" s="282"/>
      <c r="M308" s="284"/>
      <c r="N308" s="277"/>
      <c r="O308" s="132"/>
    </row>
    <row r="309" spans="2:15" x14ac:dyDescent="0.2">
      <c r="B309" s="405">
        <v>45</v>
      </c>
      <c r="C309" s="188">
        <v>306</v>
      </c>
      <c r="D309" s="71" t="str">
        <f t="shared" si="14"/>
        <v>Monday</v>
      </c>
      <c r="E309" s="7">
        <v>46328</v>
      </c>
      <c r="F309" s="322">
        <v>1</v>
      </c>
      <c r="G309" s="114">
        <f t="shared" si="13"/>
        <v>1227</v>
      </c>
      <c r="H309" s="306"/>
      <c r="I309" s="281">
        <v>1224</v>
      </c>
      <c r="J309" s="346"/>
      <c r="K309" s="281">
        <f t="shared" si="12"/>
        <v>-1224</v>
      </c>
      <c r="L309" s="282"/>
      <c r="M309" s="282"/>
      <c r="N309" s="277"/>
      <c r="O309" s="132"/>
    </row>
    <row r="310" spans="2:15" x14ac:dyDescent="0.2">
      <c r="B310" s="406"/>
      <c r="C310" s="120">
        <v>307</v>
      </c>
      <c r="D310" s="71" t="str">
        <f t="shared" si="14"/>
        <v>Tuesday</v>
      </c>
      <c r="E310" s="7">
        <v>46329</v>
      </c>
      <c r="F310" s="322">
        <v>2</v>
      </c>
      <c r="G310" s="114">
        <f t="shared" si="13"/>
        <v>1229</v>
      </c>
      <c r="H310" s="306"/>
      <c r="I310" s="281">
        <v>1228</v>
      </c>
      <c r="J310" s="346"/>
      <c r="K310" s="281">
        <f t="shared" si="12"/>
        <v>-1228</v>
      </c>
      <c r="L310" s="282"/>
      <c r="M310" s="284"/>
      <c r="N310" s="277"/>
      <c r="O310" s="132"/>
    </row>
    <row r="311" spans="2:15" x14ac:dyDescent="0.2">
      <c r="B311" s="406"/>
      <c r="C311" s="120">
        <v>308</v>
      </c>
      <c r="D311" s="71" t="str">
        <f t="shared" si="14"/>
        <v>Wednesday</v>
      </c>
      <c r="E311" s="7">
        <v>46330</v>
      </c>
      <c r="F311" s="322">
        <v>3</v>
      </c>
      <c r="G311" s="114">
        <f t="shared" si="13"/>
        <v>1232</v>
      </c>
      <c r="H311" s="306"/>
      <c r="I311" s="281">
        <v>1232</v>
      </c>
      <c r="J311" s="346"/>
      <c r="K311" s="281">
        <f t="shared" si="12"/>
        <v>-1232</v>
      </c>
      <c r="L311" s="282"/>
      <c r="M311" s="282"/>
      <c r="N311" s="277"/>
      <c r="O311" s="132">
        <f>SUM(J305:J311)</f>
        <v>0</v>
      </c>
    </row>
    <row r="312" spans="2:15" x14ac:dyDescent="0.2">
      <c r="B312" s="406"/>
      <c r="C312" s="120">
        <v>309</v>
      </c>
      <c r="D312" s="71" t="str">
        <f t="shared" si="14"/>
        <v>Thursday</v>
      </c>
      <c r="E312" s="7">
        <v>46331</v>
      </c>
      <c r="F312" s="322">
        <v>4</v>
      </c>
      <c r="G312" s="114">
        <f t="shared" si="13"/>
        <v>1236</v>
      </c>
      <c r="H312" s="306"/>
      <c r="I312" s="281">
        <v>1236</v>
      </c>
      <c r="J312" s="346"/>
      <c r="K312" s="281">
        <f t="shared" si="12"/>
        <v>-1236</v>
      </c>
      <c r="L312" s="282"/>
      <c r="M312" s="284"/>
      <c r="N312" s="277"/>
      <c r="O312" s="132"/>
    </row>
    <row r="313" spans="2:15" x14ac:dyDescent="0.2">
      <c r="B313" s="406"/>
      <c r="C313" s="120">
        <v>310</v>
      </c>
      <c r="D313" s="71" t="str">
        <f t="shared" si="14"/>
        <v>Friday</v>
      </c>
      <c r="E313" s="7">
        <v>46332</v>
      </c>
      <c r="F313" s="322">
        <v>5</v>
      </c>
      <c r="G313" s="114">
        <f t="shared" si="13"/>
        <v>1241</v>
      </c>
      <c r="H313" s="306"/>
      <c r="I313" s="281">
        <v>1240</v>
      </c>
      <c r="J313" s="346"/>
      <c r="K313" s="281">
        <f t="shared" si="12"/>
        <v>-1240</v>
      </c>
      <c r="L313" s="282"/>
      <c r="M313" s="282"/>
      <c r="N313" s="277"/>
      <c r="O313" s="132"/>
    </row>
    <row r="314" spans="2:15" x14ac:dyDescent="0.2">
      <c r="B314" s="406"/>
      <c r="C314" s="120">
        <v>311</v>
      </c>
      <c r="D314" s="71" t="str">
        <f t="shared" si="14"/>
        <v>Saturday</v>
      </c>
      <c r="E314" s="7">
        <v>46333</v>
      </c>
      <c r="F314" s="322">
        <v>6</v>
      </c>
      <c r="G314" s="114">
        <f t="shared" si="13"/>
        <v>1247</v>
      </c>
      <c r="H314" s="306"/>
      <c r="I314" s="281">
        <v>1244</v>
      </c>
      <c r="J314" s="346"/>
      <c r="K314" s="281">
        <f t="shared" si="12"/>
        <v>-1244</v>
      </c>
      <c r="L314" s="282"/>
      <c r="M314" s="284"/>
      <c r="N314" s="277"/>
      <c r="O314" s="132"/>
    </row>
    <row r="315" spans="2:15" ht="16" thickBot="1" x14ac:dyDescent="0.25">
      <c r="B315" s="406"/>
      <c r="C315" s="143">
        <v>312</v>
      </c>
      <c r="D315" s="71" t="str">
        <f t="shared" si="14"/>
        <v>Sunday</v>
      </c>
      <c r="E315" s="7">
        <v>46334</v>
      </c>
      <c r="F315" s="322">
        <v>7</v>
      </c>
      <c r="G315" s="114">
        <f t="shared" si="13"/>
        <v>1254</v>
      </c>
      <c r="H315" s="306"/>
      <c r="I315" s="281">
        <v>1248</v>
      </c>
      <c r="J315" s="346"/>
      <c r="K315" s="281">
        <f t="shared" si="12"/>
        <v>-1248</v>
      </c>
      <c r="L315" s="282"/>
      <c r="M315" s="282"/>
      <c r="N315" s="277"/>
      <c r="O315" s="132"/>
    </row>
    <row r="316" spans="2:15" x14ac:dyDescent="0.2">
      <c r="B316" s="405">
        <v>46</v>
      </c>
      <c r="C316" s="188">
        <v>313</v>
      </c>
      <c r="D316" s="71" t="str">
        <f t="shared" si="14"/>
        <v>Monday</v>
      </c>
      <c r="E316" s="7">
        <v>46335</v>
      </c>
      <c r="F316" s="322">
        <v>1</v>
      </c>
      <c r="G316" s="114">
        <f t="shared" si="13"/>
        <v>1255</v>
      </c>
      <c r="H316" s="306"/>
      <c r="I316" s="281">
        <v>1252</v>
      </c>
      <c r="J316" s="346"/>
      <c r="K316" s="281">
        <f t="shared" si="12"/>
        <v>-1252</v>
      </c>
      <c r="L316" s="282"/>
      <c r="M316" s="284"/>
      <c r="N316" s="277"/>
      <c r="O316" s="132"/>
    </row>
    <row r="317" spans="2:15" x14ac:dyDescent="0.2">
      <c r="B317" s="406"/>
      <c r="C317" s="120">
        <v>314</v>
      </c>
      <c r="D317" s="71" t="str">
        <f t="shared" si="14"/>
        <v>Tuesday</v>
      </c>
      <c r="E317" s="7">
        <v>46336</v>
      </c>
      <c r="F317" s="322">
        <v>2</v>
      </c>
      <c r="G317" s="114">
        <f t="shared" si="13"/>
        <v>1257</v>
      </c>
      <c r="H317" s="306"/>
      <c r="I317" s="281">
        <v>1256</v>
      </c>
      <c r="J317" s="346"/>
      <c r="K317" s="281">
        <f t="shared" si="12"/>
        <v>-1256</v>
      </c>
      <c r="L317" s="282"/>
      <c r="M317" s="282"/>
      <c r="N317" s="277"/>
      <c r="O317" s="132"/>
    </row>
    <row r="318" spans="2:15" x14ac:dyDescent="0.2">
      <c r="B318" s="406"/>
      <c r="C318" s="120">
        <v>315</v>
      </c>
      <c r="D318" s="71" t="str">
        <f t="shared" si="14"/>
        <v>Wednesday</v>
      </c>
      <c r="E318" s="7">
        <v>46337</v>
      </c>
      <c r="F318" s="322">
        <v>3</v>
      </c>
      <c r="G318" s="114">
        <f t="shared" si="13"/>
        <v>1260</v>
      </c>
      <c r="H318" s="306"/>
      <c r="I318" s="281">
        <v>1260</v>
      </c>
      <c r="J318" s="346"/>
      <c r="K318" s="281">
        <f t="shared" si="12"/>
        <v>-1260</v>
      </c>
      <c r="L318" s="282"/>
      <c r="M318" s="284"/>
      <c r="N318" s="277"/>
      <c r="O318" s="132">
        <f>SUM(J312:J318)</f>
        <v>0</v>
      </c>
    </row>
    <row r="319" spans="2:15" x14ac:dyDescent="0.2">
      <c r="B319" s="406"/>
      <c r="C319" s="120">
        <v>316</v>
      </c>
      <c r="D319" s="71" t="str">
        <f t="shared" si="14"/>
        <v>Thursday</v>
      </c>
      <c r="E319" s="7">
        <v>46338</v>
      </c>
      <c r="F319" s="322">
        <v>4</v>
      </c>
      <c r="G319" s="114">
        <f t="shared" si="13"/>
        <v>1264</v>
      </c>
      <c r="H319" s="306"/>
      <c r="I319" s="281">
        <v>1264</v>
      </c>
      <c r="J319" s="346"/>
      <c r="K319" s="281">
        <f t="shared" si="12"/>
        <v>-1264</v>
      </c>
      <c r="L319" s="282"/>
      <c r="M319" s="282"/>
      <c r="N319" s="277"/>
      <c r="O319" s="132"/>
    </row>
    <row r="320" spans="2:15" x14ac:dyDescent="0.2">
      <c r="B320" s="406"/>
      <c r="C320" s="120">
        <v>317</v>
      </c>
      <c r="D320" s="71" t="str">
        <f t="shared" si="14"/>
        <v>Friday</v>
      </c>
      <c r="E320" s="7">
        <v>46339</v>
      </c>
      <c r="F320" s="322">
        <v>5</v>
      </c>
      <c r="G320" s="114">
        <f t="shared" si="13"/>
        <v>1269</v>
      </c>
      <c r="H320" s="306"/>
      <c r="I320" s="281">
        <v>1268</v>
      </c>
      <c r="J320" s="346"/>
      <c r="K320" s="281">
        <f t="shared" si="12"/>
        <v>-1268</v>
      </c>
      <c r="L320" s="282"/>
      <c r="M320" s="284"/>
      <c r="N320" s="277"/>
      <c r="O320" s="132"/>
    </row>
    <row r="321" spans="2:15" x14ac:dyDescent="0.2">
      <c r="B321" s="406"/>
      <c r="C321" s="120">
        <v>318</v>
      </c>
      <c r="D321" s="71" t="str">
        <f t="shared" si="14"/>
        <v>Saturday</v>
      </c>
      <c r="E321" s="7">
        <v>46340</v>
      </c>
      <c r="F321" s="322">
        <v>6</v>
      </c>
      <c r="G321" s="114">
        <f t="shared" si="13"/>
        <v>1275</v>
      </c>
      <c r="H321" s="306"/>
      <c r="I321" s="281">
        <v>1272</v>
      </c>
      <c r="J321" s="346"/>
      <c r="K321" s="281">
        <f t="shared" si="12"/>
        <v>-1272</v>
      </c>
      <c r="L321" s="282"/>
      <c r="M321" s="282"/>
      <c r="N321" s="277"/>
      <c r="O321" s="132"/>
    </row>
    <row r="322" spans="2:15" ht="16" thickBot="1" x14ac:dyDescent="0.25">
      <c r="B322" s="406"/>
      <c r="C322" s="143">
        <v>319</v>
      </c>
      <c r="D322" s="71" t="str">
        <f t="shared" si="14"/>
        <v>Sunday</v>
      </c>
      <c r="E322" s="7">
        <v>46341</v>
      </c>
      <c r="F322" s="322">
        <v>7</v>
      </c>
      <c r="G322" s="114">
        <f t="shared" si="13"/>
        <v>1282</v>
      </c>
      <c r="H322" s="306"/>
      <c r="I322" s="281">
        <v>1276</v>
      </c>
      <c r="J322" s="346"/>
      <c r="K322" s="281">
        <f t="shared" si="12"/>
        <v>-1276</v>
      </c>
      <c r="L322" s="282"/>
      <c r="M322" s="284"/>
      <c r="N322" s="277"/>
      <c r="O322" s="132"/>
    </row>
    <row r="323" spans="2:15" x14ac:dyDescent="0.2">
      <c r="B323" s="405">
        <v>47</v>
      </c>
      <c r="C323" s="188">
        <v>320</v>
      </c>
      <c r="D323" s="71" t="str">
        <f t="shared" si="14"/>
        <v>Monday</v>
      </c>
      <c r="E323" s="7">
        <v>46342</v>
      </c>
      <c r="F323" s="322">
        <v>1</v>
      </c>
      <c r="G323" s="114">
        <f t="shared" si="13"/>
        <v>1283</v>
      </c>
      <c r="H323" s="306"/>
      <c r="I323" s="281">
        <v>1280</v>
      </c>
      <c r="J323" s="346"/>
      <c r="K323" s="281">
        <f t="shared" si="12"/>
        <v>-1280</v>
      </c>
      <c r="L323" s="282"/>
      <c r="M323" s="282"/>
      <c r="N323" s="277"/>
      <c r="O323" s="132"/>
    </row>
    <row r="324" spans="2:15" x14ac:dyDescent="0.2">
      <c r="B324" s="406"/>
      <c r="C324" s="120">
        <v>321</v>
      </c>
      <c r="D324" s="71" t="str">
        <f t="shared" si="14"/>
        <v>Tuesday</v>
      </c>
      <c r="E324" s="7">
        <v>46343</v>
      </c>
      <c r="F324" s="322">
        <v>2</v>
      </c>
      <c r="G324" s="114">
        <f t="shared" si="13"/>
        <v>1285</v>
      </c>
      <c r="H324" s="306"/>
      <c r="I324" s="281">
        <v>1284</v>
      </c>
      <c r="J324" s="346"/>
      <c r="K324" s="281">
        <f t="shared" si="12"/>
        <v>-1284</v>
      </c>
      <c r="L324" s="282"/>
      <c r="M324" s="284"/>
      <c r="N324" s="277"/>
      <c r="O324" s="132"/>
    </row>
    <row r="325" spans="2:15" x14ac:dyDescent="0.2">
      <c r="B325" s="406"/>
      <c r="C325" s="120">
        <v>322</v>
      </c>
      <c r="D325" s="71" t="str">
        <f t="shared" si="14"/>
        <v>Wednesday</v>
      </c>
      <c r="E325" s="7">
        <v>46344</v>
      </c>
      <c r="F325" s="322">
        <v>3</v>
      </c>
      <c r="G325" s="114">
        <f t="shared" si="13"/>
        <v>1288</v>
      </c>
      <c r="H325" s="306"/>
      <c r="I325" s="281">
        <v>1288</v>
      </c>
      <c r="J325" s="346"/>
      <c r="K325" s="281">
        <f t="shared" ref="K325:K368" si="15">SUM(H325-I325)</f>
        <v>-1288</v>
      </c>
      <c r="L325" s="282"/>
      <c r="M325" s="282"/>
      <c r="N325" s="277"/>
      <c r="O325" s="132">
        <f>SUM(J319:J325)</f>
        <v>0</v>
      </c>
    </row>
    <row r="326" spans="2:15" x14ac:dyDescent="0.2">
      <c r="B326" s="406"/>
      <c r="C326" s="120">
        <v>323</v>
      </c>
      <c r="D326" s="71" t="str">
        <f t="shared" si="14"/>
        <v>Thursday</v>
      </c>
      <c r="E326" s="7">
        <v>46345</v>
      </c>
      <c r="F326" s="322">
        <v>4</v>
      </c>
      <c r="G326" s="114">
        <f t="shared" ref="G326:G368" si="16">SUM(G325+F326)</f>
        <v>1292</v>
      </c>
      <c r="H326" s="306"/>
      <c r="I326" s="281">
        <v>1292</v>
      </c>
      <c r="J326" s="346"/>
      <c r="K326" s="281">
        <f t="shared" si="15"/>
        <v>-1292</v>
      </c>
      <c r="L326" s="282"/>
      <c r="M326" s="284"/>
      <c r="N326" s="277"/>
      <c r="O326" s="132"/>
    </row>
    <row r="327" spans="2:15" x14ac:dyDescent="0.2">
      <c r="B327" s="406"/>
      <c r="C327" s="120">
        <v>324</v>
      </c>
      <c r="D327" s="71" t="str">
        <f t="shared" si="14"/>
        <v>Friday</v>
      </c>
      <c r="E327" s="7">
        <v>46346</v>
      </c>
      <c r="F327" s="322">
        <v>5</v>
      </c>
      <c r="G327" s="114">
        <f t="shared" si="16"/>
        <v>1297</v>
      </c>
      <c r="H327" s="306"/>
      <c r="I327" s="281">
        <v>1296</v>
      </c>
      <c r="J327" s="346"/>
      <c r="K327" s="281">
        <f t="shared" si="15"/>
        <v>-1296</v>
      </c>
      <c r="L327" s="282"/>
      <c r="M327" s="282"/>
      <c r="N327" s="277"/>
      <c r="O327" s="132"/>
    </row>
    <row r="328" spans="2:15" x14ac:dyDescent="0.2">
      <c r="B328" s="406"/>
      <c r="C328" s="120">
        <v>325</v>
      </c>
      <c r="D328" s="71" t="str">
        <f t="shared" si="14"/>
        <v>Saturday</v>
      </c>
      <c r="E328" s="7">
        <v>46347</v>
      </c>
      <c r="F328" s="322">
        <v>6</v>
      </c>
      <c r="G328" s="114">
        <f t="shared" si="16"/>
        <v>1303</v>
      </c>
      <c r="H328" s="306"/>
      <c r="I328" s="281">
        <v>1300</v>
      </c>
      <c r="J328" s="346"/>
      <c r="K328" s="281">
        <f t="shared" si="15"/>
        <v>-1300</v>
      </c>
      <c r="L328" s="282"/>
      <c r="M328" s="284"/>
      <c r="N328" s="277"/>
      <c r="O328" s="132"/>
    </row>
    <row r="329" spans="2:15" ht="16" thickBot="1" x14ac:dyDescent="0.25">
      <c r="B329" s="406"/>
      <c r="C329" s="143">
        <v>326</v>
      </c>
      <c r="D329" s="71" t="str">
        <f t="shared" ref="D329:D368" si="17">TEXT(WEEKDAY(E329), "dddd")</f>
        <v>Sunday</v>
      </c>
      <c r="E329" s="7">
        <v>46348</v>
      </c>
      <c r="F329" s="322">
        <v>7</v>
      </c>
      <c r="G329" s="114">
        <f t="shared" si="16"/>
        <v>1310</v>
      </c>
      <c r="H329" s="306"/>
      <c r="I329" s="281">
        <v>1304</v>
      </c>
      <c r="J329" s="346"/>
      <c r="K329" s="281">
        <f t="shared" si="15"/>
        <v>-1304</v>
      </c>
      <c r="L329" s="282"/>
      <c r="M329" s="282"/>
      <c r="N329" s="277"/>
      <c r="O329" s="132"/>
    </row>
    <row r="330" spans="2:15" x14ac:dyDescent="0.2">
      <c r="B330" s="405">
        <v>48</v>
      </c>
      <c r="C330" s="188">
        <v>327</v>
      </c>
      <c r="D330" s="71" t="str">
        <f t="shared" si="17"/>
        <v>Monday</v>
      </c>
      <c r="E330" s="7">
        <v>46349</v>
      </c>
      <c r="F330" s="322">
        <v>1</v>
      </c>
      <c r="G330" s="114">
        <f t="shared" si="16"/>
        <v>1311</v>
      </c>
      <c r="H330" s="306"/>
      <c r="I330" s="281">
        <v>1308</v>
      </c>
      <c r="J330" s="346"/>
      <c r="K330" s="281">
        <f t="shared" si="15"/>
        <v>-1308</v>
      </c>
      <c r="L330" s="282"/>
      <c r="M330" s="284"/>
      <c r="N330" s="277"/>
      <c r="O330" s="132"/>
    </row>
    <row r="331" spans="2:15" x14ac:dyDescent="0.2">
      <c r="B331" s="406"/>
      <c r="C331" s="120">
        <v>328</v>
      </c>
      <c r="D331" s="71" t="str">
        <f t="shared" si="17"/>
        <v>Tuesday</v>
      </c>
      <c r="E331" s="7">
        <v>46350</v>
      </c>
      <c r="F331" s="322">
        <v>2</v>
      </c>
      <c r="G331" s="114">
        <f t="shared" si="16"/>
        <v>1313</v>
      </c>
      <c r="H331" s="306"/>
      <c r="I331" s="281">
        <v>1312</v>
      </c>
      <c r="J331" s="346"/>
      <c r="K331" s="281">
        <f t="shared" si="15"/>
        <v>-1312</v>
      </c>
      <c r="L331" s="282"/>
      <c r="M331" s="282"/>
      <c r="N331" s="277"/>
      <c r="O331" s="132"/>
    </row>
    <row r="332" spans="2:15" x14ac:dyDescent="0.2">
      <c r="B332" s="406"/>
      <c r="C332" s="120">
        <v>329</v>
      </c>
      <c r="D332" s="71" t="str">
        <f t="shared" si="17"/>
        <v>Wednesday</v>
      </c>
      <c r="E332" s="7">
        <v>46351</v>
      </c>
      <c r="F332" s="322">
        <v>3</v>
      </c>
      <c r="G332" s="114">
        <f t="shared" si="16"/>
        <v>1316</v>
      </c>
      <c r="H332" s="306"/>
      <c r="I332" s="281">
        <v>1316</v>
      </c>
      <c r="J332" s="346"/>
      <c r="K332" s="281">
        <f t="shared" si="15"/>
        <v>-1316</v>
      </c>
      <c r="L332" s="282"/>
      <c r="M332" s="284"/>
      <c r="N332" s="277"/>
      <c r="O332" s="132">
        <f>SUM(J326:J332)</f>
        <v>0</v>
      </c>
    </row>
    <row r="333" spans="2:15" x14ac:dyDescent="0.2">
      <c r="B333" s="406"/>
      <c r="C333" s="120">
        <v>330</v>
      </c>
      <c r="D333" s="71" t="str">
        <f t="shared" si="17"/>
        <v>Thursday</v>
      </c>
      <c r="E333" s="7">
        <v>46352</v>
      </c>
      <c r="F333" s="322">
        <v>4</v>
      </c>
      <c r="G333" s="114">
        <f t="shared" si="16"/>
        <v>1320</v>
      </c>
      <c r="H333" s="306"/>
      <c r="I333" s="281">
        <v>1320</v>
      </c>
      <c r="J333" s="346"/>
      <c r="K333" s="281">
        <f t="shared" si="15"/>
        <v>-1320</v>
      </c>
      <c r="L333" s="282"/>
      <c r="M333" s="282"/>
      <c r="N333" s="277"/>
      <c r="O333" s="132"/>
    </row>
    <row r="334" spans="2:15" x14ac:dyDescent="0.2">
      <c r="B334" s="406"/>
      <c r="C334" s="120">
        <v>331</v>
      </c>
      <c r="D334" s="71" t="str">
        <f t="shared" si="17"/>
        <v>Friday</v>
      </c>
      <c r="E334" s="7">
        <v>46353</v>
      </c>
      <c r="F334" s="322">
        <v>5</v>
      </c>
      <c r="G334" s="114">
        <f t="shared" si="16"/>
        <v>1325</v>
      </c>
      <c r="H334" s="306"/>
      <c r="I334" s="281">
        <v>1324</v>
      </c>
      <c r="J334" s="346"/>
      <c r="K334" s="281">
        <f t="shared" si="15"/>
        <v>-1324</v>
      </c>
      <c r="L334" s="282"/>
      <c r="M334" s="284"/>
      <c r="N334" s="277"/>
      <c r="O334" s="132"/>
    </row>
    <row r="335" spans="2:15" x14ac:dyDescent="0.2">
      <c r="B335" s="406"/>
      <c r="C335" s="120">
        <v>332</v>
      </c>
      <c r="D335" s="71" t="str">
        <f t="shared" si="17"/>
        <v>Saturday</v>
      </c>
      <c r="E335" s="7">
        <v>46354</v>
      </c>
      <c r="F335" s="322">
        <v>6</v>
      </c>
      <c r="G335" s="114">
        <f t="shared" si="16"/>
        <v>1331</v>
      </c>
      <c r="H335" s="306"/>
      <c r="I335" s="281">
        <v>1328</v>
      </c>
      <c r="J335" s="346"/>
      <c r="K335" s="281">
        <f t="shared" si="15"/>
        <v>-1328</v>
      </c>
      <c r="L335" s="282"/>
      <c r="M335" s="282"/>
      <c r="N335" s="277"/>
      <c r="O335" s="132"/>
    </row>
    <row r="336" spans="2:15" ht="16" thickBot="1" x14ac:dyDescent="0.25">
      <c r="B336" s="406"/>
      <c r="C336" s="143">
        <v>333</v>
      </c>
      <c r="D336" s="71" t="str">
        <f t="shared" si="17"/>
        <v>Sunday</v>
      </c>
      <c r="E336" s="7">
        <v>46355</v>
      </c>
      <c r="F336" s="322">
        <v>7</v>
      </c>
      <c r="G336" s="114">
        <f t="shared" si="16"/>
        <v>1338</v>
      </c>
      <c r="H336" s="306"/>
      <c r="I336" s="281">
        <v>1332</v>
      </c>
      <c r="J336" s="346"/>
      <c r="K336" s="281">
        <f t="shared" si="15"/>
        <v>-1332</v>
      </c>
      <c r="L336" s="282"/>
      <c r="M336" s="284"/>
      <c r="N336" s="277"/>
      <c r="O336" s="132"/>
    </row>
    <row r="337" spans="2:15" x14ac:dyDescent="0.2">
      <c r="B337" s="405">
        <v>49</v>
      </c>
      <c r="C337" s="188">
        <v>334</v>
      </c>
      <c r="D337" s="71" t="str">
        <f t="shared" si="17"/>
        <v>Monday</v>
      </c>
      <c r="E337" s="7">
        <v>46356</v>
      </c>
      <c r="F337" s="322">
        <v>1</v>
      </c>
      <c r="G337" s="114">
        <f t="shared" si="16"/>
        <v>1339</v>
      </c>
      <c r="H337" s="306"/>
      <c r="I337" s="281">
        <v>1336</v>
      </c>
      <c r="J337" s="346"/>
      <c r="K337" s="281">
        <f t="shared" si="15"/>
        <v>-1336</v>
      </c>
      <c r="L337" s="282"/>
      <c r="M337" s="282"/>
      <c r="N337" s="277"/>
      <c r="O337" s="132"/>
    </row>
    <row r="338" spans="2:15" x14ac:dyDescent="0.2">
      <c r="B338" s="406"/>
      <c r="C338" s="120">
        <v>335</v>
      </c>
      <c r="D338" s="71" t="str">
        <f t="shared" si="17"/>
        <v>Tuesday</v>
      </c>
      <c r="E338" s="7">
        <v>46357</v>
      </c>
      <c r="F338" s="322">
        <v>2</v>
      </c>
      <c r="G338" s="114">
        <f t="shared" si="16"/>
        <v>1341</v>
      </c>
      <c r="H338" s="306"/>
      <c r="I338" s="281">
        <v>1340</v>
      </c>
      <c r="J338" s="346"/>
      <c r="K338" s="281">
        <f t="shared" si="15"/>
        <v>-1340</v>
      </c>
      <c r="L338" s="282"/>
      <c r="M338" s="284"/>
      <c r="N338" s="277"/>
      <c r="O338" s="132"/>
    </row>
    <row r="339" spans="2:15" x14ac:dyDescent="0.2">
      <c r="B339" s="406"/>
      <c r="C339" s="120">
        <v>336</v>
      </c>
      <c r="D339" s="71" t="str">
        <f t="shared" si="17"/>
        <v>Wednesday</v>
      </c>
      <c r="E339" s="7">
        <v>46358</v>
      </c>
      <c r="F339" s="322">
        <v>3</v>
      </c>
      <c r="G339" s="114">
        <f t="shared" si="16"/>
        <v>1344</v>
      </c>
      <c r="H339" s="306"/>
      <c r="I339" s="281">
        <v>1344</v>
      </c>
      <c r="J339" s="346"/>
      <c r="K339" s="281">
        <f t="shared" si="15"/>
        <v>-1344</v>
      </c>
      <c r="L339" s="282"/>
      <c r="M339" s="282"/>
      <c r="N339" s="277"/>
      <c r="O339" s="132">
        <f>SUM(J333:J339)</f>
        <v>0</v>
      </c>
    </row>
    <row r="340" spans="2:15" x14ac:dyDescent="0.2">
      <c r="B340" s="406"/>
      <c r="C340" s="120">
        <v>337</v>
      </c>
      <c r="D340" s="71" t="str">
        <f t="shared" si="17"/>
        <v>Thursday</v>
      </c>
      <c r="E340" s="7">
        <v>46359</v>
      </c>
      <c r="F340" s="322">
        <v>4</v>
      </c>
      <c r="G340" s="114">
        <f t="shared" si="16"/>
        <v>1348</v>
      </c>
      <c r="H340" s="306"/>
      <c r="I340" s="281">
        <v>1348</v>
      </c>
      <c r="J340" s="346"/>
      <c r="K340" s="281">
        <f t="shared" si="15"/>
        <v>-1348</v>
      </c>
      <c r="L340" s="282"/>
      <c r="M340" s="284"/>
      <c r="N340" s="277"/>
      <c r="O340" s="132"/>
    </row>
    <row r="341" spans="2:15" x14ac:dyDescent="0.2">
      <c r="B341" s="406"/>
      <c r="C341" s="120">
        <v>338</v>
      </c>
      <c r="D341" s="71" t="str">
        <f t="shared" si="17"/>
        <v>Friday</v>
      </c>
      <c r="E341" s="7">
        <v>46360</v>
      </c>
      <c r="F341" s="322">
        <v>5</v>
      </c>
      <c r="G341" s="114">
        <f t="shared" si="16"/>
        <v>1353</v>
      </c>
      <c r="H341" s="306"/>
      <c r="I341" s="281">
        <v>1352</v>
      </c>
      <c r="J341" s="346"/>
      <c r="K341" s="281">
        <f t="shared" si="15"/>
        <v>-1352</v>
      </c>
      <c r="L341" s="282"/>
      <c r="M341" s="282"/>
      <c r="N341" s="277"/>
      <c r="O341" s="132"/>
    </row>
    <row r="342" spans="2:15" x14ac:dyDescent="0.2">
      <c r="B342" s="406"/>
      <c r="C342" s="120">
        <v>339</v>
      </c>
      <c r="D342" s="71" t="str">
        <f t="shared" si="17"/>
        <v>Saturday</v>
      </c>
      <c r="E342" s="7">
        <v>46361</v>
      </c>
      <c r="F342" s="322">
        <v>6</v>
      </c>
      <c r="G342" s="114">
        <f t="shared" si="16"/>
        <v>1359</v>
      </c>
      <c r="H342" s="306"/>
      <c r="I342" s="281">
        <v>1356</v>
      </c>
      <c r="J342" s="346"/>
      <c r="K342" s="281">
        <f t="shared" si="15"/>
        <v>-1356</v>
      </c>
      <c r="L342" s="282"/>
      <c r="M342" s="284"/>
      <c r="N342" s="277"/>
      <c r="O342" s="132"/>
    </row>
    <row r="343" spans="2:15" ht="16" thickBot="1" x14ac:dyDescent="0.25">
      <c r="B343" s="406"/>
      <c r="C343" s="143">
        <v>340</v>
      </c>
      <c r="D343" s="71" t="str">
        <f t="shared" si="17"/>
        <v>Sunday</v>
      </c>
      <c r="E343" s="7">
        <v>46362</v>
      </c>
      <c r="F343" s="322">
        <v>7</v>
      </c>
      <c r="G343" s="114">
        <f t="shared" si="16"/>
        <v>1366</v>
      </c>
      <c r="H343" s="306"/>
      <c r="I343" s="281">
        <v>1360</v>
      </c>
      <c r="J343" s="346"/>
      <c r="K343" s="281">
        <f t="shared" si="15"/>
        <v>-1360</v>
      </c>
      <c r="L343" s="282"/>
      <c r="M343" s="282"/>
      <c r="N343" s="277"/>
      <c r="O343" s="132"/>
    </row>
    <row r="344" spans="2:15" x14ac:dyDescent="0.2">
      <c r="B344" s="405">
        <v>50</v>
      </c>
      <c r="C344" s="188">
        <v>341</v>
      </c>
      <c r="D344" s="71" t="str">
        <f t="shared" si="17"/>
        <v>Monday</v>
      </c>
      <c r="E344" s="7">
        <v>46363</v>
      </c>
      <c r="F344" s="322">
        <v>1</v>
      </c>
      <c r="G344" s="114">
        <f t="shared" si="16"/>
        <v>1367</v>
      </c>
      <c r="H344" s="306"/>
      <c r="I344" s="281">
        <v>1364</v>
      </c>
      <c r="J344" s="346"/>
      <c r="K344" s="281">
        <f t="shared" si="15"/>
        <v>-1364</v>
      </c>
      <c r="L344" s="282"/>
      <c r="M344" s="284"/>
      <c r="N344" s="277"/>
      <c r="O344" s="132"/>
    </row>
    <row r="345" spans="2:15" x14ac:dyDescent="0.2">
      <c r="B345" s="406"/>
      <c r="C345" s="120">
        <v>342</v>
      </c>
      <c r="D345" s="71" t="str">
        <f t="shared" si="17"/>
        <v>Tuesday</v>
      </c>
      <c r="E345" s="7">
        <v>46364</v>
      </c>
      <c r="F345" s="322">
        <v>2</v>
      </c>
      <c r="G345" s="114">
        <f t="shared" si="16"/>
        <v>1369</v>
      </c>
      <c r="H345" s="306"/>
      <c r="I345" s="281">
        <v>1368</v>
      </c>
      <c r="J345" s="346"/>
      <c r="K345" s="281">
        <f t="shared" si="15"/>
        <v>-1368</v>
      </c>
      <c r="L345" s="282"/>
      <c r="M345" s="282"/>
      <c r="N345" s="277"/>
      <c r="O345" s="132"/>
    </row>
    <row r="346" spans="2:15" x14ac:dyDescent="0.2">
      <c r="B346" s="406"/>
      <c r="C346" s="120">
        <v>343</v>
      </c>
      <c r="D346" s="71" t="str">
        <f t="shared" si="17"/>
        <v>Wednesday</v>
      </c>
      <c r="E346" s="7">
        <v>46365</v>
      </c>
      <c r="F346" s="322">
        <v>3</v>
      </c>
      <c r="G346" s="114">
        <f t="shared" si="16"/>
        <v>1372</v>
      </c>
      <c r="H346" s="306"/>
      <c r="I346" s="281">
        <v>1372</v>
      </c>
      <c r="J346" s="346"/>
      <c r="K346" s="281">
        <f t="shared" si="15"/>
        <v>-1372</v>
      </c>
      <c r="L346" s="282"/>
      <c r="M346" s="284"/>
      <c r="N346" s="277"/>
      <c r="O346" s="132">
        <f>SUM(J340:J346)</f>
        <v>0</v>
      </c>
    </row>
    <row r="347" spans="2:15" x14ac:dyDescent="0.2">
      <c r="B347" s="406"/>
      <c r="C347" s="120">
        <v>344</v>
      </c>
      <c r="D347" s="71" t="str">
        <f t="shared" si="17"/>
        <v>Thursday</v>
      </c>
      <c r="E347" s="7">
        <v>46366</v>
      </c>
      <c r="F347" s="322">
        <v>4</v>
      </c>
      <c r="G347" s="114">
        <f t="shared" si="16"/>
        <v>1376</v>
      </c>
      <c r="H347" s="306"/>
      <c r="I347" s="281">
        <v>1376</v>
      </c>
      <c r="J347" s="346"/>
      <c r="K347" s="281">
        <f t="shared" si="15"/>
        <v>-1376</v>
      </c>
      <c r="L347" s="282"/>
      <c r="M347" s="282"/>
      <c r="N347" s="277"/>
      <c r="O347" s="132"/>
    </row>
    <row r="348" spans="2:15" x14ac:dyDescent="0.2">
      <c r="B348" s="406"/>
      <c r="C348" s="120">
        <v>345</v>
      </c>
      <c r="D348" s="71" t="str">
        <f t="shared" si="17"/>
        <v>Friday</v>
      </c>
      <c r="E348" s="7">
        <v>46367</v>
      </c>
      <c r="F348" s="322">
        <v>5</v>
      </c>
      <c r="G348" s="114">
        <f t="shared" si="16"/>
        <v>1381</v>
      </c>
      <c r="H348" s="306"/>
      <c r="I348" s="281">
        <v>1380</v>
      </c>
      <c r="J348" s="346"/>
      <c r="K348" s="281">
        <f t="shared" si="15"/>
        <v>-1380</v>
      </c>
      <c r="L348" s="282"/>
      <c r="M348" s="284"/>
      <c r="N348" s="277"/>
      <c r="O348" s="132"/>
    </row>
    <row r="349" spans="2:15" x14ac:dyDescent="0.2">
      <c r="B349" s="406"/>
      <c r="C349" s="120">
        <v>346</v>
      </c>
      <c r="D349" s="71" t="str">
        <f t="shared" si="17"/>
        <v>Saturday</v>
      </c>
      <c r="E349" s="7">
        <v>46368</v>
      </c>
      <c r="F349" s="322">
        <v>6</v>
      </c>
      <c r="G349" s="114">
        <f t="shared" si="16"/>
        <v>1387</v>
      </c>
      <c r="H349" s="306"/>
      <c r="I349" s="281">
        <v>1384</v>
      </c>
      <c r="J349" s="346"/>
      <c r="K349" s="281">
        <f t="shared" si="15"/>
        <v>-1384</v>
      </c>
      <c r="L349" s="282"/>
      <c r="M349" s="282"/>
      <c r="N349" s="277"/>
      <c r="O349" s="132"/>
    </row>
    <row r="350" spans="2:15" ht="16" thickBot="1" x14ac:dyDescent="0.25">
      <c r="B350" s="406"/>
      <c r="C350" s="143">
        <v>347</v>
      </c>
      <c r="D350" s="71" t="str">
        <f t="shared" si="17"/>
        <v>Sunday</v>
      </c>
      <c r="E350" s="7">
        <v>46369</v>
      </c>
      <c r="F350" s="322">
        <v>7</v>
      </c>
      <c r="G350" s="114">
        <f t="shared" si="16"/>
        <v>1394</v>
      </c>
      <c r="H350" s="306"/>
      <c r="I350" s="281">
        <v>1388</v>
      </c>
      <c r="J350" s="346"/>
      <c r="K350" s="281">
        <f t="shared" si="15"/>
        <v>-1388</v>
      </c>
      <c r="L350" s="282"/>
      <c r="M350" s="284"/>
      <c r="N350" s="277"/>
      <c r="O350" s="132"/>
    </row>
    <row r="351" spans="2:15" x14ac:dyDescent="0.2">
      <c r="B351" s="405">
        <v>51</v>
      </c>
      <c r="C351" s="188">
        <v>348</v>
      </c>
      <c r="D351" s="71" t="str">
        <f t="shared" si="17"/>
        <v>Monday</v>
      </c>
      <c r="E351" s="7">
        <v>46370</v>
      </c>
      <c r="F351" s="322">
        <v>1</v>
      </c>
      <c r="G351" s="114">
        <f t="shared" si="16"/>
        <v>1395</v>
      </c>
      <c r="H351" s="306"/>
      <c r="I351" s="281">
        <v>1392</v>
      </c>
      <c r="J351" s="346"/>
      <c r="K351" s="281">
        <f t="shared" si="15"/>
        <v>-1392</v>
      </c>
      <c r="L351" s="282"/>
      <c r="M351" s="282"/>
      <c r="N351" s="277"/>
      <c r="O351" s="132"/>
    </row>
    <row r="352" spans="2:15" x14ac:dyDescent="0.2">
      <c r="B352" s="406"/>
      <c r="C352" s="120">
        <v>349</v>
      </c>
      <c r="D352" s="71" t="str">
        <f t="shared" si="17"/>
        <v>Tuesday</v>
      </c>
      <c r="E352" s="7">
        <v>46371</v>
      </c>
      <c r="F352" s="322">
        <v>2</v>
      </c>
      <c r="G352" s="114">
        <f t="shared" si="16"/>
        <v>1397</v>
      </c>
      <c r="H352" s="306"/>
      <c r="I352" s="281">
        <v>1396</v>
      </c>
      <c r="J352" s="346"/>
      <c r="K352" s="281">
        <f t="shared" si="15"/>
        <v>-1396</v>
      </c>
      <c r="L352" s="282"/>
      <c r="M352" s="284"/>
      <c r="N352" s="277"/>
      <c r="O352" s="132"/>
    </row>
    <row r="353" spans="2:15" x14ac:dyDescent="0.2">
      <c r="B353" s="406"/>
      <c r="C353" s="120">
        <v>350</v>
      </c>
      <c r="D353" s="71" t="str">
        <f t="shared" si="17"/>
        <v>Wednesday</v>
      </c>
      <c r="E353" s="7">
        <v>46372</v>
      </c>
      <c r="F353" s="322">
        <v>3</v>
      </c>
      <c r="G353" s="114">
        <f t="shared" si="16"/>
        <v>1400</v>
      </c>
      <c r="H353" s="306"/>
      <c r="I353" s="281">
        <v>1400</v>
      </c>
      <c r="J353" s="346"/>
      <c r="K353" s="281">
        <f t="shared" si="15"/>
        <v>-1400</v>
      </c>
      <c r="L353" s="282"/>
      <c r="M353" s="282"/>
      <c r="N353" s="277"/>
      <c r="O353" s="132">
        <f>SUM(J347:J353)</f>
        <v>0</v>
      </c>
    </row>
    <row r="354" spans="2:15" x14ac:dyDescent="0.2">
      <c r="B354" s="406"/>
      <c r="C354" s="120">
        <v>351</v>
      </c>
      <c r="D354" s="71" t="str">
        <f t="shared" si="17"/>
        <v>Thursday</v>
      </c>
      <c r="E354" s="7">
        <v>46373</v>
      </c>
      <c r="F354" s="322">
        <v>4</v>
      </c>
      <c r="G354" s="114">
        <f t="shared" si="16"/>
        <v>1404</v>
      </c>
      <c r="H354" s="306"/>
      <c r="I354" s="281">
        <v>1404</v>
      </c>
      <c r="J354" s="346"/>
      <c r="K354" s="281">
        <f t="shared" si="15"/>
        <v>-1404</v>
      </c>
      <c r="L354" s="282"/>
      <c r="M354" s="284"/>
      <c r="N354" s="277"/>
      <c r="O354" s="132"/>
    </row>
    <row r="355" spans="2:15" x14ac:dyDescent="0.2">
      <c r="B355" s="406"/>
      <c r="C355" s="120">
        <v>352</v>
      </c>
      <c r="D355" s="71" t="str">
        <f t="shared" si="17"/>
        <v>Friday</v>
      </c>
      <c r="E355" s="7">
        <v>46374</v>
      </c>
      <c r="F355" s="322">
        <v>5</v>
      </c>
      <c r="G355" s="114">
        <f t="shared" si="16"/>
        <v>1409</v>
      </c>
      <c r="H355" s="306"/>
      <c r="I355" s="281">
        <v>1408</v>
      </c>
      <c r="J355" s="346"/>
      <c r="K355" s="281">
        <f t="shared" si="15"/>
        <v>-1408</v>
      </c>
      <c r="L355" s="282"/>
      <c r="M355" s="282"/>
      <c r="N355" s="277"/>
      <c r="O355" s="132"/>
    </row>
    <row r="356" spans="2:15" x14ac:dyDescent="0.2">
      <c r="B356" s="406"/>
      <c r="C356" s="120">
        <v>353</v>
      </c>
      <c r="D356" s="71" t="str">
        <f t="shared" si="17"/>
        <v>Saturday</v>
      </c>
      <c r="E356" s="7">
        <v>46375</v>
      </c>
      <c r="F356" s="322">
        <v>6</v>
      </c>
      <c r="G356" s="114">
        <f t="shared" si="16"/>
        <v>1415</v>
      </c>
      <c r="H356" s="306"/>
      <c r="I356" s="281">
        <v>1412</v>
      </c>
      <c r="J356" s="346"/>
      <c r="K356" s="281">
        <f t="shared" si="15"/>
        <v>-1412</v>
      </c>
      <c r="L356" s="282"/>
      <c r="M356" s="284"/>
      <c r="N356" s="277"/>
      <c r="O356" s="132"/>
    </row>
    <row r="357" spans="2:15" ht="16" thickBot="1" x14ac:dyDescent="0.25">
      <c r="B357" s="406"/>
      <c r="C357" s="143">
        <v>354</v>
      </c>
      <c r="D357" s="71" t="str">
        <f t="shared" si="17"/>
        <v>Sunday</v>
      </c>
      <c r="E357" s="7">
        <v>46376</v>
      </c>
      <c r="F357" s="322">
        <v>7</v>
      </c>
      <c r="G357" s="114">
        <f t="shared" si="16"/>
        <v>1422</v>
      </c>
      <c r="H357" s="306"/>
      <c r="I357" s="281">
        <v>1416</v>
      </c>
      <c r="J357" s="346"/>
      <c r="K357" s="281">
        <f t="shared" si="15"/>
        <v>-1416</v>
      </c>
      <c r="L357" s="282"/>
      <c r="M357" s="282"/>
      <c r="N357" s="277"/>
      <c r="O357" s="132"/>
    </row>
    <row r="358" spans="2:15" x14ac:dyDescent="0.2">
      <c r="B358" s="405">
        <v>52</v>
      </c>
      <c r="C358" s="188">
        <v>355</v>
      </c>
      <c r="D358" s="71" t="str">
        <f t="shared" si="17"/>
        <v>Monday</v>
      </c>
      <c r="E358" s="7">
        <v>46377</v>
      </c>
      <c r="F358" s="322">
        <v>1</v>
      </c>
      <c r="G358" s="114">
        <f t="shared" si="16"/>
        <v>1423</v>
      </c>
      <c r="H358" s="306"/>
      <c r="I358" s="281">
        <v>1420</v>
      </c>
      <c r="J358" s="346"/>
      <c r="K358" s="281">
        <f t="shared" si="15"/>
        <v>-1420</v>
      </c>
      <c r="L358" s="282"/>
      <c r="M358" s="284"/>
      <c r="N358" s="277"/>
      <c r="O358" s="132"/>
    </row>
    <row r="359" spans="2:15" x14ac:dyDescent="0.2">
      <c r="B359" s="406"/>
      <c r="C359" s="120">
        <v>356</v>
      </c>
      <c r="D359" s="71" t="str">
        <f t="shared" si="17"/>
        <v>Tuesday</v>
      </c>
      <c r="E359" s="7">
        <v>46378</v>
      </c>
      <c r="F359" s="322">
        <v>2</v>
      </c>
      <c r="G359" s="114">
        <f t="shared" si="16"/>
        <v>1425</v>
      </c>
      <c r="H359" s="306"/>
      <c r="I359" s="281">
        <v>1424</v>
      </c>
      <c r="J359" s="346"/>
      <c r="K359" s="281">
        <f t="shared" si="15"/>
        <v>-1424</v>
      </c>
      <c r="L359" s="282"/>
      <c r="M359" s="282"/>
      <c r="N359" s="277"/>
      <c r="O359" s="132"/>
    </row>
    <row r="360" spans="2:15" x14ac:dyDescent="0.2">
      <c r="B360" s="406"/>
      <c r="C360" s="120">
        <v>357</v>
      </c>
      <c r="D360" s="71" t="str">
        <f t="shared" si="17"/>
        <v>Wednesday</v>
      </c>
      <c r="E360" s="7">
        <v>46379</v>
      </c>
      <c r="F360" s="322">
        <v>3</v>
      </c>
      <c r="G360" s="114">
        <f t="shared" si="16"/>
        <v>1428</v>
      </c>
      <c r="H360" s="306"/>
      <c r="I360" s="281">
        <v>1428</v>
      </c>
      <c r="J360" s="346"/>
      <c r="K360" s="281">
        <f t="shared" si="15"/>
        <v>-1428</v>
      </c>
      <c r="L360" s="282"/>
      <c r="M360" s="284"/>
      <c r="N360" s="277"/>
      <c r="O360" s="132">
        <f>SUM(J354:J360)</f>
        <v>0</v>
      </c>
    </row>
    <row r="361" spans="2:15" x14ac:dyDescent="0.2">
      <c r="B361" s="406"/>
      <c r="C361" s="120">
        <v>358</v>
      </c>
      <c r="D361" s="71" t="str">
        <f t="shared" si="17"/>
        <v>Thursday</v>
      </c>
      <c r="E361" s="7">
        <v>46380</v>
      </c>
      <c r="F361" s="322">
        <v>4</v>
      </c>
      <c r="G361" s="114">
        <f t="shared" si="16"/>
        <v>1432</v>
      </c>
      <c r="H361" s="306"/>
      <c r="I361" s="281">
        <v>1432</v>
      </c>
      <c r="J361" s="346"/>
      <c r="K361" s="281">
        <f t="shared" si="15"/>
        <v>-1432</v>
      </c>
      <c r="L361" s="282"/>
      <c r="M361" s="282"/>
      <c r="N361" s="277"/>
      <c r="O361" s="132"/>
    </row>
    <row r="362" spans="2:15" x14ac:dyDescent="0.2">
      <c r="B362" s="406"/>
      <c r="C362" s="120">
        <v>359</v>
      </c>
      <c r="D362" s="71" t="str">
        <f t="shared" si="17"/>
        <v>Friday</v>
      </c>
      <c r="E362" s="7">
        <v>46381</v>
      </c>
      <c r="F362" s="322">
        <v>5</v>
      </c>
      <c r="G362" s="114">
        <f t="shared" si="16"/>
        <v>1437</v>
      </c>
      <c r="H362" s="306"/>
      <c r="I362" s="281">
        <v>1436</v>
      </c>
      <c r="J362" s="346"/>
      <c r="K362" s="281">
        <f t="shared" si="15"/>
        <v>-1436</v>
      </c>
      <c r="L362" s="282"/>
      <c r="M362" s="284"/>
      <c r="N362" s="277"/>
      <c r="O362" s="132"/>
    </row>
    <row r="363" spans="2:15" x14ac:dyDescent="0.2">
      <c r="B363" s="406"/>
      <c r="C363" s="120">
        <v>360</v>
      </c>
      <c r="D363" s="71" t="str">
        <f t="shared" si="17"/>
        <v>Saturday</v>
      </c>
      <c r="E363" s="7">
        <v>46382</v>
      </c>
      <c r="F363" s="322">
        <v>6</v>
      </c>
      <c r="G363" s="114">
        <f t="shared" si="16"/>
        <v>1443</v>
      </c>
      <c r="H363" s="306"/>
      <c r="I363" s="281">
        <v>1440</v>
      </c>
      <c r="J363" s="346"/>
      <c r="K363" s="281">
        <f t="shared" si="15"/>
        <v>-1440</v>
      </c>
      <c r="L363" s="282"/>
      <c r="M363" s="282"/>
      <c r="N363" s="277"/>
      <c r="O363" s="132"/>
    </row>
    <row r="364" spans="2:15" ht="16" thickBot="1" x14ac:dyDescent="0.25">
      <c r="B364" s="407"/>
      <c r="C364" s="189">
        <v>361</v>
      </c>
      <c r="D364" s="71" t="str">
        <f t="shared" si="17"/>
        <v>Sunday</v>
      </c>
      <c r="E364" s="7">
        <v>46383</v>
      </c>
      <c r="F364" s="322">
        <v>7</v>
      </c>
      <c r="G364" s="114">
        <f t="shared" si="16"/>
        <v>1450</v>
      </c>
      <c r="H364" s="306"/>
      <c r="I364" s="281">
        <v>1444</v>
      </c>
      <c r="J364" s="346"/>
      <c r="K364" s="281">
        <f t="shared" si="15"/>
        <v>-1444</v>
      </c>
      <c r="L364" s="282"/>
      <c r="M364" s="284"/>
      <c r="N364" s="277"/>
      <c r="O364" s="132"/>
    </row>
    <row r="365" spans="2:15" x14ac:dyDescent="0.2">
      <c r="B365" s="406">
        <v>53</v>
      </c>
      <c r="C365" s="117">
        <v>362</v>
      </c>
      <c r="D365" s="71" t="str">
        <f t="shared" si="17"/>
        <v>Monday</v>
      </c>
      <c r="E365" s="7">
        <v>46384</v>
      </c>
      <c r="F365" s="322">
        <v>1</v>
      </c>
      <c r="G365" s="114">
        <f t="shared" si="16"/>
        <v>1451</v>
      </c>
      <c r="H365" s="306"/>
      <c r="I365" s="281">
        <v>1448</v>
      </c>
      <c r="J365" s="346"/>
      <c r="K365" s="281">
        <f t="shared" si="15"/>
        <v>-1448</v>
      </c>
      <c r="L365" s="282"/>
      <c r="M365" s="282"/>
      <c r="N365" s="277"/>
      <c r="O365" s="132"/>
    </row>
    <row r="366" spans="2:15" x14ac:dyDescent="0.2">
      <c r="B366" s="406"/>
      <c r="C366" s="118">
        <v>363</v>
      </c>
      <c r="D366" s="71" t="str">
        <f t="shared" si="17"/>
        <v>Tuesday</v>
      </c>
      <c r="E366" s="7">
        <v>46385</v>
      </c>
      <c r="F366" s="322">
        <v>2</v>
      </c>
      <c r="G366" s="114">
        <f t="shared" si="16"/>
        <v>1453</v>
      </c>
      <c r="H366" s="306"/>
      <c r="I366" s="281">
        <v>1452</v>
      </c>
      <c r="J366" s="346"/>
      <c r="K366" s="281">
        <f t="shared" si="15"/>
        <v>-1452</v>
      </c>
      <c r="L366" s="282"/>
      <c r="M366" s="284"/>
      <c r="N366" s="277"/>
      <c r="O366" s="132"/>
    </row>
    <row r="367" spans="2:15" x14ac:dyDescent="0.2">
      <c r="B367" s="406"/>
      <c r="C367" s="118">
        <v>364</v>
      </c>
      <c r="D367" s="71" t="str">
        <f t="shared" si="17"/>
        <v>Wednesday</v>
      </c>
      <c r="E367" s="7">
        <v>46386</v>
      </c>
      <c r="F367" s="322">
        <v>3</v>
      </c>
      <c r="G367" s="114">
        <f t="shared" si="16"/>
        <v>1456</v>
      </c>
      <c r="H367" s="306"/>
      <c r="I367" s="281">
        <v>1456</v>
      </c>
      <c r="J367" s="346"/>
      <c r="K367" s="281">
        <f t="shared" si="15"/>
        <v>-1456</v>
      </c>
      <c r="L367" s="282"/>
      <c r="M367" s="282"/>
      <c r="N367" s="277"/>
      <c r="O367" s="132"/>
    </row>
    <row r="368" spans="2:15" ht="16" thickBot="1" x14ac:dyDescent="0.25">
      <c r="B368" s="407"/>
      <c r="C368" s="119">
        <v>365</v>
      </c>
      <c r="D368" s="71" t="str">
        <f t="shared" si="17"/>
        <v>Thursday</v>
      </c>
      <c r="E368" s="115">
        <v>46387</v>
      </c>
      <c r="F368" s="323">
        <v>4</v>
      </c>
      <c r="G368" s="324">
        <f t="shared" si="16"/>
        <v>1460</v>
      </c>
      <c r="H368" s="325"/>
      <c r="I368" s="291">
        <v>1460</v>
      </c>
      <c r="J368" s="348"/>
      <c r="K368" s="291">
        <f t="shared" si="15"/>
        <v>-1460</v>
      </c>
      <c r="L368" s="289"/>
      <c r="M368" s="292"/>
      <c r="N368" s="278"/>
      <c r="O368" s="326"/>
    </row>
    <row r="369" spans="2:15" ht="16" thickBot="1" x14ac:dyDescent="0.25">
      <c r="B369" s="397" t="s">
        <v>7</v>
      </c>
      <c r="C369" s="397"/>
      <c r="D369" s="397"/>
      <c r="E369" s="397"/>
      <c r="F369" s="397"/>
      <c r="G369" s="397"/>
      <c r="H369" s="397"/>
      <c r="I369" s="397"/>
      <c r="J369" s="397"/>
      <c r="K369" s="397"/>
      <c r="L369" s="397"/>
      <c r="M369" s="397"/>
      <c r="N369" s="417"/>
      <c r="O369" s="156">
        <f>SUM(J4:J368,)</f>
        <v>0</v>
      </c>
    </row>
    <row r="370" spans="2:15" ht="16" thickBot="1" x14ac:dyDescent="0.25">
      <c r="B370" s="395" t="s">
        <v>23</v>
      </c>
      <c r="C370" s="396"/>
      <c r="D370" s="396"/>
      <c r="E370" s="396"/>
      <c r="F370" s="396"/>
      <c r="G370" s="396"/>
      <c r="H370" s="396"/>
      <c r="I370" s="396"/>
      <c r="J370" s="396"/>
      <c r="K370" s="396"/>
      <c r="L370" s="396"/>
      <c r="M370" s="396"/>
      <c r="N370" s="396"/>
      <c r="O370" s="146">
        <f>AVERAGE(O4:O368)</f>
        <v>0</v>
      </c>
    </row>
    <row r="371" spans="2:15" ht="16" thickBot="1" x14ac:dyDescent="0.25">
      <c r="B371" s="8"/>
      <c r="D371" s="18"/>
      <c r="E371" s="88"/>
      <c r="F371" s="418"/>
      <c r="G371" s="419"/>
      <c r="H371" s="147"/>
      <c r="I371" s="89"/>
      <c r="J371" s="105"/>
      <c r="K371" s="386"/>
      <c r="L371" s="387"/>
      <c r="M371" s="387"/>
      <c r="N371" s="387"/>
      <c r="O371" s="420"/>
    </row>
    <row r="372" spans="2:15" x14ac:dyDescent="0.2">
      <c r="O372"/>
    </row>
  </sheetData>
  <mergeCells count="58">
    <mergeCell ref="B369:N369"/>
    <mergeCell ref="B370:N370"/>
    <mergeCell ref="F371:G371"/>
    <mergeCell ref="K371:O371"/>
    <mergeCell ref="B344:B350"/>
    <mergeCell ref="B351:B357"/>
    <mergeCell ref="B358:B364"/>
    <mergeCell ref="B365:B368"/>
    <mergeCell ref="B309:B315"/>
    <mergeCell ref="B316:B322"/>
    <mergeCell ref="B323:B329"/>
    <mergeCell ref="B330:B336"/>
    <mergeCell ref="B337:B343"/>
    <mergeCell ref="B274:B280"/>
    <mergeCell ref="B281:B287"/>
    <mergeCell ref="B288:B294"/>
    <mergeCell ref="B295:B301"/>
    <mergeCell ref="B302:B308"/>
    <mergeCell ref="B239:B245"/>
    <mergeCell ref="B246:B252"/>
    <mergeCell ref="B253:B259"/>
    <mergeCell ref="B260:B266"/>
    <mergeCell ref="B267:B273"/>
    <mergeCell ref="B204:B210"/>
    <mergeCell ref="B211:B217"/>
    <mergeCell ref="B218:B224"/>
    <mergeCell ref="B225:B231"/>
    <mergeCell ref="B232:B238"/>
    <mergeCell ref="B169:B175"/>
    <mergeCell ref="B176:B182"/>
    <mergeCell ref="B183:B189"/>
    <mergeCell ref="B190:B196"/>
    <mergeCell ref="B197:B203"/>
    <mergeCell ref="B134:B140"/>
    <mergeCell ref="B141:B147"/>
    <mergeCell ref="B148:B154"/>
    <mergeCell ref="B155:B161"/>
    <mergeCell ref="B162:B168"/>
    <mergeCell ref="B99:B105"/>
    <mergeCell ref="B106:B112"/>
    <mergeCell ref="B113:B119"/>
    <mergeCell ref="B120:B126"/>
    <mergeCell ref="B127:B133"/>
    <mergeCell ref="B64:B70"/>
    <mergeCell ref="B71:B77"/>
    <mergeCell ref="B78:B84"/>
    <mergeCell ref="B85:B91"/>
    <mergeCell ref="B92:B98"/>
    <mergeCell ref="B29:B35"/>
    <mergeCell ref="B36:B42"/>
    <mergeCell ref="B43:B49"/>
    <mergeCell ref="B50:B56"/>
    <mergeCell ref="B57:B63"/>
    <mergeCell ref="F2:G2"/>
    <mergeCell ref="B4:B7"/>
    <mergeCell ref="B8:B14"/>
    <mergeCell ref="B15:B21"/>
    <mergeCell ref="B22:B28"/>
  </mergeCells>
  <phoneticPr fontId="3" alignment="center"/>
  <conditionalFormatting sqref="F4:G368 O4:O368 F369:O371">
    <cfRule type="cellIs" dxfId="52" priority="17" operator="lessThanOrEqual">
      <formula>0</formula>
    </cfRule>
  </conditionalFormatting>
  <conditionalFormatting sqref="H4:H368">
    <cfRule type="expression" dxfId="51" priority="9">
      <formula>AND(H4&gt;=1000,COUNTIF(H$4:H4,"&gt;=1000")=1)</formula>
    </cfRule>
    <cfRule type="expression" dxfId="50" priority="10">
      <formula>AND(H4&gt;=10%*$G$368,COUNTIF(H$4:H4,"&gt;="&amp;10%*$G$368)=1)</formula>
    </cfRule>
    <cfRule type="expression" dxfId="49" priority="11">
      <formula>AND(H4&gt;=25%*$G$368,COUNTIF(H$4:H4,"&gt;="&amp;25%*$G$368)=1)</formula>
    </cfRule>
    <cfRule type="expression" dxfId="48" priority="12">
      <formula>AND(H4&gt;=50%*$G$368,COUNTIF(H$4:H4,"&gt;="&amp;50%*$G$368)=1)</formula>
    </cfRule>
    <cfRule type="expression" dxfId="47" priority="13">
      <formula>AND(H4&gt;=75%*$G$368,COUNTIF(H$4:H4,"&gt;="&amp;75%*$G$368)=1)</formula>
    </cfRule>
    <cfRule type="expression" dxfId="46" priority="14">
      <formula>AND(H4&gt;=$G$368,COUNTIF(H$4:H4,"&gt;="&amp;$G$368)=1)</formula>
    </cfRule>
  </conditionalFormatting>
  <conditionalFormatting sqref="H4:M368">
    <cfRule type="cellIs" dxfId="45" priority="3" operator="lessThan">
      <formula>0.009</formula>
    </cfRule>
  </conditionalFormatting>
  <conditionalFormatting sqref="I4:I368">
    <cfRule type="expression" dxfId="44" priority="15">
      <formula>AND(WEEKDAY($E4)=2,TODAY()&lt;=$E4)</formula>
    </cfRule>
  </conditionalFormatting>
  <conditionalFormatting sqref="M4:M368">
    <cfRule type="expression" dxfId="43" priority="1">
      <formula>AND($M4&lt;=1000,COUNTIF(M$4:M4,"&lt;=1000")=1)</formula>
    </cfRule>
    <cfRule type="cellIs" dxfId="42" priority="16" operator="equal">
      <formula>1459</formula>
    </cfRule>
  </conditionalFormatting>
  <conditionalFormatting sqref="N4:N368">
    <cfRule type="cellIs" dxfId="41" priority="2" operator="lessThan">
      <formula>0.001</formula>
    </cfRule>
    <cfRule type="expression" dxfId="40" priority="4">
      <formula>AND(H4&gt;=10%*$G$368,COUNTIF(H$4:H4,"&gt;="&amp;10%*$G$368)=1)</formula>
    </cfRule>
    <cfRule type="expression" dxfId="39" priority="5">
      <formula>AND(H4&gt;=25%*$G$368,COUNTIF(H$4:H4,"&gt;="&amp;25%*$G$368)=1)</formula>
    </cfRule>
    <cfRule type="expression" dxfId="38" priority="6">
      <formula>AND(H4&gt;=50%*$G$368,COUNTIF(H$4:H4,"&gt;="&amp;50%*$G$368)=1)</formula>
    </cfRule>
    <cfRule type="expression" dxfId="37" priority="7">
      <formula>AND(H4&gt;=75%*$G$368,COUNTIF(H$4:H4,"&gt;="&amp;75%*$G$368)=1)</formula>
    </cfRule>
    <cfRule type="expression" dxfId="36" priority="8">
      <formula>AND(H4&gt;=$G$368,COUNTIF(H$4:H4,"&gt;="&amp;$G$368)=1)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B8FC7-AB4B-468B-BC6D-A83388ED6A68}">
  <sheetPr>
    <tabColor theme="4"/>
  </sheetPr>
  <dimension ref="B1:O371"/>
  <sheetViews>
    <sheetView zoomScaleNormal="60" zoomScaleSheetLayoutView="100" workbookViewId="0">
      <pane xSplit="7" ySplit="3" topLeftCell="H4" activePane="bottomRight" state="frozen"/>
      <selection pane="topRight" activeCell="F1" sqref="F1"/>
      <selection pane="bottomLeft" activeCell="A4" sqref="A4"/>
      <selection pane="bottomRight" activeCell="H4" sqref="H4"/>
    </sheetView>
  </sheetViews>
  <sheetFormatPr baseColWidth="10" defaultColWidth="8.5" defaultRowHeight="15" x14ac:dyDescent="0.2"/>
  <cols>
    <col min="1" max="1" width="2.83203125" style="109" customWidth="1"/>
    <col min="2" max="2" width="7.5" style="8" bestFit="1" customWidth="1"/>
    <col min="3" max="3" width="5.6640625" style="68" bestFit="1" customWidth="1"/>
    <col min="4" max="4" width="11" style="66" bestFit="1" customWidth="1"/>
    <col min="5" max="5" width="17.5" style="66" bestFit="1" customWidth="1"/>
    <col min="6" max="6" width="5.5" style="173" bestFit="1" customWidth="1"/>
    <col min="7" max="7" width="9" style="173" bestFit="1" customWidth="1"/>
    <col min="8" max="8" width="10.33203125" style="109" bestFit="1" customWidth="1"/>
    <col min="9" max="9" width="11.5" style="110" customWidth="1"/>
    <col min="10" max="10" width="11.5" style="109" customWidth="1"/>
    <col min="11" max="11" width="13.33203125" style="109" bestFit="1" customWidth="1"/>
    <col min="12" max="12" width="10" style="109" bestFit="1" customWidth="1"/>
    <col min="13" max="13" width="9.5" style="109" bestFit="1" customWidth="1"/>
    <col min="14" max="14" width="8.83203125" style="111" customWidth="1"/>
    <col min="15" max="15" width="10" style="125" bestFit="1" customWidth="1"/>
    <col min="16" max="16" width="12" style="109" bestFit="1" customWidth="1"/>
    <col min="17" max="16384" width="8.5" style="109"/>
  </cols>
  <sheetData>
    <row r="1" spans="2:15" ht="16" thickBot="1" x14ac:dyDescent="0.25"/>
    <row r="2" spans="2:15" ht="29.5" customHeight="1" thickBot="1" x14ac:dyDescent="0.25">
      <c r="B2" s="76" t="s">
        <v>16</v>
      </c>
      <c r="C2" s="116" t="s">
        <v>12</v>
      </c>
      <c r="D2" s="69" t="s">
        <v>0</v>
      </c>
      <c r="E2" s="11" t="s">
        <v>1</v>
      </c>
      <c r="F2" s="423" t="s">
        <v>2</v>
      </c>
      <c r="G2" s="424"/>
      <c r="H2" s="15" t="s">
        <v>3</v>
      </c>
      <c r="I2" s="107" t="s">
        <v>4</v>
      </c>
      <c r="J2" s="12" t="s">
        <v>26</v>
      </c>
      <c r="K2" s="12" t="s">
        <v>19</v>
      </c>
      <c r="L2" s="13" t="s">
        <v>7</v>
      </c>
      <c r="M2" s="13" t="s">
        <v>14</v>
      </c>
      <c r="N2" s="126" t="s">
        <v>9</v>
      </c>
      <c r="O2" s="127" t="s">
        <v>21</v>
      </c>
    </row>
    <row r="3" spans="2:15" ht="16" thickBot="1" x14ac:dyDescent="0.25">
      <c r="B3" s="365"/>
      <c r="C3" s="369"/>
      <c r="D3" s="340"/>
      <c r="E3" s="341"/>
      <c r="F3" s="174"/>
      <c r="G3" s="175"/>
      <c r="H3" s="133"/>
      <c r="I3" s="134"/>
      <c r="J3" s="135"/>
      <c r="K3" s="135"/>
      <c r="L3" s="136"/>
      <c r="M3" s="142"/>
      <c r="N3" s="141"/>
      <c r="O3" s="140"/>
    </row>
    <row r="4" spans="2:15" x14ac:dyDescent="0.2">
      <c r="B4" s="430">
        <v>1</v>
      </c>
      <c r="C4" s="330" cm="1">
        <f t="array" ref="C4:C368">_xlfn.SEQUENCE(365,1,1)</f>
        <v>1</v>
      </c>
      <c r="D4" s="342" t="str">
        <f>TEXT(WEEKDAY(E4),"dddd")</f>
        <v>Friday</v>
      </c>
      <c r="E4" s="335">
        <v>46388</v>
      </c>
      <c r="F4" s="332">
        <v>5</v>
      </c>
      <c r="G4" s="349">
        <v>5</v>
      </c>
      <c r="H4" s="327">
        <v>5</v>
      </c>
      <c r="I4" s="279">
        <v>4</v>
      </c>
      <c r="J4" s="279"/>
      <c r="K4" s="279">
        <f>SUM(H4-I4)</f>
        <v>1</v>
      </c>
      <c r="L4" s="279"/>
      <c r="M4" s="279"/>
      <c r="N4" s="353"/>
      <c r="O4" s="321"/>
    </row>
    <row r="5" spans="2:15" x14ac:dyDescent="0.2">
      <c r="B5" s="421"/>
      <c r="C5" s="118">
        <v>2</v>
      </c>
      <c r="D5" s="336" t="str">
        <f>TEXT(WEEKDAY(E5),"dddd")</f>
        <v>Saturday</v>
      </c>
      <c r="E5" s="337">
        <v>46389</v>
      </c>
      <c r="F5" s="333">
        <v>6</v>
      </c>
      <c r="G5" s="350">
        <f>SUM(G4+F5)</f>
        <v>11</v>
      </c>
      <c r="H5" s="328"/>
      <c r="I5" s="281">
        <v>8</v>
      </c>
      <c r="J5" s="281">
        <f>SUM(H5-H4-G5)</f>
        <v>-16</v>
      </c>
      <c r="K5" s="281">
        <f t="shared" ref="K5:K68" si="0">SUM(H5-I5)</f>
        <v>-8</v>
      </c>
      <c r="L5" s="281"/>
      <c r="M5" s="281"/>
      <c r="N5" s="131"/>
      <c r="O5" s="132"/>
    </row>
    <row r="6" spans="2:15" x14ac:dyDescent="0.2">
      <c r="B6" s="421"/>
      <c r="C6" s="118">
        <v>3</v>
      </c>
      <c r="D6" s="336" t="str">
        <f>TEXT(WEEKDAY(E6),"dddd")</f>
        <v>Sunday</v>
      </c>
      <c r="E6" s="337">
        <v>46390</v>
      </c>
      <c r="F6" s="334">
        <v>7</v>
      </c>
      <c r="G6" s="350">
        <f>SUM(G5+F6)</f>
        <v>18</v>
      </c>
      <c r="H6" s="328"/>
      <c r="I6" s="281">
        <v>12</v>
      </c>
      <c r="J6" s="281"/>
      <c r="K6" s="281">
        <f t="shared" si="0"/>
        <v>-12</v>
      </c>
      <c r="L6" s="281"/>
      <c r="M6" s="281"/>
      <c r="N6" s="131"/>
      <c r="O6" s="132"/>
    </row>
    <row r="7" spans="2:15" x14ac:dyDescent="0.2">
      <c r="B7" s="421">
        <v>2</v>
      </c>
      <c r="C7" s="118">
        <v>4</v>
      </c>
      <c r="D7" s="336" t="str">
        <f>TEXT(WEEKDAY(E7),"dddd")</f>
        <v>Monday</v>
      </c>
      <c r="E7" s="337">
        <v>46391</v>
      </c>
      <c r="F7" s="333" cm="1">
        <f t="array" ref="F7:F368">MOD(_xlfn.SEQUENCE(362)-1,7)+1</f>
        <v>1</v>
      </c>
      <c r="G7" s="350">
        <f t="shared" ref="G7:G70" si="1">SUM(G6+F7)</f>
        <v>19</v>
      </c>
      <c r="H7" s="328"/>
      <c r="I7" s="281">
        <v>16</v>
      </c>
      <c r="J7" s="281"/>
      <c r="K7" s="281">
        <f t="shared" si="0"/>
        <v>-16</v>
      </c>
      <c r="L7" s="281"/>
      <c r="M7" s="281"/>
      <c r="N7" s="131"/>
      <c r="O7" s="132"/>
    </row>
    <row r="8" spans="2:15" x14ac:dyDescent="0.2">
      <c r="B8" s="421"/>
      <c r="C8" s="118">
        <v>5</v>
      </c>
      <c r="D8" s="336" t="str">
        <f t="shared" ref="D8:D71" si="2">TEXT(WEEKDAY(E8),"dddd")</f>
        <v>Tuesday</v>
      </c>
      <c r="E8" s="337">
        <v>46392</v>
      </c>
      <c r="F8" s="333">
        <v>2</v>
      </c>
      <c r="G8" s="350">
        <f t="shared" si="1"/>
        <v>21</v>
      </c>
      <c r="H8" s="328"/>
      <c r="I8" s="281">
        <v>20</v>
      </c>
      <c r="J8" s="281"/>
      <c r="K8" s="281">
        <f t="shared" si="0"/>
        <v>-20</v>
      </c>
      <c r="L8" s="281"/>
      <c r="M8" s="281"/>
      <c r="N8" s="131"/>
      <c r="O8" s="132"/>
    </row>
    <row r="9" spans="2:15" x14ac:dyDescent="0.2">
      <c r="B9" s="421"/>
      <c r="C9" s="118">
        <v>6</v>
      </c>
      <c r="D9" s="336" t="str">
        <f t="shared" si="2"/>
        <v>Wednesday</v>
      </c>
      <c r="E9" s="337">
        <v>46393</v>
      </c>
      <c r="F9" s="333">
        <v>3</v>
      </c>
      <c r="G9" s="350">
        <f t="shared" si="1"/>
        <v>24</v>
      </c>
      <c r="H9" s="328"/>
      <c r="I9" s="281">
        <v>24</v>
      </c>
      <c r="J9" s="281"/>
      <c r="K9" s="281">
        <f t="shared" si="0"/>
        <v>-24</v>
      </c>
      <c r="L9" s="281"/>
      <c r="M9" s="281"/>
      <c r="N9" s="131"/>
      <c r="O9" s="132"/>
    </row>
    <row r="10" spans="2:15" x14ac:dyDescent="0.2">
      <c r="B10" s="421"/>
      <c r="C10" s="118">
        <v>7</v>
      </c>
      <c r="D10" s="336" t="str">
        <f t="shared" si="2"/>
        <v>Thursday</v>
      </c>
      <c r="E10" s="337">
        <v>46394</v>
      </c>
      <c r="F10" s="333">
        <v>4</v>
      </c>
      <c r="G10" s="350">
        <f t="shared" si="1"/>
        <v>28</v>
      </c>
      <c r="H10" s="328"/>
      <c r="I10" s="281">
        <v>28</v>
      </c>
      <c r="J10" s="281"/>
      <c r="K10" s="281">
        <f t="shared" si="0"/>
        <v>-28</v>
      </c>
      <c r="L10" s="281"/>
      <c r="M10" s="281"/>
      <c r="N10" s="131"/>
      <c r="O10" s="132">
        <f>SUM(J4:J10)</f>
        <v>-16</v>
      </c>
    </row>
    <row r="11" spans="2:15" x14ac:dyDescent="0.2">
      <c r="B11" s="421"/>
      <c r="C11" s="118">
        <v>8</v>
      </c>
      <c r="D11" s="336" t="str">
        <f t="shared" si="2"/>
        <v>Friday</v>
      </c>
      <c r="E11" s="337">
        <v>46395</v>
      </c>
      <c r="F11" s="333">
        <v>5</v>
      </c>
      <c r="G11" s="350">
        <f t="shared" si="1"/>
        <v>33</v>
      </c>
      <c r="H11" s="328"/>
      <c r="I11" s="281">
        <v>32</v>
      </c>
      <c r="J11" s="281"/>
      <c r="K11" s="281">
        <f t="shared" si="0"/>
        <v>-32</v>
      </c>
      <c r="L11" s="281"/>
      <c r="M11" s="281"/>
      <c r="N11" s="131"/>
      <c r="O11" s="132"/>
    </row>
    <row r="12" spans="2:15" x14ac:dyDescent="0.2">
      <c r="B12" s="421"/>
      <c r="C12" s="118">
        <v>9</v>
      </c>
      <c r="D12" s="336" t="str">
        <f t="shared" si="2"/>
        <v>Saturday</v>
      </c>
      <c r="E12" s="337">
        <v>46396</v>
      </c>
      <c r="F12" s="333">
        <v>6</v>
      </c>
      <c r="G12" s="350">
        <f t="shared" si="1"/>
        <v>39</v>
      </c>
      <c r="H12" s="328"/>
      <c r="I12" s="281">
        <v>36</v>
      </c>
      <c r="J12" s="352"/>
      <c r="K12" s="281">
        <f t="shared" si="0"/>
        <v>-36</v>
      </c>
      <c r="L12" s="281"/>
      <c r="M12" s="281"/>
      <c r="N12" s="131"/>
      <c r="O12" s="132"/>
    </row>
    <row r="13" spans="2:15" x14ac:dyDescent="0.2">
      <c r="B13" s="421"/>
      <c r="C13" s="118">
        <v>10</v>
      </c>
      <c r="D13" s="336" t="str">
        <f t="shared" si="2"/>
        <v>Sunday</v>
      </c>
      <c r="E13" s="337">
        <v>46397</v>
      </c>
      <c r="F13" s="333">
        <v>7</v>
      </c>
      <c r="G13" s="350">
        <f t="shared" si="1"/>
        <v>46</v>
      </c>
      <c r="H13" s="328"/>
      <c r="I13" s="281">
        <v>40</v>
      </c>
      <c r="J13" s="281"/>
      <c r="K13" s="281">
        <f t="shared" si="0"/>
        <v>-40</v>
      </c>
      <c r="L13" s="281"/>
      <c r="M13" s="281"/>
      <c r="N13" s="131"/>
      <c r="O13" s="132"/>
    </row>
    <row r="14" spans="2:15" x14ac:dyDescent="0.2">
      <c r="B14" s="421">
        <v>3</v>
      </c>
      <c r="C14" s="118">
        <v>11</v>
      </c>
      <c r="D14" s="336" t="str">
        <f t="shared" si="2"/>
        <v>Monday</v>
      </c>
      <c r="E14" s="337">
        <v>46398</v>
      </c>
      <c r="F14" s="333">
        <v>1</v>
      </c>
      <c r="G14" s="350">
        <f t="shared" si="1"/>
        <v>47</v>
      </c>
      <c r="H14" s="328"/>
      <c r="I14" s="281">
        <v>44</v>
      </c>
      <c r="J14" s="281"/>
      <c r="K14" s="281">
        <f t="shared" si="0"/>
        <v>-44</v>
      </c>
      <c r="L14" s="281"/>
      <c r="M14" s="281"/>
      <c r="N14" s="131"/>
      <c r="O14" s="132"/>
    </row>
    <row r="15" spans="2:15" x14ac:dyDescent="0.2">
      <c r="B15" s="421"/>
      <c r="C15" s="118">
        <v>12</v>
      </c>
      <c r="D15" s="336" t="str">
        <f t="shared" si="2"/>
        <v>Tuesday</v>
      </c>
      <c r="E15" s="337">
        <v>46399</v>
      </c>
      <c r="F15" s="333">
        <v>2</v>
      </c>
      <c r="G15" s="350">
        <f t="shared" si="1"/>
        <v>49</v>
      </c>
      <c r="H15" s="328"/>
      <c r="I15" s="281">
        <v>48</v>
      </c>
      <c r="J15" s="281"/>
      <c r="K15" s="281">
        <f t="shared" si="0"/>
        <v>-48</v>
      </c>
      <c r="L15" s="281"/>
      <c r="M15" s="281"/>
      <c r="N15" s="131"/>
      <c r="O15" s="132"/>
    </row>
    <row r="16" spans="2:15" x14ac:dyDescent="0.2">
      <c r="B16" s="421"/>
      <c r="C16" s="118">
        <v>13</v>
      </c>
      <c r="D16" s="336" t="str">
        <f t="shared" si="2"/>
        <v>Wednesday</v>
      </c>
      <c r="E16" s="337">
        <v>46400</v>
      </c>
      <c r="F16" s="333">
        <v>3</v>
      </c>
      <c r="G16" s="350">
        <f t="shared" si="1"/>
        <v>52</v>
      </c>
      <c r="H16" s="328"/>
      <c r="I16" s="281">
        <v>52</v>
      </c>
      <c r="J16" s="281"/>
      <c r="K16" s="281">
        <f t="shared" si="0"/>
        <v>-52</v>
      </c>
      <c r="L16" s="281"/>
      <c r="M16" s="281"/>
      <c r="N16" s="131"/>
      <c r="O16" s="132"/>
    </row>
    <row r="17" spans="2:15" x14ac:dyDescent="0.2">
      <c r="B17" s="421"/>
      <c r="C17" s="118">
        <v>14</v>
      </c>
      <c r="D17" s="336" t="str">
        <f t="shared" si="2"/>
        <v>Thursday</v>
      </c>
      <c r="E17" s="337">
        <v>46401</v>
      </c>
      <c r="F17" s="333">
        <v>4</v>
      </c>
      <c r="G17" s="350">
        <f t="shared" si="1"/>
        <v>56</v>
      </c>
      <c r="H17" s="328"/>
      <c r="I17" s="281">
        <v>56</v>
      </c>
      <c r="J17" s="281"/>
      <c r="K17" s="281">
        <f t="shared" si="0"/>
        <v>-56</v>
      </c>
      <c r="L17" s="281"/>
      <c r="M17" s="281"/>
      <c r="N17" s="131"/>
      <c r="O17" s="132">
        <f>SUM(J11:J17)</f>
        <v>0</v>
      </c>
    </row>
    <row r="18" spans="2:15" x14ac:dyDescent="0.2">
      <c r="B18" s="421"/>
      <c r="C18" s="118">
        <v>15</v>
      </c>
      <c r="D18" s="336" t="str">
        <f t="shared" si="2"/>
        <v>Friday</v>
      </c>
      <c r="E18" s="337">
        <v>46402</v>
      </c>
      <c r="F18" s="333">
        <v>5</v>
      </c>
      <c r="G18" s="350">
        <f t="shared" si="1"/>
        <v>61</v>
      </c>
      <c r="H18" s="328"/>
      <c r="I18" s="281">
        <v>60</v>
      </c>
      <c r="J18" s="281"/>
      <c r="K18" s="281">
        <f t="shared" si="0"/>
        <v>-60</v>
      </c>
      <c r="L18" s="281"/>
      <c r="M18" s="281"/>
      <c r="N18" s="131"/>
      <c r="O18" s="132"/>
    </row>
    <row r="19" spans="2:15" x14ac:dyDescent="0.2">
      <c r="B19" s="421"/>
      <c r="C19" s="118">
        <v>16</v>
      </c>
      <c r="D19" s="336" t="str">
        <f t="shared" si="2"/>
        <v>Saturday</v>
      </c>
      <c r="E19" s="337">
        <v>46403</v>
      </c>
      <c r="F19" s="333">
        <v>6</v>
      </c>
      <c r="G19" s="350">
        <f t="shared" si="1"/>
        <v>67</v>
      </c>
      <c r="H19" s="328"/>
      <c r="I19" s="281">
        <v>64</v>
      </c>
      <c r="J19" s="281"/>
      <c r="K19" s="281">
        <f t="shared" si="0"/>
        <v>-64</v>
      </c>
      <c r="L19" s="281"/>
      <c r="M19" s="281"/>
      <c r="N19" s="131"/>
      <c r="O19" s="132"/>
    </row>
    <row r="20" spans="2:15" x14ac:dyDescent="0.2">
      <c r="B20" s="421"/>
      <c r="C20" s="118">
        <v>17</v>
      </c>
      <c r="D20" s="336" t="str">
        <f t="shared" si="2"/>
        <v>Sunday</v>
      </c>
      <c r="E20" s="337">
        <v>46404</v>
      </c>
      <c r="F20" s="333">
        <v>7</v>
      </c>
      <c r="G20" s="350">
        <f t="shared" si="1"/>
        <v>74</v>
      </c>
      <c r="H20" s="328"/>
      <c r="I20" s="281">
        <v>68</v>
      </c>
      <c r="J20" s="281"/>
      <c r="K20" s="281">
        <f t="shared" si="0"/>
        <v>-68</v>
      </c>
      <c r="L20" s="281"/>
      <c r="M20" s="281"/>
      <c r="N20" s="131"/>
      <c r="O20" s="132"/>
    </row>
    <row r="21" spans="2:15" x14ac:dyDescent="0.2">
      <c r="B21" s="421">
        <v>4</v>
      </c>
      <c r="C21" s="118">
        <v>18</v>
      </c>
      <c r="D21" s="336" t="str">
        <f t="shared" si="2"/>
        <v>Monday</v>
      </c>
      <c r="E21" s="337">
        <v>46405</v>
      </c>
      <c r="F21" s="333">
        <v>1</v>
      </c>
      <c r="G21" s="350">
        <f t="shared" si="1"/>
        <v>75</v>
      </c>
      <c r="H21" s="328"/>
      <c r="I21" s="281">
        <v>72</v>
      </c>
      <c r="J21" s="281"/>
      <c r="K21" s="281">
        <f t="shared" si="0"/>
        <v>-72</v>
      </c>
      <c r="L21" s="281"/>
      <c r="M21" s="281"/>
      <c r="N21" s="131"/>
      <c r="O21" s="132"/>
    </row>
    <row r="22" spans="2:15" x14ac:dyDescent="0.2">
      <c r="B22" s="421"/>
      <c r="C22" s="118">
        <v>19</v>
      </c>
      <c r="D22" s="336" t="str">
        <f t="shared" si="2"/>
        <v>Tuesday</v>
      </c>
      <c r="E22" s="337">
        <v>46406</v>
      </c>
      <c r="F22" s="333">
        <v>2</v>
      </c>
      <c r="G22" s="350">
        <f t="shared" si="1"/>
        <v>77</v>
      </c>
      <c r="H22" s="328"/>
      <c r="I22" s="281">
        <v>76</v>
      </c>
      <c r="J22" s="281"/>
      <c r="K22" s="281">
        <f t="shared" si="0"/>
        <v>-76</v>
      </c>
      <c r="L22" s="281"/>
      <c r="M22" s="281"/>
      <c r="N22" s="131"/>
      <c r="O22" s="132"/>
    </row>
    <row r="23" spans="2:15" x14ac:dyDescent="0.2">
      <c r="B23" s="421"/>
      <c r="C23" s="118">
        <v>20</v>
      </c>
      <c r="D23" s="336" t="str">
        <f t="shared" si="2"/>
        <v>Wednesday</v>
      </c>
      <c r="E23" s="337">
        <v>46407</v>
      </c>
      <c r="F23" s="333">
        <v>3</v>
      </c>
      <c r="G23" s="350">
        <f t="shared" si="1"/>
        <v>80</v>
      </c>
      <c r="H23" s="328"/>
      <c r="I23" s="281">
        <v>80</v>
      </c>
      <c r="J23" s="281"/>
      <c r="K23" s="281">
        <f t="shared" si="0"/>
        <v>-80</v>
      </c>
      <c r="L23" s="281"/>
      <c r="M23" s="281"/>
      <c r="N23" s="131"/>
      <c r="O23" s="132"/>
    </row>
    <row r="24" spans="2:15" x14ac:dyDescent="0.2">
      <c r="B24" s="421"/>
      <c r="C24" s="118">
        <v>21</v>
      </c>
      <c r="D24" s="336" t="str">
        <f t="shared" si="2"/>
        <v>Thursday</v>
      </c>
      <c r="E24" s="337">
        <v>46408</v>
      </c>
      <c r="F24" s="333">
        <v>4</v>
      </c>
      <c r="G24" s="350">
        <f t="shared" si="1"/>
        <v>84</v>
      </c>
      <c r="H24" s="328"/>
      <c r="I24" s="281">
        <v>84</v>
      </c>
      <c r="J24" s="281"/>
      <c r="K24" s="281">
        <f t="shared" si="0"/>
        <v>-84</v>
      </c>
      <c r="L24" s="281"/>
      <c r="M24" s="281"/>
      <c r="N24" s="131"/>
      <c r="O24" s="132">
        <f>SUM(J18:J24)</f>
        <v>0</v>
      </c>
    </row>
    <row r="25" spans="2:15" x14ac:dyDescent="0.2">
      <c r="B25" s="421"/>
      <c r="C25" s="118">
        <v>22</v>
      </c>
      <c r="D25" s="336" t="str">
        <f t="shared" si="2"/>
        <v>Friday</v>
      </c>
      <c r="E25" s="337">
        <v>46409</v>
      </c>
      <c r="F25" s="333">
        <v>5</v>
      </c>
      <c r="G25" s="350">
        <f t="shared" si="1"/>
        <v>89</v>
      </c>
      <c r="H25" s="328"/>
      <c r="I25" s="281">
        <v>88</v>
      </c>
      <c r="J25" s="281"/>
      <c r="K25" s="281">
        <f t="shared" si="0"/>
        <v>-88</v>
      </c>
      <c r="L25" s="281"/>
      <c r="M25" s="281"/>
      <c r="N25" s="131"/>
      <c r="O25" s="132"/>
    </row>
    <row r="26" spans="2:15" x14ac:dyDescent="0.2">
      <c r="B26" s="421"/>
      <c r="C26" s="118">
        <v>23</v>
      </c>
      <c r="D26" s="336" t="str">
        <f t="shared" si="2"/>
        <v>Saturday</v>
      </c>
      <c r="E26" s="337">
        <v>46410</v>
      </c>
      <c r="F26" s="333">
        <v>6</v>
      </c>
      <c r="G26" s="350">
        <f t="shared" si="1"/>
        <v>95</v>
      </c>
      <c r="H26" s="328"/>
      <c r="I26" s="281">
        <v>92</v>
      </c>
      <c r="J26" s="281"/>
      <c r="K26" s="281">
        <f t="shared" si="0"/>
        <v>-92</v>
      </c>
      <c r="L26" s="281"/>
      <c r="M26" s="281"/>
      <c r="N26" s="131"/>
      <c r="O26" s="132"/>
    </row>
    <row r="27" spans="2:15" x14ac:dyDescent="0.2">
      <c r="B27" s="421"/>
      <c r="C27" s="118">
        <v>24</v>
      </c>
      <c r="D27" s="336" t="str">
        <f t="shared" si="2"/>
        <v>Sunday</v>
      </c>
      <c r="E27" s="337">
        <v>46411</v>
      </c>
      <c r="F27" s="333">
        <v>7</v>
      </c>
      <c r="G27" s="350">
        <f t="shared" si="1"/>
        <v>102</v>
      </c>
      <c r="H27" s="328"/>
      <c r="I27" s="281">
        <v>96</v>
      </c>
      <c r="J27" s="281"/>
      <c r="K27" s="281">
        <f t="shared" si="0"/>
        <v>-96</v>
      </c>
      <c r="L27" s="281"/>
      <c r="M27" s="281"/>
      <c r="N27" s="131"/>
      <c r="O27" s="132"/>
    </row>
    <row r="28" spans="2:15" x14ac:dyDescent="0.2">
      <c r="B28" s="421">
        <v>5</v>
      </c>
      <c r="C28" s="118">
        <v>25</v>
      </c>
      <c r="D28" s="336" t="str">
        <f t="shared" si="2"/>
        <v>Monday</v>
      </c>
      <c r="E28" s="337">
        <v>46412</v>
      </c>
      <c r="F28" s="333">
        <v>1</v>
      </c>
      <c r="G28" s="350">
        <f t="shared" si="1"/>
        <v>103</v>
      </c>
      <c r="H28" s="328"/>
      <c r="I28" s="281">
        <v>100</v>
      </c>
      <c r="J28" s="281"/>
      <c r="K28" s="281">
        <f t="shared" si="0"/>
        <v>-100</v>
      </c>
      <c r="L28" s="281"/>
      <c r="M28" s="281"/>
      <c r="N28" s="131"/>
      <c r="O28" s="132"/>
    </row>
    <row r="29" spans="2:15" x14ac:dyDescent="0.2">
      <c r="B29" s="421"/>
      <c r="C29" s="118">
        <v>26</v>
      </c>
      <c r="D29" s="336" t="str">
        <f t="shared" si="2"/>
        <v>Tuesday</v>
      </c>
      <c r="E29" s="337">
        <v>46413</v>
      </c>
      <c r="F29" s="333">
        <v>2</v>
      </c>
      <c r="G29" s="350">
        <f t="shared" si="1"/>
        <v>105</v>
      </c>
      <c r="H29" s="328"/>
      <c r="I29" s="281">
        <v>104</v>
      </c>
      <c r="J29" s="281"/>
      <c r="K29" s="281">
        <f t="shared" si="0"/>
        <v>-104</v>
      </c>
      <c r="L29" s="281"/>
      <c r="M29" s="281"/>
      <c r="N29" s="131"/>
      <c r="O29" s="132"/>
    </row>
    <row r="30" spans="2:15" x14ac:dyDescent="0.2">
      <c r="B30" s="421"/>
      <c r="C30" s="118">
        <v>27</v>
      </c>
      <c r="D30" s="336" t="str">
        <f t="shared" si="2"/>
        <v>Wednesday</v>
      </c>
      <c r="E30" s="337">
        <v>46414</v>
      </c>
      <c r="F30" s="333">
        <v>3</v>
      </c>
      <c r="G30" s="350">
        <f t="shared" si="1"/>
        <v>108</v>
      </c>
      <c r="H30" s="328"/>
      <c r="I30" s="281">
        <v>108</v>
      </c>
      <c r="J30" s="281"/>
      <c r="K30" s="281">
        <f t="shared" si="0"/>
        <v>-108</v>
      </c>
      <c r="L30" s="281"/>
      <c r="M30" s="281"/>
      <c r="N30" s="131"/>
      <c r="O30" s="132"/>
    </row>
    <row r="31" spans="2:15" x14ac:dyDescent="0.2">
      <c r="B31" s="421"/>
      <c r="C31" s="118">
        <v>28</v>
      </c>
      <c r="D31" s="336" t="str">
        <f t="shared" si="2"/>
        <v>Thursday</v>
      </c>
      <c r="E31" s="337">
        <v>46415</v>
      </c>
      <c r="F31" s="333">
        <v>4</v>
      </c>
      <c r="G31" s="350">
        <f t="shared" si="1"/>
        <v>112</v>
      </c>
      <c r="H31" s="328"/>
      <c r="I31" s="281">
        <v>112</v>
      </c>
      <c r="J31" s="281"/>
      <c r="K31" s="281">
        <f t="shared" si="0"/>
        <v>-112</v>
      </c>
      <c r="L31" s="281"/>
      <c r="M31" s="281"/>
      <c r="N31" s="131"/>
      <c r="O31" s="132">
        <f>SUM(J25:J31)</f>
        <v>0</v>
      </c>
    </row>
    <row r="32" spans="2:15" x14ac:dyDescent="0.2">
      <c r="B32" s="421"/>
      <c r="C32" s="118">
        <v>29</v>
      </c>
      <c r="D32" s="336" t="str">
        <f t="shared" si="2"/>
        <v>Friday</v>
      </c>
      <c r="E32" s="337">
        <v>46416</v>
      </c>
      <c r="F32" s="333">
        <v>5</v>
      </c>
      <c r="G32" s="350">
        <f t="shared" si="1"/>
        <v>117</v>
      </c>
      <c r="H32" s="328"/>
      <c r="I32" s="281">
        <v>116</v>
      </c>
      <c r="J32" s="281"/>
      <c r="K32" s="281">
        <f t="shared" si="0"/>
        <v>-116</v>
      </c>
      <c r="L32" s="281"/>
      <c r="M32" s="281"/>
      <c r="N32" s="131"/>
      <c r="O32" s="132"/>
    </row>
    <row r="33" spans="2:15" x14ac:dyDescent="0.2">
      <c r="B33" s="421"/>
      <c r="C33" s="118">
        <v>30</v>
      </c>
      <c r="D33" s="336" t="str">
        <f t="shared" si="2"/>
        <v>Saturday</v>
      </c>
      <c r="E33" s="337">
        <v>46417</v>
      </c>
      <c r="F33" s="333">
        <v>6</v>
      </c>
      <c r="G33" s="350">
        <f t="shared" si="1"/>
        <v>123</v>
      </c>
      <c r="H33" s="328"/>
      <c r="I33" s="281">
        <v>120</v>
      </c>
      <c r="J33" s="281"/>
      <c r="K33" s="281">
        <f t="shared" si="0"/>
        <v>-120</v>
      </c>
      <c r="L33" s="281"/>
      <c r="M33" s="281"/>
      <c r="N33" s="131"/>
      <c r="O33" s="132"/>
    </row>
    <row r="34" spans="2:15" x14ac:dyDescent="0.2">
      <c r="B34" s="421"/>
      <c r="C34" s="118">
        <v>31</v>
      </c>
      <c r="D34" s="336" t="str">
        <f t="shared" si="2"/>
        <v>Sunday</v>
      </c>
      <c r="E34" s="337">
        <v>46418</v>
      </c>
      <c r="F34" s="333">
        <v>7</v>
      </c>
      <c r="G34" s="350">
        <f t="shared" si="1"/>
        <v>130</v>
      </c>
      <c r="H34" s="328"/>
      <c r="I34" s="281">
        <v>124</v>
      </c>
      <c r="J34" s="281"/>
      <c r="K34" s="281">
        <f t="shared" si="0"/>
        <v>-124</v>
      </c>
      <c r="L34" s="281"/>
      <c r="M34" s="281"/>
      <c r="N34" s="131"/>
      <c r="O34" s="132"/>
    </row>
    <row r="35" spans="2:15" x14ac:dyDescent="0.2">
      <c r="B35" s="421">
        <v>6</v>
      </c>
      <c r="C35" s="118">
        <v>32</v>
      </c>
      <c r="D35" s="336" t="str">
        <f t="shared" si="2"/>
        <v>Monday</v>
      </c>
      <c r="E35" s="337">
        <v>46419</v>
      </c>
      <c r="F35" s="333">
        <v>1</v>
      </c>
      <c r="G35" s="350">
        <f t="shared" si="1"/>
        <v>131</v>
      </c>
      <c r="H35" s="328"/>
      <c r="I35" s="281">
        <v>128</v>
      </c>
      <c r="J35" s="281"/>
      <c r="K35" s="281">
        <f t="shared" si="0"/>
        <v>-128</v>
      </c>
      <c r="L35" s="281"/>
      <c r="M35" s="281"/>
      <c r="N35" s="131"/>
      <c r="O35" s="132"/>
    </row>
    <row r="36" spans="2:15" x14ac:dyDescent="0.2">
      <c r="B36" s="421"/>
      <c r="C36" s="118">
        <v>33</v>
      </c>
      <c r="D36" s="336" t="str">
        <f t="shared" si="2"/>
        <v>Tuesday</v>
      </c>
      <c r="E36" s="337">
        <v>46420</v>
      </c>
      <c r="F36" s="333">
        <v>2</v>
      </c>
      <c r="G36" s="350">
        <f t="shared" si="1"/>
        <v>133</v>
      </c>
      <c r="H36" s="328"/>
      <c r="I36" s="281">
        <v>132</v>
      </c>
      <c r="J36" s="281"/>
      <c r="K36" s="281">
        <f t="shared" si="0"/>
        <v>-132</v>
      </c>
      <c r="L36" s="281"/>
      <c r="M36" s="281"/>
      <c r="N36" s="131"/>
      <c r="O36" s="132"/>
    </row>
    <row r="37" spans="2:15" x14ac:dyDescent="0.2">
      <c r="B37" s="421"/>
      <c r="C37" s="118">
        <v>34</v>
      </c>
      <c r="D37" s="336" t="str">
        <f t="shared" si="2"/>
        <v>Wednesday</v>
      </c>
      <c r="E37" s="337">
        <v>46421</v>
      </c>
      <c r="F37" s="333">
        <v>3</v>
      </c>
      <c r="G37" s="350">
        <f t="shared" si="1"/>
        <v>136</v>
      </c>
      <c r="H37" s="328"/>
      <c r="I37" s="281">
        <v>136</v>
      </c>
      <c r="J37" s="281"/>
      <c r="K37" s="281">
        <f t="shared" si="0"/>
        <v>-136</v>
      </c>
      <c r="L37" s="281"/>
      <c r="M37" s="281"/>
      <c r="N37" s="131"/>
      <c r="O37" s="132"/>
    </row>
    <row r="38" spans="2:15" x14ac:dyDescent="0.2">
      <c r="B38" s="421"/>
      <c r="C38" s="118">
        <v>35</v>
      </c>
      <c r="D38" s="336" t="str">
        <f t="shared" si="2"/>
        <v>Thursday</v>
      </c>
      <c r="E38" s="337">
        <v>46422</v>
      </c>
      <c r="F38" s="333">
        <v>4</v>
      </c>
      <c r="G38" s="350">
        <f t="shared" si="1"/>
        <v>140</v>
      </c>
      <c r="H38" s="328"/>
      <c r="I38" s="281">
        <v>140</v>
      </c>
      <c r="J38" s="281"/>
      <c r="K38" s="281">
        <f t="shared" si="0"/>
        <v>-140</v>
      </c>
      <c r="L38" s="281"/>
      <c r="M38" s="281"/>
      <c r="N38" s="131"/>
      <c r="O38" s="132">
        <f>SUM(J32:J38)</f>
        <v>0</v>
      </c>
    </row>
    <row r="39" spans="2:15" x14ac:dyDescent="0.2">
      <c r="B39" s="421"/>
      <c r="C39" s="118">
        <v>36</v>
      </c>
      <c r="D39" s="336" t="str">
        <f t="shared" si="2"/>
        <v>Friday</v>
      </c>
      <c r="E39" s="337">
        <v>46423</v>
      </c>
      <c r="F39" s="333">
        <v>5</v>
      </c>
      <c r="G39" s="350">
        <f t="shared" si="1"/>
        <v>145</v>
      </c>
      <c r="H39" s="328"/>
      <c r="I39" s="281">
        <v>144</v>
      </c>
      <c r="J39" s="281"/>
      <c r="K39" s="281">
        <f t="shared" si="0"/>
        <v>-144</v>
      </c>
      <c r="L39" s="281"/>
      <c r="M39" s="281"/>
      <c r="N39" s="131"/>
      <c r="O39" s="132"/>
    </row>
    <row r="40" spans="2:15" x14ac:dyDescent="0.2">
      <c r="B40" s="421"/>
      <c r="C40" s="118">
        <v>37</v>
      </c>
      <c r="D40" s="336" t="str">
        <f t="shared" si="2"/>
        <v>Saturday</v>
      </c>
      <c r="E40" s="337">
        <v>46424</v>
      </c>
      <c r="F40" s="333">
        <v>6</v>
      </c>
      <c r="G40" s="350">
        <f t="shared" si="1"/>
        <v>151</v>
      </c>
      <c r="H40" s="328"/>
      <c r="I40" s="281">
        <v>148</v>
      </c>
      <c r="J40" s="281"/>
      <c r="K40" s="281">
        <f t="shared" si="0"/>
        <v>-148</v>
      </c>
      <c r="L40" s="281"/>
      <c r="M40" s="281"/>
      <c r="N40" s="131"/>
      <c r="O40" s="132"/>
    </row>
    <row r="41" spans="2:15" x14ac:dyDescent="0.2">
      <c r="B41" s="421"/>
      <c r="C41" s="118">
        <v>38</v>
      </c>
      <c r="D41" s="336" t="str">
        <f t="shared" si="2"/>
        <v>Sunday</v>
      </c>
      <c r="E41" s="337">
        <v>46425</v>
      </c>
      <c r="F41" s="333">
        <v>7</v>
      </c>
      <c r="G41" s="350">
        <f t="shared" si="1"/>
        <v>158</v>
      </c>
      <c r="H41" s="328"/>
      <c r="I41" s="281">
        <v>152</v>
      </c>
      <c r="J41" s="281"/>
      <c r="K41" s="281">
        <f t="shared" si="0"/>
        <v>-152</v>
      </c>
      <c r="L41" s="281"/>
      <c r="M41" s="281"/>
      <c r="N41" s="131"/>
      <c r="O41" s="132"/>
    </row>
    <row r="42" spans="2:15" x14ac:dyDescent="0.2">
      <c r="B42" s="421">
        <v>7</v>
      </c>
      <c r="C42" s="118">
        <v>39</v>
      </c>
      <c r="D42" s="336" t="str">
        <f t="shared" si="2"/>
        <v>Monday</v>
      </c>
      <c r="E42" s="337">
        <v>46426</v>
      </c>
      <c r="F42" s="333">
        <v>1</v>
      </c>
      <c r="G42" s="350">
        <f t="shared" si="1"/>
        <v>159</v>
      </c>
      <c r="H42" s="328"/>
      <c r="I42" s="281">
        <v>156</v>
      </c>
      <c r="J42" s="281"/>
      <c r="K42" s="281">
        <f t="shared" si="0"/>
        <v>-156</v>
      </c>
      <c r="L42" s="281"/>
      <c r="M42" s="281"/>
      <c r="N42" s="131"/>
      <c r="O42" s="132"/>
    </row>
    <row r="43" spans="2:15" x14ac:dyDescent="0.2">
      <c r="B43" s="421"/>
      <c r="C43" s="118">
        <v>40</v>
      </c>
      <c r="D43" s="336" t="str">
        <f t="shared" si="2"/>
        <v>Tuesday</v>
      </c>
      <c r="E43" s="337">
        <v>46427</v>
      </c>
      <c r="F43" s="333">
        <v>2</v>
      </c>
      <c r="G43" s="350">
        <f t="shared" si="1"/>
        <v>161</v>
      </c>
      <c r="H43" s="328"/>
      <c r="I43" s="281">
        <v>160</v>
      </c>
      <c r="J43" s="281"/>
      <c r="K43" s="281">
        <f t="shared" si="0"/>
        <v>-160</v>
      </c>
      <c r="L43" s="281"/>
      <c r="M43" s="281"/>
      <c r="N43" s="131"/>
      <c r="O43" s="132"/>
    </row>
    <row r="44" spans="2:15" x14ac:dyDescent="0.2">
      <c r="B44" s="421"/>
      <c r="C44" s="118">
        <v>41</v>
      </c>
      <c r="D44" s="336" t="str">
        <f t="shared" si="2"/>
        <v>Wednesday</v>
      </c>
      <c r="E44" s="337">
        <v>46428</v>
      </c>
      <c r="F44" s="333">
        <v>3</v>
      </c>
      <c r="G44" s="350">
        <f t="shared" si="1"/>
        <v>164</v>
      </c>
      <c r="H44" s="328"/>
      <c r="I44" s="281">
        <v>164</v>
      </c>
      <c r="J44" s="281"/>
      <c r="K44" s="281">
        <f t="shared" si="0"/>
        <v>-164</v>
      </c>
      <c r="L44" s="281"/>
      <c r="M44" s="281"/>
      <c r="N44" s="131"/>
      <c r="O44" s="132"/>
    </row>
    <row r="45" spans="2:15" x14ac:dyDescent="0.2">
      <c r="B45" s="421"/>
      <c r="C45" s="118">
        <v>42</v>
      </c>
      <c r="D45" s="336" t="str">
        <f t="shared" si="2"/>
        <v>Thursday</v>
      </c>
      <c r="E45" s="337">
        <v>46429</v>
      </c>
      <c r="F45" s="333">
        <v>4</v>
      </c>
      <c r="G45" s="350">
        <f t="shared" si="1"/>
        <v>168</v>
      </c>
      <c r="H45" s="328"/>
      <c r="I45" s="281">
        <v>168</v>
      </c>
      <c r="J45" s="281"/>
      <c r="K45" s="281">
        <f t="shared" si="0"/>
        <v>-168</v>
      </c>
      <c r="L45" s="281"/>
      <c r="M45" s="281"/>
      <c r="N45" s="131"/>
      <c r="O45" s="132">
        <f>SUM(J39:J45)</f>
        <v>0</v>
      </c>
    </row>
    <row r="46" spans="2:15" x14ac:dyDescent="0.2">
      <c r="B46" s="421"/>
      <c r="C46" s="118">
        <v>43</v>
      </c>
      <c r="D46" s="336" t="str">
        <f t="shared" si="2"/>
        <v>Friday</v>
      </c>
      <c r="E46" s="337">
        <v>46430</v>
      </c>
      <c r="F46" s="333">
        <v>5</v>
      </c>
      <c r="G46" s="350">
        <f t="shared" si="1"/>
        <v>173</v>
      </c>
      <c r="H46" s="328"/>
      <c r="I46" s="281">
        <v>172</v>
      </c>
      <c r="J46" s="281"/>
      <c r="K46" s="281">
        <f t="shared" si="0"/>
        <v>-172</v>
      </c>
      <c r="L46" s="281"/>
      <c r="M46" s="281"/>
      <c r="N46" s="131"/>
      <c r="O46" s="132"/>
    </row>
    <row r="47" spans="2:15" x14ac:dyDescent="0.2">
      <c r="B47" s="421"/>
      <c r="C47" s="118">
        <v>44</v>
      </c>
      <c r="D47" s="336" t="str">
        <f t="shared" si="2"/>
        <v>Saturday</v>
      </c>
      <c r="E47" s="337">
        <v>46431</v>
      </c>
      <c r="F47" s="333">
        <v>6</v>
      </c>
      <c r="G47" s="350">
        <f t="shared" si="1"/>
        <v>179</v>
      </c>
      <c r="H47" s="328"/>
      <c r="I47" s="281">
        <v>176</v>
      </c>
      <c r="J47" s="281"/>
      <c r="K47" s="281">
        <f t="shared" si="0"/>
        <v>-176</v>
      </c>
      <c r="L47" s="281"/>
      <c r="M47" s="281"/>
      <c r="N47" s="131"/>
      <c r="O47" s="132"/>
    </row>
    <row r="48" spans="2:15" x14ac:dyDescent="0.2">
      <c r="B48" s="421"/>
      <c r="C48" s="118">
        <v>45</v>
      </c>
      <c r="D48" s="336" t="str">
        <f t="shared" si="2"/>
        <v>Sunday</v>
      </c>
      <c r="E48" s="337">
        <v>46432</v>
      </c>
      <c r="F48" s="333">
        <v>7</v>
      </c>
      <c r="G48" s="350">
        <f t="shared" si="1"/>
        <v>186</v>
      </c>
      <c r="H48" s="328"/>
      <c r="I48" s="281">
        <v>180</v>
      </c>
      <c r="J48" s="281"/>
      <c r="K48" s="281">
        <f t="shared" si="0"/>
        <v>-180</v>
      </c>
      <c r="L48" s="281"/>
      <c r="M48" s="281"/>
      <c r="N48" s="131"/>
      <c r="O48" s="132"/>
    </row>
    <row r="49" spans="2:15" x14ac:dyDescent="0.2">
      <c r="B49" s="421">
        <v>8</v>
      </c>
      <c r="C49" s="118">
        <v>46</v>
      </c>
      <c r="D49" s="336" t="str">
        <f t="shared" si="2"/>
        <v>Monday</v>
      </c>
      <c r="E49" s="337">
        <v>46433</v>
      </c>
      <c r="F49" s="333">
        <v>1</v>
      </c>
      <c r="G49" s="350">
        <f t="shared" si="1"/>
        <v>187</v>
      </c>
      <c r="H49" s="328"/>
      <c r="I49" s="281">
        <v>184</v>
      </c>
      <c r="J49" s="281"/>
      <c r="K49" s="281">
        <f t="shared" si="0"/>
        <v>-184</v>
      </c>
      <c r="L49" s="281"/>
      <c r="M49" s="281"/>
      <c r="N49" s="131"/>
      <c r="O49" s="132"/>
    </row>
    <row r="50" spans="2:15" x14ac:dyDescent="0.2">
      <c r="B50" s="421"/>
      <c r="C50" s="118">
        <v>47</v>
      </c>
      <c r="D50" s="336" t="str">
        <f t="shared" si="2"/>
        <v>Tuesday</v>
      </c>
      <c r="E50" s="337">
        <v>46434</v>
      </c>
      <c r="F50" s="333">
        <v>2</v>
      </c>
      <c r="G50" s="350">
        <f t="shared" si="1"/>
        <v>189</v>
      </c>
      <c r="H50" s="328"/>
      <c r="I50" s="281">
        <v>188</v>
      </c>
      <c r="J50" s="281"/>
      <c r="K50" s="281">
        <f t="shared" si="0"/>
        <v>-188</v>
      </c>
      <c r="L50" s="281"/>
      <c r="M50" s="281"/>
      <c r="N50" s="131"/>
      <c r="O50" s="132"/>
    </row>
    <row r="51" spans="2:15" x14ac:dyDescent="0.2">
      <c r="B51" s="421"/>
      <c r="C51" s="118">
        <v>48</v>
      </c>
      <c r="D51" s="336" t="str">
        <f t="shared" si="2"/>
        <v>Wednesday</v>
      </c>
      <c r="E51" s="337">
        <v>46435</v>
      </c>
      <c r="F51" s="333">
        <v>3</v>
      </c>
      <c r="G51" s="350">
        <f t="shared" si="1"/>
        <v>192</v>
      </c>
      <c r="H51" s="328"/>
      <c r="I51" s="281">
        <v>192</v>
      </c>
      <c r="J51" s="281"/>
      <c r="K51" s="281">
        <f t="shared" si="0"/>
        <v>-192</v>
      </c>
      <c r="L51" s="281"/>
      <c r="M51" s="281"/>
      <c r="N51" s="131"/>
      <c r="O51" s="132"/>
    </row>
    <row r="52" spans="2:15" x14ac:dyDescent="0.2">
      <c r="B52" s="421"/>
      <c r="C52" s="118">
        <v>49</v>
      </c>
      <c r="D52" s="336" t="str">
        <f t="shared" si="2"/>
        <v>Thursday</v>
      </c>
      <c r="E52" s="337">
        <v>46436</v>
      </c>
      <c r="F52" s="333">
        <v>4</v>
      </c>
      <c r="G52" s="350">
        <f t="shared" si="1"/>
        <v>196</v>
      </c>
      <c r="H52" s="328"/>
      <c r="I52" s="281">
        <v>196</v>
      </c>
      <c r="J52" s="281"/>
      <c r="K52" s="281">
        <f t="shared" si="0"/>
        <v>-196</v>
      </c>
      <c r="L52" s="281"/>
      <c r="M52" s="281"/>
      <c r="N52" s="131"/>
      <c r="O52" s="132">
        <f>SUM(J46:J52)</f>
        <v>0</v>
      </c>
    </row>
    <row r="53" spans="2:15" x14ac:dyDescent="0.2">
      <c r="B53" s="421"/>
      <c r="C53" s="118">
        <v>50</v>
      </c>
      <c r="D53" s="336" t="str">
        <f t="shared" si="2"/>
        <v>Friday</v>
      </c>
      <c r="E53" s="337">
        <v>46437</v>
      </c>
      <c r="F53" s="333">
        <v>5</v>
      </c>
      <c r="G53" s="350">
        <f t="shared" si="1"/>
        <v>201</v>
      </c>
      <c r="H53" s="328"/>
      <c r="I53" s="281">
        <v>200</v>
      </c>
      <c r="J53" s="281"/>
      <c r="K53" s="281">
        <f t="shared" si="0"/>
        <v>-200</v>
      </c>
      <c r="L53" s="281"/>
      <c r="M53" s="281"/>
      <c r="N53" s="131"/>
      <c r="O53" s="132"/>
    </row>
    <row r="54" spans="2:15" x14ac:dyDescent="0.2">
      <c r="B54" s="421"/>
      <c r="C54" s="118">
        <v>51</v>
      </c>
      <c r="D54" s="336" t="str">
        <f t="shared" si="2"/>
        <v>Saturday</v>
      </c>
      <c r="E54" s="337">
        <v>46438</v>
      </c>
      <c r="F54" s="333">
        <v>6</v>
      </c>
      <c r="G54" s="350">
        <f t="shared" si="1"/>
        <v>207</v>
      </c>
      <c r="H54" s="328"/>
      <c r="I54" s="281">
        <v>204</v>
      </c>
      <c r="J54" s="281"/>
      <c r="K54" s="281">
        <f t="shared" si="0"/>
        <v>-204</v>
      </c>
      <c r="L54" s="281"/>
      <c r="M54" s="281"/>
      <c r="N54" s="131"/>
      <c r="O54" s="132"/>
    </row>
    <row r="55" spans="2:15" x14ac:dyDescent="0.2">
      <c r="B55" s="421"/>
      <c r="C55" s="118">
        <v>52</v>
      </c>
      <c r="D55" s="336" t="str">
        <f t="shared" si="2"/>
        <v>Sunday</v>
      </c>
      <c r="E55" s="337">
        <v>46439</v>
      </c>
      <c r="F55" s="333">
        <v>7</v>
      </c>
      <c r="G55" s="350">
        <f t="shared" si="1"/>
        <v>214</v>
      </c>
      <c r="H55" s="328"/>
      <c r="I55" s="281">
        <v>208</v>
      </c>
      <c r="J55" s="281"/>
      <c r="K55" s="281">
        <f t="shared" si="0"/>
        <v>-208</v>
      </c>
      <c r="L55" s="281"/>
      <c r="M55" s="281"/>
      <c r="N55" s="131"/>
      <c r="O55" s="132"/>
    </row>
    <row r="56" spans="2:15" x14ac:dyDescent="0.2">
      <c r="B56" s="421">
        <v>9</v>
      </c>
      <c r="C56" s="118">
        <v>53</v>
      </c>
      <c r="D56" s="336" t="str">
        <f t="shared" si="2"/>
        <v>Monday</v>
      </c>
      <c r="E56" s="337">
        <v>46440</v>
      </c>
      <c r="F56" s="333">
        <v>1</v>
      </c>
      <c r="G56" s="350">
        <f t="shared" si="1"/>
        <v>215</v>
      </c>
      <c r="H56" s="328"/>
      <c r="I56" s="281">
        <v>212</v>
      </c>
      <c r="J56" s="281"/>
      <c r="K56" s="281">
        <f t="shared" si="0"/>
        <v>-212</v>
      </c>
      <c r="L56" s="281"/>
      <c r="M56" s="281"/>
      <c r="N56" s="131"/>
      <c r="O56" s="132"/>
    </row>
    <row r="57" spans="2:15" x14ac:dyDescent="0.2">
      <c r="B57" s="421"/>
      <c r="C57" s="118">
        <v>54</v>
      </c>
      <c r="D57" s="336" t="str">
        <f t="shared" si="2"/>
        <v>Tuesday</v>
      </c>
      <c r="E57" s="337">
        <v>46441</v>
      </c>
      <c r="F57" s="333">
        <v>2</v>
      </c>
      <c r="G57" s="350">
        <f t="shared" si="1"/>
        <v>217</v>
      </c>
      <c r="H57" s="328"/>
      <c r="I57" s="281">
        <v>216</v>
      </c>
      <c r="J57" s="281"/>
      <c r="K57" s="281">
        <f t="shared" si="0"/>
        <v>-216</v>
      </c>
      <c r="L57" s="281"/>
      <c r="M57" s="281"/>
      <c r="N57" s="131"/>
      <c r="O57" s="132"/>
    </row>
    <row r="58" spans="2:15" x14ac:dyDescent="0.2">
      <c r="B58" s="421"/>
      <c r="C58" s="118">
        <v>55</v>
      </c>
      <c r="D58" s="336" t="str">
        <f t="shared" si="2"/>
        <v>Wednesday</v>
      </c>
      <c r="E58" s="337">
        <v>46442</v>
      </c>
      <c r="F58" s="333">
        <v>3</v>
      </c>
      <c r="G58" s="350">
        <f t="shared" si="1"/>
        <v>220</v>
      </c>
      <c r="H58" s="328"/>
      <c r="I58" s="281">
        <v>220</v>
      </c>
      <c r="J58" s="281"/>
      <c r="K58" s="281">
        <f t="shared" si="0"/>
        <v>-220</v>
      </c>
      <c r="L58" s="281"/>
      <c r="M58" s="281"/>
      <c r="N58" s="131"/>
      <c r="O58" s="132"/>
    </row>
    <row r="59" spans="2:15" x14ac:dyDescent="0.2">
      <c r="B59" s="421"/>
      <c r="C59" s="118">
        <v>56</v>
      </c>
      <c r="D59" s="336" t="str">
        <f t="shared" si="2"/>
        <v>Thursday</v>
      </c>
      <c r="E59" s="337">
        <v>46443</v>
      </c>
      <c r="F59" s="333">
        <v>4</v>
      </c>
      <c r="G59" s="350">
        <f t="shared" si="1"/>
        <v>224</v>
      </c>
      <c r="H59" s="328"/>
      <c r="I59" s="281">
        <v>224</v>
      </c>
      <c r="J59" s="281"/>
      <c r="K59" s="281">
        <f t="shared" si="0"/>
        <v>-224</v>
      </c>
      <c r="L59" s="281"/>
      <c r="M59" s="281"/>
      <c r="N59" s="131"/>
      <c r="O59" s="132">
        <f>SUM(J53:J59)</f>
        <v>0</v>
      </c>
    </row>
    <row r="60" spans="2:15" x14ac:dyDescent="0.2">
      <c r="B60" s="421"/>
      <c r="C60" s="118">
        <v>57</v>
      </c>
      <c r="D60" s="336" t="str">
        <f t="shared" si="2"/>
        <v>Friday</v>
      </c>
      <c r="E60" s="337">
        <v>46444</v>
      </c>
      <c r="F60" s="333">
        <v>5</v>
      </c>
      <c r="G60" s="350">
        <f t="shared" si="1"/>
        <v>229</v>
      </c>
      <c r="H60" s="328"/>
      <c r="I60" s="281">
        <v>228</v>
      </c>
      <c r="J60" s="281"/>
      <c r="K60" s="281">
        <f t="shared" si="0"/>
        <v>-228</v>
      </c>
      <c r="L60" s="281"/>
      <c r="M60" s="281"/>
      <c r="N60" s="131"/>
      <c r="O60" s="132"/>
    </row>
    <row r="61" spans="2:15" x14ac:dyDescent="0.2">
      <c r="B61" s="421"/>
      <c r="C61" s="118">
        <v>58</v>
      </c>
      <c r="D61" s="336" t="str">
        <f t="shared" si="2"/>
        <v>Saturday</v>
      </c>
      <c r="E61" s="337">
        <v>46445</v>
      </c>
      <c r="F61" s="333">
        <v>6</v>
      </c>
      <c r="G61" s="350">
        <f t="shared" si="1"/>
        <v>235</v>
      </c>
      <c r="H61" s="328"/>
      <c r="I61" s="281">
        <v>232</v>
      </c>
      <c r="J61" s="281"/>
      <c r="K61" s="281">
        <f t="shared" si="0"/>
        <v>-232</v>
      </c>
      <c r="L61" s="281"/>
      <c r="M61" s="281"/>
      <c r="N61" s="131"/>
      <c r="O61" s="132"/>
    </row>
    <row r="62" spans="2:15" x14ac:dyDescent="0.2">
      <c r="B62" s="421"/>
      <c r="C62" s="118">
        <v>59</v>
      </c>
      <c r="D62" s="336" t="str">
        <f t="shared" si="2"/>
        <v>Sunday</v>
      </c>
      <c r="E62" s="337">
        <v>46446</v>
      </c>
      <c r="F62" s="333">
        <v>7</v>
      </c>
      <c r="G62" s="350">
        <f t="shared" si="1"/>
        <v>242</v>
      </c>
      <c r="H62" s="328"/>
      <c r="I62" s="281">
        <v>236</v>
      </c>
      <c r="J62" s="281"/>
      <c r="K62" s="281">
        <f t="shared" si="0"/>
        <v>-236</v>
      </c>
      <c r="L62" s="281"/>
      <c r="M62" s="281"/>
      <c r="N62" s="131"/>
      <c r="O62" s="132"/>
    </row>
    <row r="63" spans="2:15" x14ac:dyDescent="0.2">
      <c r="B63" s="421">
        <v>10</v>
      </c>
      <c r="C63" s="118">
        <v>60</v>
      </c>
      <c r="D63" s="336" t="str">
        <f t="shared" si="2"/>
        <v>Monday</v>
      </c>
      <c r="E63" s="337">
        <v>46447</v>
      </c>
      <c r="F63" s="333">
        <v>1</v>
      </c>
      <c r="G63" s="350">
        <f t="shared" si="1"/>
        <v>243</v>
      </c>
      <c r="H63" s="328"/>
      <c r="I63" s="281">
        <v>240</v>
      </c>
      <c r="J63" s="281"/>
      <c r="K63" s="281">
        <f t="shared" si="0"/>
        <v>-240</v>
      </c>
      <c r="L63" s="281"/>
      <c r="M63" s="281"/>
      <c r="N63" s="131"/>
      <c r="O63" s="132"/>
    </row>
    <row r="64" spans="2:15" x14ac:dyDescent="0.2">
      <c r="B64" s="421"/>
      <c r="C64" s="118">
        <v>61</v>
      </c>
      <c r="D64" s="336" t="str">
        <f t="shared" si="2"/>
        <v>Tuesday</v>
      </c>
      <c r="E64" s="337">
        <v>46448</v>
      </c>
      <c r="F64" s="333">
        <v>2</v>
      </c>
      <c r="G64" s="350">
        <f t="shared" si="1"/>
        <v>245</v>
      </c>
      <c r="H64" s="328"/>
      <c r="I64" s="281">
        <v>244</v>
      </c>
      <c r="J64" s="281"/>
      <c r="K64" s="281">
        <f t="shared" si="0"/>
        <v>-244</v>
      </c>
      <c r="L64" s="281"/>
      <c r="M64" s="281"/>
      <c r="N64" s="131"/>
      <c r="O64" s="132"/>
    </row>
    <row r="65" spans="2:15" x14ac:dyDescent="0.2">
      <c r="B65" s="421"/>
      <c r="C65" s="118">
        <v>62</v>
      </c>
      <c r="D65" s="336" t="str">
        <f t="shared" si="2"/>
        <v>Wednesday</v>
      </c>
      <c r="E65" s="337">
        <v>46449</v>
      </c>
      <c r="F65" s="333">
        <v>3</v>
      </c>
      <c r="G65" s="350">
        <f t="shared" si="1"/>
        <v>248</v>
      </c>
      <c r="H65" s="328"/>
      <c r="I65" s="281">
        <v>248</v>
      </c>
      <c r="J65" s="281"/>
      <c r="K65" s="281">
        <f t="shared" si="0"/>
        <v>-248</v>
      </c>
      <c r="L65" s="281"/>
      <c r="M65" s="281"/>
      <c r="N65" s="131"/>
      <c r="O65" s="132"/>
    </row>
    <row r="66" spans="2:15" x14ac:dyDescent="0.2">
      <c r="B66" s="421"/>
      <c r="C66" s="118">
        <v>63</v>
      </c>
      <c r="D66" s="336" t="str">
        <f t="shared" si="2"/>
        <v>Thursday</v>
      </c>
      <c r="E66" s="337">
        <v>46450</v>
      </c>
      <c r="F66" s="333">
        <v>4</v>
      </c>
      <c r="G66" s="350">
        <f t="shared" si="1"/>
        <v>252</v>
      </c>
      <c r="H66" s="328"/>
      <c r="I66" s="281">
        <v>252</v>
      </c>
      <c r="J66" s="281"/>
      <c r="K66" s="281">
        <f t="shared" si="0"/>
        <v>-252</v>
      </c>
      <c r="L66" s="281"/>
      <c r="M66" s="281"/>
      <c r="N66" s="131"/>
      <c r="O66" s="132">
        <f>SUM(J60:J66)</f>
        <v>0</v>
      </c>
    </row>
    <row r="67" spans="2:15" x14ac:dyDescent="0.2">
      <c r="B67" s="421"/>
      <c r="C67" s="118">
        <v>64</v>
      </c>
      <c r="D67" s="336" t="str">
        <f t="shared" si="2"/>
        <v>Friday</v>
      </c>
      <c r="E67" s="337">
        <v>46451</v>
      </c>
      <c r="F67" s="333">
        <v>5</v>
      </c>
      <c r="G67" s="350">
        <f t="shared" si="1"/>
        <v>257</v>
      </c>
      <c r="H67" s="328"/>
      <c r="I67" s="281">
        <v>256</v>
      </c>
      <c r="J67" s="281"/>
      <c r="K67" s="281">
        <f t="shared" si="0"/>
        <v>-256</v>
      </c>
      <c r="L67" s="281"/>
      <c r="M67" s="281"/>
      <c r="N67" s="131"/>
      <c r="O67" s="132"/>
    </row>
    <row r="68" spans="2:15" x14ac:dyDescent="0.2">
      <c r="B68" s="421"/>
      <c r="C68" s="118">
        <v>65</v>
      </c>
      <c r="D68" s="336" t="str">
        <f t="shared" si="2"/>
        <v>Saturday</v>
      </c>
      <c r="E68" s="337">
        <v>46452</v>
      </c>
      <c r="F68" s="333">
        <v>6</v>
      </c>
      <c r="G68" s="350">
        <f t="shared" si="1"/>
        <v>263</v>
      </c>
      <c r="H68" s="328"/>
      <c r="I68" s="281">
        <v>260</v>
      </c>
      <c r="J68" s="281"/>
      <c r="K68" s="281">
        <f t="shared" si="0"/>
        <v>-260</v>
      </c>
      <c r="L68" s="281"/>
      <c r="M68" s="281"/>
      <c r="N68" s="131"/>
      <c r="O68" s="132"/>
    </row>
    <row r="69" spans="2:15" x14ac:dyDescent="0.2">
      <c r="B69" s="421"/>
      <c r="C69" s="118">
        <v>66</v>
      </c>
      <c r="D69" s="336" t="str">
        <f t="shared" si="2"/>
        <v>Sunday</v>
      </c>
      <c r="E69" s="337">
        <v>46453</v>
      </c>
      <c r="F69" s="333">
        <v>7</v>
      </c>
      <c r="G69" s="350">
        <f t="shared" si="1"/>
        <v>270</v>
      </c>
      <c r="H69" s="328"/>
      <c r="I69" s="281">
        <v>264</v>
      </c>
      <c r="J69" s="281"/>
      <c r="K69" s="281">
        <f t="shared" ref="K69:K132" si="3">SUM(H69-I69)</f>
        <v>-264</v>
      </c>
      <c r="L69" s="281"/>
      <c r="M69" s="281"/>
      <c r="N69" s="131"/>
      <c r="O69" s="132"/>
    </row>
    <row r="70" spans="2:15" x14ac:dyDescent="0.2">
      <c r="B70" s="421">
        <v>11</v>
      </c>
      <c r="C70" s="118">
        <v>67</v>
      </c>
      <c r="D70" s="336" t="str">
        <f t="shared" si="2"/>
        <v>Monday</v>
      </c>
      <c r="E70" s="337">
        <v>46454</v>
      </c>
      <c r="F70" s="333">
        <v>1</v>
      </c>
      <c r="G70" s="350">
        <f t="shared" si="1"/>
        <v>271</v>
      </c>
      <c r="H70" s="328"/>
      <c r="I70" s="281">
        <v>268</v>
      </c>
      <c r="J70" s="281"/>
      <c r="K70" s="281">
        <f t="shared" si="3"/>
        <v>-268</v>
      </c>
      <c r="L70" s="281"/>
      <c r="M70" s="281"/>
      <c r="N70" s="131"/>
      <c r="O70" s="132"/>
    </row>
    <row r="71" spans="2:15" x14ac:dyDescent="0.2">
      <c r="B71" s="421"/>
      <c r="C71" s="118">
        <v>68</v>
      </c>
      <c r="D71" s="336" t="str">
        <f t="shared" si="2"/>
        <v>Tuesday</v>
      </c>
      <c r="E71" s="337">
        <v>46455</v>
      </c>
      <c r="F71" s="333">
        <v>2</v>
      </c>
      <c r="G71" s="350">
        <f t="shared" ref="G71:G134" si="4">SUM(G70+F71)</f>
        <v>273</v>
      </c>
      <c r="H71" s="328"/>
      <c r="I71" s="281">
        <v>272</v>
      </c>
      <c r="J71" s="281"/>
      <c r="K71" s="281">
        <f t="shared" si="3"/>
        <v>-272</v>
      </c>
      <c r="L71" s="281"/>
      <c r="M71" s="281"/>
      <c r="N71" s="131"/>
      <c r="O71" s="132"/>
    </row>
    <row r="72" spans="2:15" x14ac:dyDescent="0.2">
      <c r="B72" s="421"/>
      <c r="C72" s="118">
        <v>69</v>
      </c>
      <c r="D72" s="336" t="str">
        <f t="shared" ref="D72:D135" si="5">TEXT(WEEKDAY(E72),"dddd")</f>
        <v>Wednesday</v>
      </c>
      <c r="E72" s="337">
        <v>46456</v>
      </c>
      <c r="F72" s="333">
        <v>3</v>
      </c>
      <c r="G72" s="350">
        <f t="shared" si="4"/>
        <v>276</v>
      </c>
      <c r="H72" s="328"/>
      <c r="I72" s="281">
        <v>276</v>
      </c>
      <c r="J72" s="281"/>
      <c r="K72" s="281">
        <f t="shared" si="3"/>
        <v>-276</v>
      </c>
      <c r="L72" s="281"/>
      <c r="M72" s="281"/>
      <c r="N72" s="131"/>
      <c r="O72" s="132"/>
    </row>
    <row r="73" spans="2:15" x14ac:dyDescent="0.2">
      <c r="B73" s="421"/>
      <c r="C73" s="118">
        <v>70</v>
      </c>
      <c r="D73" s="336" t="str">
        <f t="shared" si="5"/>
        <v>Thursday</v>
      </c>
      <c r="E73" s="337">
        <v>46457</v>
      </c>
      <c r="F73" s="333">
        <v>4</v>
      </c>
      <c r="G73" s="350">
        <f t="shared" si="4"/>
        <v>280</v>
      </c>
      <c r="H73" s="328"/>
      <c r="I73" s="281">
        <v>280</v>
      </c>
      <c r="J73" s="281"/>
      <c r="K73" s="281">
        <f t="shared" si="3"/>
        <v>-280</v>
      </c>
      <c r="L73" s="281"/>
      <c r="M73" s="281"/>
      <c r="N73" s="131"/>
      <c r="O73" s="132">
        <f>SUM(J67:J73)</f>
        <v>0</v>
      </c>
    </row>
    <row r="74" spans="2:15" x14ac:dyDescent="0.2">
      <c r="B74" s="421"/>
      <c r="C74" s="118">
        <v>71</v>
      </c>
      <c r="D74" s="336" t="str">
        <f t="shared" si="5"/>
        <v>Friday</v>
      </c>
      <c r="E74" s="337">
        <v>46458</v>
      </c>
      <c r="F74" s="333">
        <v>5</v>
      </c>
      <c r="G74" s="350">
        <f t="shared" si="4"/>
        <v>285</v>
      </c>
      <c r="H74" s="328"/>
      <c r="I74" s="281">
        <v>284</v>
      </c>
      <c r="J74" s="281"/>
      <c r="K74" s="281">
        <f t="shared" si="3"/>
        <v>-284</v>
      </c>
      <c r="L74" s="281"/>
      <c r="M74" s="281"/>
      <c r="N74" s="131"/>
      <c r="O74" s="132"/>
    </row>
    <row r="75" spans="2:15" x14ac:dyDescent="0.2">
      <c r="B75" s="421"/>
      <c r="C75" s="118">
        <v>72</v>
      </c>
      <c r="D75" s="336" t="str">
        <f t="shared" si="5"/>
        <v>Saturday</v>
      </c>
      <c r="E75" s="337">
        <v>46459</v>
      </c>
      <c r="F75" s="333">
        <v>6</v>
      </c>
      <c r="G75" s="350">
        <f t="shared" si="4"/>
        <v>291</v>
      </c>
      <c r="H75" s="328"/>
      <c r="I75" s="281">
        <v>288</v>
      </c>
      <c r="J75" s="281"/>
      <c r="K75" s="281">
        <f t="shared" si="3"/>
        <v>-288</v>
      </c>
      <c r="L75" s="281"/>
      <c r="M75" s="281"/>
      <c r="N75" s="131"/>
      <c r="O75" s="132"/>
    </row>
    <row r="76" spans="2:15" x14ac:dyDescent="0.2">
      <c r="B76" s="421"/>
      <c r="C76" s="118">
        <v>73</v>
      </c>
      <c r="D76" s="336" t="str">
        <f t="shared" si="5"/>
        <v>Sunday</v>
      </c>
      <c r="E76" s="337">
        <v>46460</v>
      </c>
      <c r="F76" s="333">
        <v>7</v>
      </c>
      <c r="G76" s="350">
        <f t="shared" si="4"/>
        <v>298</v>
      </c>
      <c r="H76" s="328"/>
      <c r="I76" s="281">
        <v>292</v>
      </c>
      <c r="J76" s="281"/>
      <c r="K76" s="281">
        <f t="shared" si="3"/>
        <v>-292</v>
      </c>
      <c r="L76" s="281"/>
      <c r="M76" s="281"/>
      <c r="N76" s="131"/>
      <c r="O76" s="132"/>
    </row>
    <row r="77" spans="2:15" x14ac:dyDescent="0.2">
      <c r="B77" s="421">
        <v>12</v>
      </c>
      <c r="C77" s="118">
        <v>74</v>
      </c>
      <c r="D77" s="336" t="str">
        <f t="shared" si="5"/>
        <v>Monday</v>
      </c>
      <c r="E77" s="337">
        <v>46461</v>
      </c>
      <c r="F77" s="333">
        <v>1</v>
      </c>
      <c r="G77" s="350">
        <f t="shared" si="4"/>
        <v>299</v>
      </c>
      <c r="H77" s="328"/>
      <c r="I77" s="281">
        <v>296</v>
      </c>
      <c r="J77" s="281"/>
      <c r="K77" s="281">
        <f t="shared" si="3"/>
        <v>-296</v>
      </c>
      <c r="L77" s="281"/>
      <c r="M77" s="281"/>
      <c r="N77" s="131"/>
      <c r="O77" s="132"/>
    </row>
    <row r="78" spans="2:15" x14ac:dyDescent="0.2">
      <c r="B78" s="421"/>
      <c r="C78" s="118">
        <v>75</v>
      </c>
      <c r="D78" s="336" t="str">
        <f t="shared" si="5"/>
        <v>Tuesday</v>
      </c>
      <c r="E78" s="337">
        <v>46462</v>
      </c>
      <c r="F78" s="333">
        <v>2</v>
      </c>
      <c r="G78" s="350">
        <f t="shared" si="4"/>
        <v>301</v>
      </c>
      <c r="H78" s="328"/>
      <c r="I78" s="281">
        <v>300</v>
      </c>
      <c r="J78" s="281"/>
      <c r="K78" s="281">
        <f t="shared" si="3"/>
        <v>-300</v>
      </c>
      <c r="L78" s="281"/>
      <c r="M78" s="281"/>
      <c r="N78" s="131"/>
      <c r="O78" s="132"/>
    </row>
    <row r="79" spans="2:15" x14ac:dyDescent="0.2">
      <c r="B79" s="421"/>
      <c r="C79" s="118">
        <v>76</v>
      </c>
      <c r="D79" s="336" t="str">
        <f t="shared" si="5"/>
        <v>Wednesday</v>
      </c>
      <c r="E79" s="337">
        <v>46463</v>
      </c>
      <c r="F79" s="333">
        <v>3</v>
      </c>
      <c r="G79" s="350">
        <f t="shared" si="4"/>
        <v>304</v>
      </c>
      <c r="H79" s="328"/>
      <c r="I79" s="281">
        <v>304</v>
      </c>
      <c r="J79" s="281"/>
      <c r="K79" s="281">
        <f t="shared" si="3"/>
        <v>-304</v>
      </c>
      <c r="L79" s="281"/>
      <c r="M79" s="281"/>
      <c r="N79" s="131"/>
      <c r="O79" s="132"/>
    </row>
    <row r="80" spans="2:15" x14ac:dyDescent="0.2">
      <c r="B80" s="421"/>
      <c r="C80" s="118">
        <v>77</v>
      </c>
      <c r="D80" s="336" t="str">
        <f t="shared" si="5"/>
        <v>Thursday</v>
      </c>
      <c r="E80" s="337">
        <v>46464</v>
      </c>
      <c r="F80" s="333">
        <v>4</v>
      </c>
      <c r="G80" s="350">
        <f t="shared" si="4"/>
        <v>308</v>
      </c>
      <c r="H80" s="328"/>
      <c r="I80" s="281">
        <v>308</v>
      </c>
      <c r="J80" s="281"/>
      <c r="K80" s="281">
        <f t="shared" si="3"/>
        <v>-308</v>
      </c>
      <c r="L80" s="281"/>
      <c r="M80" s="281"/>
      <c r="N80" s="131"/>
      <c r="O80" s="132">
        <f>SUM(J74:J80)</f>
        <v>0</v>
      </c>
    </row>
    <row r="81" spans="2:15" x14ac:dyDescent="0.2">
      <c r="B81" s="421"/>
      <c r="C81" s="118">
        <v>78</v>
      </c>
      <c r="D81" s="336" t="str">
        <f t="shared" si="5"/>
        <v>Friday</v>
      </c>
      <c r="E81" s="337">
        <v>46465</v>
      </c>
      <c r="F81" s="333">
        <v>5</v>
      </c>
      <c r="G81" s="350">
        <f t="shared" si="4"/>
        <v>313</v>
      </c>
      <c r="H81" s="328"/>
      <c r="I81" s="281">
        <v>312</v>
      </c>
      <c r="J81" s="281"/>
      <c r="K81" s="281">
        <f t="shared" si="3"/>
        <v>-312</v>
      </c>
      <c r="L81" s="281"/>
      <c r="M81" s="281"/>
      <c r="N81" s="131"/>
      <c r="O81" s="132"/>
    </row>
    <row r="82" spans="2:15" x14ac:dyDescent="0.2">
      <c r="B82" s="421"/>
      <c r="C82" s="118">
        <v>79</v>
      </c>
      <c r="D82" s="336" t="str">
        <f t="shared" si="5"/>
        <v>Saturday</v>
      </c>
      <c r="E82" s="337">
        <v>46466</v>
      </c>
      <c r="F82" s="333">
        <v>6</v>
      </c>
      <c r="G82" s="350">
        <f t="shared" si="4"/>
        <v>319</v>
      </c>
      <c r="H82" s="328"/>
      <c r="I82" s="281">
        <v>316</v>
      </c>
      <c r="J82" s="281"/>
      <c r="K82" s="281">
        <f t="shared" si="3"/>
        <v>-316</v>
      </c>
      <c r="L82" s="281"/>
      <c r="M82" s="281"/>
      <c r="N82" s="131"/>
      <c r="O82" s="132"/>
    </row>
    <row r="83" spans="2:15" x14ac:dyDescent="0.2">
      <c r="B83" s="421"/>
      <c r="C83" s="118">
        <v>80</v>
      </c>
      <c r="D83" s="336" t="str">
        <f t="shared" si="5"/>
        <v>Sunday</v>
      </c>
      <c r="E83" s="337">
        <v>46467</v>
      </c>
      <c r="F83" s="333">
        <v>7</v>
      </c>
      <c r="G83" s="350">
        <f t="shared" si="4"/>
        <v>326</v>
      </c>
      <c r="H83" s="328"/>
      <c r="I83" s="281">
        <v>320</v>
      </c>
      <c r="J83" s="281"/>
      <c r="K83" s="281">
        <f t="shared" si="3"/>
        <v>-320</v>
      </c>
      <c r="L83" s="281"/>
      <c r="M83" s="281"/>
      <c r="N83" s="131"/>
      <c r="O83" s="132"/>
    </row>
    <row r="84" spans="2:15" x14ac:dyDescent="0.2">
      <c r="B84" s="421">
        <v>13</v>
      </c>
      <c r="C84" s="118">
        <v>81</v>
      </c>
      <c r="D84" s="336" t="str">
        <f t="shared" si="5"/>
        <v>Monday</v>
      </c>
      <c r="E84" s="337">
        <v>46468</v>
      </c>
      <c r="F84" s="333">
        <v>1</v>
      </c>
      <c r="G84" s="350">
        <f t="shared" si="4"/>
        <v>327</v>
      </c>
      <c r="H84" s="328"/>
      <c r="I84" s="281">
        <v>324</v>
      </c>
      <c r="J84" s="281"/>
      <c r="K84" s="281">
        <f t="shared" si="3"/>
        <v>-324</v>
      </c>
      <c r="L84" s="281"/>
      <c r="M84" s="281"/>
      <c r="N84" s="131"/>
      <c r="O84" s="132"/>
    </row>
    <row r="85" spans="2:15" x14ac:dyDescent="0.2">
      <c r="B85" s="421"/>
      <c r="C85" s="118">
        <v>82</v>
      </c>
      <c r="D85" s="336" t="str">
        <f t="shared" si="5"/>
        <v>Tuesday</v>
      </c>
      <c r="E85" s="337">
        <v>46469</v>
      </c>
      <c r="F85" s="333">
        <v>2</v>
      </c>
      <c r="G85" s="350">
        <f t="shared" si="4"/>
        <v>329</v>
      </c>
      <c r="H85" s="328"/>
      <c r="I85" s="281">
        <v>328</v>
      </c>
      <c r="J85" s="281"/>
      <c r="K85" s="281">
        <f t="shared" si="3"/>
        <v>-328</v>
      </c>
      <c r="L85" s="281"/>
      <c r="M85" s="281"/>
      <c r="N85" s="131"/>
      <c r="O85" s="132"/>
    </row>
    <row r="86" spans="2:15" x14ac:dyDescent="0.2">
      <c r="B86" s="421"/>
      <c r="C86" s="118">
        <v>83</v>
      </c>
      <c r="D86" s="336" t="str">
        <f t="shared" si="5"/>
        <v>Wednesday</v>
      </c>
      <c r="E86" s="337">
        <v>46470</v>
      </c>
      <c r="F86" s="333">
        <v>3</v>
      </c>
      <c r="G86" s="350">
        <f t="shared" si="4"/>
        <v>332</v>
      </c>
      <c r="H86" s="328"/>
      <c r="I86" s="281">
        <v>332</v>
      </c>
      <c r="J86" s="281"/>
      <c r="K86" s="281">
        <f t="shared" si="3"/>
        <v>-332</v>
      </c>
      <c r="L86" s="281"/>
      <c r="M86" s="281"/>
      <c r="N86" s="131"/>
      <c r="O86" s="132"/>
    </row>
    <row r="87" spans="2:15" x14ac:dyDescent="0.2">
      <c r="B87" s="421"/>
      <c r="C87" s="118">
        <v>84</v>
      </c>
      <c r="D87" s="336" t="str">
        <f t="shared" si="5"/>
        <v>Thursday</v>
      </c>
      <c r="E87" s="337">
        <v>46471</v>
      </c>
      <c r="F87" s="333">
        <v>4</v>
      </c>
      <c r="G87" s="350">
        <f t="shared" si="4"/>
        <v>336</v>
      </c>
      <c r="H87" s="328"/>
      <c r="I87" s="281">
        <v>336</v>
      </c>
      <c r="J87" s="281"/>
      <c r="K87" s="281">
        <f t="shared" si="3"/>
        <v>-336</v>
      </c>
      <c r="L87" s="281"/>
      <c r="M87" s="281"/>
      <c r="N87" s="131"/>
      <c r="O87" s="132">
        <f>SUM(J81:J87)</f>
        <v>0</v>
      </c>
    </row>
    <row r="88" spans="2:15" x14ac:dyDescent="0.2">
      <c r="B88" s="421"/>
      <c r="C88" s="118">
        <v>85</v>
      </c>
      <c r="D88" s="336" t="str">
        <f t="shared" si="5"/>
        <v>Friday</v>
      </c>
      <c r="E88" s="337">
        <v>46472</v>
      </c>
      <c r="F88" s="333">
        <v>5</v>
      </c>
      <c r="G88" s="350">
        <f t="shared" si="4"/>
        <v>341</v>
      </c>
      <c r="H88" s="328"/>
      <c r="I88" s="281">
        <v>340</v>
      </c>
      <c r="J88" s="281"/>
      <c r="K88" s="281">
        <f t="shared" si="3"/>
        <v>-340</v>
      </c>
      <c r="L88" s="281"/>
      <c r="M88" s="281"/>
      <c r="N88" s="131"/>
      <c r="O88" s="132"/>
    </row>
    <row r="89" spans="2:15" x14ac:dyDescent="0.2">
      <c r="B89" s="421"/>
      <c r="C89" s="118">
        <v>86</v>
      </c>
      <c r="D89" s="336" t="str">
        <f t="shared" si="5"/>
        <v>Saturday</v>
      </c>
      <c r="E89" s="337">
        <v>46473</v>
      </c>
      <c r="F89" s="333">
        <v>6</v>
      </c>
      <c r="G89" s="350">
        <f t="shared" si="4"/>
        <v>347</v>
      </c>
      <c r="H89" s="328"/>
      <c r="I89" s="281">
        <v>344</v>
      </c>
      <c r="J89" s="281"/>
      <c r="K89" s="281">
        <f t="shared" si="3"/>
        <v>-344</v>
      </c>
      <c r="L89" s="281"/>
      <c r="M89" s="281"/>
      <c r="N89" s="131"/>
      <c r="O89" s="132"/>
    </row>
    <row r="90" spans="2:15" x14ac:dyDescent="0.2">
      <c r="B90" s="421"/>
      <c r="C90" s="118">
        <v>87</v>
      </c>
      <c r="D90" s="336" t="str">
        <f t="shared" si="5"/>
        <v>Sunday</v>
      </c>
      <c r="E90" s="337">
        <v>46474</v>
      </c>
      <c r="F90" s="333">
        <v>7</v>
      </c>
      <c r="G90" s="350">
        <f t="shared" si="4"/>
        <v>354</v>
      </c>
      <c r="H90" s="328"/>
      <c r="I90" s="281">
        <v>348</v>
      </c>
      <c r="J90" s="281"/>
      <c r="K90" s="281">
        <f t="shared" si="3"/>
        <v>-348</v>
      </c>
      <c r="L90" s="281"/>
      <c r="M90" s="281"/>
      <c r="N90" s="131"/>
      <c r="O90" s="132"/>
    </row>
    <row r="91" spans="2:15" x14ac:dyDescent="0.2">
      <c r="B91" s="421">
        <v>14</v>
      </c>
      <c r="C91" s="118">
        <v>88</v>
      </c>
      <c r="D91" s="336" t="str">
        <f t="shared" si="5"/>
        <v>Monday</v>
      </c>
      <c r="E91" s="337">
        <v>46475</v>
      </c>
      <c r="F91" s="333">
        <v>1</v>
      </c>
      <c r="G91" s="350">
        <f t="shared" si="4"/>
        <v>355</v>
      </c>
      <c r="H91" s="328"/>
      <c r="I91" s="281">
        <v>352</v>
      </c>
      <c r="J91" s="281"/>
      <c r="K91" s="281">
        <f t="shared" si="3"/>
        <v>-352</v>
      </c>
      <c r="L91" s="281"/>
      <c r="M91" s="281"/>
      <c r="N91" s="131"/>
      <c r="O91" s="132"/>
    </row>
    <row r="92" spans="2:15" x14ac:dyDescent="0.2">
      <c r="B92" s="421"/>
      <c r="C92" s="118">
        <v>89</v>
      </c>
      <c r="D92" s="336" t="str">
        <f t="shared" si="5"/>
        <v>Tuesday</v>
      </c>
      <c r="E92" s="337">
        <v>46476</v>
      </c>
      <c r="F92" s="333">
        <v>2</v>
      </c>
      <c r="G92" s="350">
        <f t="shared" si="4"/>
        <v>357</v>
      </c>
      <c r="H92" s="328"/>
      <c r="I92" s="281">
        <v>356</v>
      </c>
      <c r="J92" s="281"/>
      <c r="K92" s="281">
        <f t="shared" si="3"/>
        <v>-356</v>
      </c>
      <c r="L92" s="281"/>
      <c r="M92" s="281"/>
      <c r="N92" s="131"/>
      <c r="O92" s="132"/>
    </row>
    <row r="93" spans="2:15" x14ac:dyDescent="0.2">
      <c r="B93" s="421"/>
      <c r="C93" s="118">
        <v>90</v>
      </c>
      <c r="D93" s="336" t="str">
        <f t="shared" si="5"/>
        <v>Wednesday</v>
      </c>
      <c r="E93" s="337">
        <v>46477</v>
      </c>
      <c r="F93" s="333">
        <v>3</v>
      </c>
      <c r="G93" s="350">
        <f t="shared" si="4"/>
        <v>360</v>
      </c>
      <c r="H93" s="328"/>
      <c r="I93" s="281">
        <v>360</v>
      </c>
      <c r="J93" s="281"/>
      <c r="K93" s="281">
        <f t="shared" si="3"/>
        <v>-360</v>
      </c>
      <c r="L93" s="281"/>
      <c r="M93" s="281"/>
      <c r="N93" s="131"/>
      <c r="O93" s="132"/>
    </row>
    <row r="94" spans="2:15" x14ac:dyDescent="0.2">
      <c r="B94" s="421"/>
      <c r="C94" s="118">
        <v>91</v>
      </c>
      <c r="D94" s="336" t="str">
        <f t="shared" si="5"/>
        <v>Thursday</v>
      </c>
      <c r="E94" s="337">
        <v>46478</v>
      </c>
      <c r="F94" s="333">
        <v>4</v>
      </c>
      <c r="G94" s="350">
        <f t="shared" si="4"/>
        <v>364</v>
      </c>
      <c r="H94" s="328"/>
      <c r="I94" s="281">
        <v>364</v>
      </c>
      <c r="J94" s="281"/>
      <c r="K94" s="281">
        <f t="shared" si="3"/>
        <v>-364</v>
      </c>
      <c r="L94" s="281"/>
      <c r="M94" s="281"/>
      <c r="N94" s="131"/>
      <c r="O94" s="132">
        <f>SUM(J88:J94)</f>
        <v>0</v>
      </c>
    </row>
    <row r="95" spans="2:15" x14ac:dyDescent="0.2">
      <c r="B95" s="421"/>
      <c r="C95" s="118">
        <v>92</v>
      </c>
      <c r="D95" s="336" t="str">
        <f t="shared" si="5"/>
        <v>Friday</v>
      </c>
      <c r="E95" s="337">
        <v>46479</v>
      </c>
      <c r="F95" s="333">
        <v>5</v>
      </c>
      <c r="G95" s="350">
        <f t="shared" si="4"/>
        <v>369</v>
      </c>
      <c r="H95" s="328"/>
      <c r="I95" s="281">
        <v>368</v>
      </c>
      <c r="J95" s="281"/>
      <c r="K95" s="281">
        <f t="shared" si="3"/>
        <v>-368</v>
      </c>
      <c r="L95" s="281"/>
      <c r="M95" s="281"/>
      <c r="N95" s="131"/>
      <c r="O95" s="132"/>
    </row>
    <row r="96" spans="2:15" x14ac:dyDescent="0.2">
      <c r="B96" s="421"/>
      <c r="C96" s="118">
        <v>93</v>
      </c>
      <c r="D96" s="336" t="str">
        <f t="shared" si="5"/>
        <v>Saturday</v>
      </c>
      <c r="E96" s="337">
        <v>46480</v>
      </c>
      <c r="F96" s="333">
        <v>6</v>
      </c>
      <c r="G96" s="350">
        <f t="shared" si="4"/>
        <v>375</v>
      </c>
      <c r="H96" s="328"/>
      <c r="I96" s="281">
        <v>372</v>
      </c>
      <c r="J96" s="281"/>
      <c r="K96" s="281">
        <f t="shared" si="3"/>
        <v>-372</v>
      </c>
      <c r="L96" s="281"/>
      <c r="M96" s="281"/>
      <c r="N96" s="131"/>
      <c r="O96" s="132"/>
    </row>
    <row r="97" spans="2:15" x14ac:dyDescent="0.2">
      <c r="B97" s="421"/>
      <c r="C97" s="118">
        <v>94</v>
      </c>
      <c r="D97" s="336" t="str">
        <f t="shared" si="5"/>
        <v>Sunday</v>
      </c>
      <c r="E97" s="337">
        <v>46481</v>
      </c>
      <c r="F97" s="333">
        <v>7</v>
      </c>
      <c r="G97" s="350">
        <f t="shared" si="4"/>
        <v>382</v>
      </c>
      <c r="H97" s="328"/>
      <c r="I97" s="281">
        <v>376</v>
      </c>
      <c r="J97" s="281"/>
      <c r="K97" s="281">
        <f t="shared" si="3"/>
        <v>-376</v>
      </c>
      <c r="L97" s="281"/>
      <c r="M97" s="281"/>
      <c r="N97" s="131"/>
      <c r="O97" s="132"/>
    </row>
    <row r="98" spans="2:15" x14ac:dyDescent="0.2">
      <c r="B98" s="421">
        <v>15</v>
      </c>
      <c r="C98" s="118">
        <v>95</v>
      </c>
      <c r="D98" s="336" t="str">
        <f t="shared" si="5"/>
        <v>Monday</v>
      </c>
      <c r="E98" s="337">
        <v>46482</v>
      </c>
      <c r="F98" s="333">
        <v>1</v>
      </c>
      <c r="G98" s="350">
        <f t="shared" si="4"/>
        <v>383</v>
      </c>
      <c r="H98" s="328"/>
      <c r="I98" s="281">
        <v>380</v>
      </c>
      <c r="J98" s="281"/>
      <c r="K98" s="281">
        <f t="shared" si="3"/>
        <v>-380</v>
      </c>
      <c r="L98" s="281"/>
      <c r="M98" s="281"/>
      <c r="N98" s="131"/>
      <c r="O98" s="132"/>
    </row>
    <row r="99" spans="2:15" x14ac:dyDescent="0.2">
      <c r="B99" s="421"/>
      <c r="C99" s="118">
        <v>96</v>
      </c>
      <c r="D99" s="336" t="str">
        <f t="shared" si="5"/>
        <v>Tuesday</v>
      </c>
      <c r="E99" s="337">
        <v>46483</v>
      </c>
      <c r="F99" s="333">
        <v>2</v>
      </c>
      <c r="G99" s="350">
        <f t="shared" si="4"/>
        <v>385</v>
      </c>
      <c r="H99" s="328"/>
      <c r="I99" s="281">
        <v>384</v>
      </c>
      <c r="J99" s="281"/>
      <c r="K99" s="281">
        <f t="shared" si="3"/>
        <v>-384</v>
      </c>
      <c r="L99" s="281"/>
      <c r="M99" s="281"/>
      <c r="N99" s="131"/>
      <c r="O99" s="132"/>
    </row>
    <row r="100" spans="2:15" x14ac:dyDescent="0.2">
      <c r="B100" s="421"/>
      <c r="C100" s="118">
        <v>97</v>
      </c>
      <c r="D100" s="336" t="str">
        <f t="shared" si="5"/>
        <v>Wednesday</v>
      </c>
      <c r="E100" s="337">
        <v>46484</v>
      </c>
      <c r="F100" s="333">
        <v>3</v>
      </c>
      <c r="G100" s="350">
        <f t="shared" si="4"/>
        <v>388</v>
      </c>
      <c r="H100" s="328"/>
      <c r="I100" s="281">
        <v>388</v>
      </c>
      <c r="J100" s="281"/>
      <c r="K100" s="281">
        <f t="shared" si="3"/>
        <v>-388</v>
      </c>
      <c r="L100" s="281"/>
      <c r="M100" s="281"/>
      <c r="N100" s="131"/>
      <c r="O100" s="132"/>
    </row>
    <row r="101" spans="2:15" x14ac:dyDescent="0.2">
      <c r="B101" s="421"/>
      <c r="C101" s="118">
        <v>98</v>
      </c>
      <c r="D101" s="336" t="str">
        <f t="shared" si="5"/>
        <v>Thursday</v>
      </c>
      <c r="E101" s="337">
        <v>46485</v>
      </c>
      <c r="F101" s="333">
        <v>4</v>
      </c>
      <c r="G101" s="350">
        <f t="shared" si="4"/>
        <v>392</v>
      </c>
      <c r="H101" s="328"/>
      <c r="I101" s="281">
        <v>392</v>
      </c>
      <c r="J101" s="281"/>
      <c r="K101" s="281">
        <f t="shared" si="3"/>
        <v>-392</v>
      </c>
      <c r="L101" s="281"/>
      <c r="M101" s="281"/>
      <c r="N101" s="131"/>
      <c r="O101" s="132">
        <f>SUM(J95:J101)</f>
        <v>0</v>
      </c>
    </row>
    <row r="102" spans="2:15" x14ac:dyDescent="0.2">
      <c r="B102" s="421"/>
      <c r="C102" s="118">
        <v>99</v>
      </c>
      <c r="D102" s="336" t="str">
        <f t="shared" si="5"/>
        <v>Friday</v>
      </c>
      <c r="E102" s="337">
        <v>46486</v>
      </c>
      <c r="F102" s="333">
        <v>5</v>
      </c>
      <c r="G102" s="350">
        <f t="shared" si="4"/>
        <v>397</v>
      </c>
      <c r="H102" s="328"/>
      <c r="I102" s="281">
        <v>396</v>
      </c>
      <c r="J102" s="281"/>
      <c r="K102" s="281">
        <f t="shared" si="3"/>
        <v>-396</v>
      </c>
      <c r="L102" s="281"/>
      <c r="M102" s="281"/>
      <c r="N102" s="131"/>
      <c r="O102" s="132"/>
    </row>
    <row r="103" spans="2:15" x14ac:dyDescent="0.2">
      <c r="B103" s="421"/>
      <c r="C103" s="118">
        <v>100</v>
      </c>
      <c r="D103" s="336" t="str">
        <f t="shared" si="5"/>
        <v>Saturday</v>
      </c>
      <c r="E103" s="337">
        <v>46487</v>
      </c>
      <c r="F103" s="333">
        <v>6</v>
      </c>
      <c r="G103" s="350">
        <f t="shared" si="4"/>
        <v>403</v>
      </c>
      <c r="H103" s="328"/>
      <c r="I103" s="281">
        <v>400</v>
      </c>
      <c r="J103" s="281"/>
      <c r="K103" s="281">
        <f t="shared" si="3"/>
        <v>-400</v>
      </c>
      <c r="L103" s="281"/>
      <c r="M103" s="281"/>
      <c r="N103" s="131"/>
      <c r="O103" s="132"/>
    </row>
    <row r="104" spans="2:15" x14ac:dyDescent="0.2">
      <c r="B104" s="421"/>
      <c r="C104" s="118">
        <v>101</v>
      </c>
      <c r="D104" s="336" t="str">
        <f t="shared" si="5"/>
        <v>Sunday</v>
      </c>
      <c r="E104" s="337">
        <v>46488</v>
      </c>
      <c r="F104" s="333">
        <v>7</v>
      </c>
      <c r="G104" s="350">
        <f t="shared" si="4"/>
        <v>410</v>
      </c>
      <c r="H104" s="328"/>
      <c r="I104" s="281">
        <v>404</v>
      </c>
      <c r="J104" s="281"/>
      <c r="K104" s="281">
        <f t="shared" si="3"/>
        <v>-404</v>
      </c>
      <c r="L104" s="281"/>
      <c r="M104" s="281"/>
      <c r="N104" s="131"/>
      <c r="O104" s="132"/>
    </row>
    <row r="105" spans="2:15" x14ac:dyDescent="0.2">
      <c r="B105" s="421">
        <v>16</v>
      </c>
      <c r="C105" s="118">
        <v>102</v>
      </c>
      <c r="D105" s="336" t="str">
        <f t="shared" si="5"/>
        <v>Monday</v>
      </c>
      <c r="E105" s="337">
        <v>46489</v>
      </c>
      <c r="F105" s="333">
        <v>1</v>
      </c>
      <c r="G105" s="350">
        <f t="shared" si="4"/>
        <v>411</v>
      </c>
      <c r="H105" s="328"/>
      <c r="I105" s="281">
        <v>408</v>
      </c>
      <c r="J105" s="281"/>
      <c r="K105" s="281">
        <f t="shared" si="3"/>
        <v>-408</v>
      </c>
      <c r="L105" s="281"/>
      <c r="M105" s="281"/>
      <c r="N105" s="131"/>
      <c r="O105" s="132"/>
    </row>
    <row r="106" spans="2:15" x14ac:dyDescent="0.2">
      <c r="B106" s="421"/>
      <c r="C106" s="118">
        <v>103</v>
      </c>
      <c r="D106" s="336" t="str">
        <f t="shared" si="5"/>
        <v>Tuesday</v>
      </c>
      <c r="E106" s="337">
        <v>46490</v>
      </c>
      <c r="F106" s="333">
        <v>2</v>
      </c>
      <c r="G106" s="350">
        <f t="shared" si="4"/>
        <v>413</v>
      </c>
      <c r="H106" s="328"/>
      <c r="I106" s="281">
        <v>412</v>
      </c>
      <c r="J106" s="281"/>
      <c r="K106" s="281">
        <f t="shared" si="3"/>
        <v>-412</v>
      </c>
      <c r="L106" s="281"/>
      <c r="M106" s="281"/>
      <c r="N106" s="131"/>
      <c r="O106" s="132"/>
    </row>
    <row r="107" spans="2:15" x14ac:dyDescent="0.2">
      <c r="B107" s="421"/>
      <c r="C107" s="118">
        <v>104</v>
      </c>
      <c r="D107" s="336" t="str">
        <f t="shared" si="5"/>
        <v>Wednesday</v>
      </c>
      <c r="E107" s="337">
        <v>46491</v>
      </c>
      <c r="F107" s="333">
        <v>3</v>
      </c>
      <c r="G107" s="350">
        <f t="shared" si="4"/>
        <v>416</v>
      </c>
      <c r="H107" s="328"/>
      <c r="I107" s="281">
        <v>416</v>
      </c>
      <c r="J107" s="281"/>
      <c r="K107" s="281">
        <f t="shared" si="3"/>
        <v>-416</v>
      </c>
      <c r="L107" s="281"/>
      <c r="M107" s="281"/>
      <c r="N107" s="131"/>
      <c r="O107" s="132"/>
    </row>
    <row r="108" spans="2:15" x14ac:dyDescent="0.2">
      <c r="B108" s="421"/>
      <c r="C108" s="118">
        <v>105</v>
      </c>
      <c r="D108" s="336" t="str">
        <f t="shared" si="5"/>
        <v>Thursday</v>
      </c>
      <c r="E108" s="337">
        <v>46492</v>
      </c>
      <c r="F108" s="333">
        <v>4</v>
      </c>
      <c r="G108" s="350">
        <f t="shared" si="4"/>
        <v>420</v>
      </c>
      <c r="H108" s="328"/>
      <c r="I108" s="281">
        <v>420</v>
      </c>
      <c r="J108" s="281"/>
      <c r="K108" s="281">
        <f t="shared" si="3"/>
        <v>-420</v>
      </c>
      <c r="L108" s="281"/>
      <c r="M108" s="281"/>
      <c r="N108" s="131"/>
      <c r="O108" s="132">
        <f>SUM(J102:J108)</f>
        <v>0</v>
      </c>
    </row>
    <row r="109" spans="2:15" x14ac:dyDescent="0.2">
      <c r="B109" s="421"/>
      <c r="C109" s="118">
        <v>106</v>
      </c>
      <c r="D109" s="336" t="str">
        <f t="shared" si="5"/>
        <v>Friday</v>
      </c>
      <c r="E109" s="337">
        <v>46493</v>
      </c>
      <c r="F109" s="333">
        <v>5</v>
      </c>
      <c r="G109" s="350">
        <f t="shared" si="4"/>
        <v>425</v>
      </c>
      <c r="H109" s="328"/>
      <c r="I109" s="281">
        <v>424</v>
      </c>
      <c r="J109" s="281"/>
      <c r="K109" s="281">
        <f t="shared" si="3"/>
        <v>-424</v>
      </c>
      <c r="L109" s="281"/>
      <c r="M109" s="281"/>
      <c r="N109" s="131"/>
      <c r="O109" s="132"/>
    </row>
    <row r="110" spans="2:15" x14ac:dyDescent="0.2">
      <c r="B110" s="421"/>
      <c r="C110" s="118">
        <v>107</v>
      </c>
      <c r="D110" s="336" t="str">
        <f t="shared" si="5"/>
        <v>Saturday</v>
      </c>
      <c r="E110" s="337">
        <v>46494</v>
      </c>
      <c r="F110" s="333">
        <v>6</v>
      </c>
      <c r="G110" s="350">
        <f t="shared" si="4"/>
        <v>431</v>
      </c>
      <c r="H110" s="328"/>
      <c r="I110" s="281">
        <v>428</v>
      </c>
      <c r="J110" s="281"/>
      <c r="K110" s="281">
        <f t="shared" si="3"/>
        <v>-428</v>
      </c>
      <c r="L110" s="281"/>
      <c r="M110" s="281"/>
      <c r="N110" s="131"/>
      <c r="O110" s="132"/>
    </row>
    <row r="111" spans="2:15" x14ac:dyDescent="0.2">
      <c r="B111" s="421"/>
      <c r="C111" s="118">
        <v>108</v>
      </c>
      <c r="D111" s="336" t="str">
        <f t="shared" si="5"/>
        <v>Sunday</v>
      </c>
      <c r="E111" s="337">
        <v>46495</v>
      </c>
      <c r="F111" s="333">
        <v>7</v>
      </c>
      <c r="G111" s="350">
        <f t="shared" si="4"/>
        <v>438</v>
      </c>
      <c r="H111" s="328"/>
      <c r="I111" s="281">
        <v>432</v>
      </c>
      <c r="J111" s="281"/>
      <c r="K111" s="281">
        <f t="shared" si="3"/>
        <v>-432</v>
      </c>
      <c r="L111" s="281"/>
      <c r="M111" s="281"/>
      <c r="N111" s="131"/>
      <c r="O111" s="132"/>
    </row>
    <row r="112" spans="2:15" x14ac:dyDescent="0.2">
      <c r="B112" s="421">
        <v>17</v>
      </c>
      <c r="C112" s="118">
        <v>109</v>
      </c>
      <c r="D112" s="336" t="str">
        <f t="shared" si="5"/>
        <v>Monday</v>
      </c>
      <c r="E112" s="337">
        <v>46496</v>
      </c>
      <c r="F112" s="333">
        <v>1</v>
      </c>
      <c r="G112" s="350">
        <f t="shared" si="4"/>
        <v>439</v>
      </c>
      <c r="H112" s="328"/>
      <c r="I112" s="281">
        <v>436</v>
      </c>
      <c r="J112" s="281"/>
      <c r="K112" s="281">
        <f t="shared" si="3"/>
        <v>-436</v>
      </c>
      <c r="L112" s="281"/>
      <c r="M112" s="281"/>
      <c r="N112" s="131"/>
      <c r="O112" s="132"/>
    </row>
    <row r="113" spans="2:15" x14ac:dyDescent="0.2">
      <c r="B113" s="421"/>
      <c r="C113" s="118">
        <v>110</v>
      </c>
      <c r="D113" s="336" t="str">
        <f t="shared" si="5"/>
        <v>Tuesday</v>
      </c>
      <c r="E113" s="337">
        <v>46497</v>
      </c>
      <c r="F113" s="333">
        <v>2</v>
      </c>
      <c r="G113" s="350">
        <f t="shared" si="4"/>
        <v>441</v>
      </c>
      <c r="H113" s="328"/>
      <c r="I113" s="281">
        <v>440</v>
      </c>
      <c r="J113" s="281"/>
      <c r="K113" s="281">
        <f t="shared" si="3"/>
        <v>-440</v>
      </c>
      <c r="L113" s="281"/>
      <c r="M113" s="281"/>
      <c r="N113" s="131"/>
      <c r="O113" s="132"/>
    </row>
    <row r="114" spans="2:15" x14ac:dyDescent="0.2">
      <c r="B114" s="421"/>
      <c r="C114" s="118">
        <v>111</v>
      </c>
      <c r="D114" s="336" t="str">
        <f t="shared" si="5"/>
        <v>Wednesday</v>
      </c>
      <c r="E114" s="337">
        <v>46498</v>
      </c>
      <c r="F114" s="333">
        <v>3</v>
      </c>
      <c r="G114" s="350">
        <f t="shared" si="4"/>
        <v>444</v>
      </c>
      <c r="H114" s="328"/>
      <c r="I114" s="281">
        <v>444</v>
      </c>
      <c r="J114" s="281"/>
      <c r="K114" s="281">
        <f t="shared" si="3"/>
        <v>-444</v>
      </c>
      <c r="L114" s="281"/>
      <c r="M114" s="281"/>
      <c r="N114" s="131"/>
      <c r="O114" s="132"/>
    </row>
    <row r="115" spans="2:15" x14ac:dyDescent="0.2">
      <c r="B115" s="421"/>
      <c r="C115" s="118">
        <v>112</v>
      </c>
      <c r="D115" s="336" t="str">
        <f t="shared" si="5"/>
        <v>Thursday</v>
      </c>
      <c r="E115" s="337">
        <v>46499</v>
      </c>
      <c r="F115" s="333">
        <v>4</v>
      </c>
      <c r="G115" s="350">
        <f t="shared" si="4"/>
        <v>448</v>
      </c>
      <c r="H115" s="328"/>
      <c r="I115" s="281">
        <v>448</v>
      </c>
      <c r="J115" s="281"/>
      <c r="K115" s="281">
        <f t="shared" si="3"/>
        <v>-448</v>
      </c>
      <c r="L115" s="281"/>
      <c r="M115" s="281"/>
      <c r="N115" s="131"/>
      <c r="O115" s="132">
        <f>SUM(J109:J115)</f>
        <v>0</v>
      </c>
    </row>
    <row r="116" spans="2:15" x14ac:dyDescent="0.2">
      <c r="B116" s="421"/>
      <c r="C116" s="118">
        <v>113</v>
      </c>
      <c r="D116" s="336" t="str">
        <f t="shared" si="5"/>
        <v>Friday</v>
      </c>
      <c r="E116" s="337">
        <v>46500</v>
      </c>
      <c r="F116" s="333">
        <v>5</v>
      </c>
      <c r="G116" s="350">
        <f t="shared" si="4"/>
        <v>453</v>
      </c>
      <c r="H116" s="328"/>
      <c r="I116" s="281">
        <v>452</v>
      </c>
      <c r="J116" s="281"/>
      <c r="K116" s="281">
        <f t="shared" si="3"/>
        <v>-452</v>
      </c>
      <c r="L116" s="281"/>
      <c r="M116" s="281"/>
      <c r="N116" s="131"/>
      <c r="O116" s="132"/>
    </row>
    <row r="117" spans="2:15" x14ac:dyDescent="0.2">
      <c r="B117" s="421"/>
      <c r="C117" s="118">
        <v>114</v>
      </c>
      <c r="D117" s="336" t="str">
        <f t="shared" si="5"/>
        <v>Saturday</v>
      </c>
      <c r="E117" s="337">
        <v>46501</v>
      </c>
      <c r="F117" s="333">
        <v>6</v>
      </c>
      <c r="G117" s="350">
        <f t="shared" si="4"/>
        <v>459</v>
      </c>
      <c r="H117" s="328"/>
      <c r="I117" s="281">
        <v>456</v>
      </c>
      <c r="J117" s="281"/>
      <c r="K117" s="281">
        <f t="shared" si="3"/>
        <v>-456</v>
      </c>
      <c r="L117" s="281"/>
      <c r="M117" s="281"/>
      <c r="N117" s="131"/>
      <c r="O117" s="132"/>
    </row>
    <row r="118" spans="2:15" x14ac:dyDescent="0.2">
      <c r="B118" s="421"/>
      <c r="C118" s="118">
        <v>115</v>
      </c>
      <c r="D118" s="336" t="str">
        <f t="shared" si="5"/>
        <v>Sunday</v>
      </c>
      <c r="E118" s="337">
        <v>46502</v>
      </c>
      <c r="F118" s="333">
        <v>7</v>
      </c>
      <c r="G118" s="350">
        <f t="shared" si="4"/>
        <v>466</v>
      </c>
      <c r="H118" s="328"/>
      <c r="I118" s="281">
        <v>460</v>
      </c>
      <c r="J118" s="281"/>
      <c r="K118" s="281">
        <f t="shared" si="3"/>
        <v>-460</v>
      </c>
      <c r="L118" s="281"/>
      <c r="M118" s="281"/>
      <c r="N118" s="131"/>
      <c r="O118" s="132"/>
    </row>
    <row r="119" spans="2:15" x14ac:dyDescent="0.2">
      <c r="B119" s="421">
        <v>18</v>
      </c>
      <c r="C119" s="118">
        <v>116</v>
      </c>
      <c r="D119" s="336" t="str">
        <f t="shared" si="5"/>
        <v>Monday</v>
      </c>
      <c r="E119" s="337">
        <v>46503</v>
      </c>
      <c r="F119" s="333">
        <v>1</v>
      </c>
      <c r="G119" s="350">
        <f t="shared" si="4"/>
        <v>467</v>
      </c>
      <c r="H119" s="328"/>
      <c r="I119" s="281">
        <v>464</v>
      </c>
      <c r="J119" s="281"/>
      <c r="K119" s="281">
        <f t="shared" si="3"/>
        <v>-464</v>
      </c>
      <c r="L119" s="281"/>
      <c r="M119" s="281"/>
      <c r="N119" s="131"/>
      <c r="O119" s="132"/>
    </row>
    <row r="120" spans="2:15" x14ac:dyDescent="0.2">
      <c r="B120" s="421"/>
      <c r="C120" s="118">
        <v>117</v>
      </c>
      <c r="D120" s="336" t="str">
        <f t="shared" si="5"/>
        <v>Tuesday</v>
      </c>
      <c r="E120" s="337">
        <v>46504</v>
      </c>
      <c r="F120" s="333">
        <v>2</v>
      </c>
      <c r="G120" s="350">
        <f t="shared" si="4"/>
        <v>469</v>
      </c>
      <c r="H120" s="328"/>
      <c r="I120" s="281">
        <v>468</v>
      </c>
      <c r="J120" s="281"/>
      <c r="K120" s="281">
        <f t="shared" si="3"/>
        <v>-468</v>
      </c>
      <c r="L120" s="281"/>
      <c r="M120" s="281"/>
      <c r="N120" s="131"/>
      <c r="O120" s="132"/>
    </row>
    <row r="121" spans="2:15" x14ac:dyDescent="0.2">
      <c r="B121" s="421"/>
      <c r="C121" s="118">
        <v>118</v>
      </c>
      <c r="D121" s="336" t="str">
        <f t="shared" si="5"/>
        <v>Wednesday</v>
      </c>
      <c r="E121" s="337">
        <v>46505</v>
      </c>
      <c r="F121" s="333">
        <v>3</v>
      </c>
      <c r="G121" s="350">
        <f t="shared" si="4"/>
        <v>472</v>
      </c>
      <c r="H121" s="328"/>
      <c r="I121" s="281">
        <v>472</v>
      </c>
      <c r="J121" s="281"/>
      <c r="K121" s="281">
        <f t="shared" si="3"/>
        <v>-472</v>
      </c>
      <c r="L121" s="281"/>
      <c r="M121" s="281"/>
      <c r="N121" s="131"/>
      <c r="O121" s="132"/>
    </row>
    <row r="122" spans="2:15" x14ac:dyDescent="0.2">
      <c r="B122" s="421"/>
      <c r="C122" s="118">
        <v>119</v>
      </c>
      <c r="D122" s="336" t="str">
        <f t="shared" si="5"/>
        <v>Thursday</v>
      </c>
      <c r="E122" s="337">
        <v>46506</v>
      </c>
      <c r="F122" s="333">
        <v>4</v>
      </c>
      <c r="G122" s="350">
        <f t="shared" si="4"/>
        <v>476</v>
      </c>
      <c r="H122" s="328"/>
      <c r="I122" s="281">
        <v>476</v>
      </c>
      <c r="J122" s="281"/>
      <c r="K122" s="281">
        <f t="shared" si="3"/>
        <v>-476</v>
      </c>
      <c r="L122" s="281"/>
      <c r="M122" s="281"/>
      <c r="N122" s="131"/>
      <c r="O122" s="132">
        <f>SUM(J116:J122)</f>
        <v>0</v>
      </c>
    </row>
    <row r="123" spans="2:15" x14ac:dyDescent="0.2">
      <c r="B123" s="421"/>
      <c r="C123" s="118">
        <v>120</v>
      </c>
      <c r="D123" s="336" t="str">
        <f t="shared" si="5"/>
        <v>Friday</v>
      </c>
      <c r="E123" s="337">
        <v>46507</v>
      </c>
      <c r="F123" s="333">
        <v>5</v>
      </c>
      <c r="G123" s="350">
        <f t="shared" si="4"/>
        <v>481</v>
      </c>
      <c r="H123" s="328"/>
      <c r="I123" s="281">
        <v>480</v>
      </c>
      <c r="J123" s="281"/>
      <c r="K123" s="281">
        <f t="shared" si="3"/>
        <v>-480</v>
      </c>
      <c r="L123" s="281"/>
      <c r="M123" s="281"/>
      <c r="N123" s="131"/>
      <c r="O123" s="132"/>
    </row>
    <row r="124" spans="2:15" x14ac:dyDescent="0.2">
      <c r="B124" s="421"/>
      <c r="C124" s="118">
        <v>121</v>
      </c>
      <c r="D124" s="336" t="str">
        <f t="shared" si="5"/>
        <v>Saturday</v>
      </c>
      <c r="E124" s="337">
        <v>46508</v>
      </c>
      <c r="F124" s="333">
        <v>6</v>
      </c>
      <c r="G124" s="350">
        <f t="shared" si="4"/>
        <v>487</v>
      </c>
      <c r="H124" s="328"/>
      <c r="I124" s="281">
        <v>484</v>
      </c>
      <c r="J124" s="281"/>
      <c r="K124" s="281">
        <f t="shared" si="3"/>
        <v>-484</v>
      </c>
      <c r="L124" s="281"/>
      <c r="M124" s="281"/>
      <c r="N124" s="131"/>
      <c r="O124" s="132"/>
    </row>
    <row r="125" spans="2:15" x14ac:dyDescent="0.2">
      <c r="B125" s="421"/>
      <c r="C125" s="118">
        <v>122</v>
      </c>
      <c r="D125" s="336" t="str">
        <f t="shared" si="5"/>
        <v>Sunday</v>
      </c>
      <c r="E125" s="337">
        <v>46509</v>
      </c>
      <c r="F125" s="333">
        <v>7</v>
      </c>
      <c r="G125" s="350">
        <f t="shared" si="4"/>
        <v>494</v>
      </c>
      <c r="H125" s="328"/>
      <c r="I125" s="281">
        <v>488</v>
      </c>
      <c r="J125" s="281"/>
      <c r="K125" s="281">
        <f t="shared" si="3"/>
        <v>-488</v>
      </c>
      <c r="L125" s="281"/>
      <c r="M125" s="281"/>
      <c r="N125" s="131"/>
      <c r="O125" s="132"/>
    </row>
    <row r="126" spans="2:15" x14ac:dyDescent="0.2">
      <c r="B126" s="421">
        <v>19</v>
      </c>
      <c r="C126" s="118">
        <v>123</v>
      </c>
      <c r="D126" s="343" t="str">
        <f t="shared" si="5"/>
        <v>Monday</v>
      </c>
      <c r="E126" s="337">
        <v>46510</v>
      </c>
      <c r="F126" s="333">
        <v>1</v>
      </c>
      <c r="G126" s="350">
        <f t="shared" si="4"/>
        <v>495</v>
      </c>
      <c r="H126" s="328"/>
      <c r="I126" s="281">
        <v>492</v>
      </c>
      <c r="J126" s="281"/>
      <c r="K126" s="281">
        <f t="shared" si="3"/>
        <v>-492</v>
      </c>
      <c r="L126" s="281"/>
      <c r="M126" s="281"/>
      <c r="N126" s="131"/>
      <c r="O126" s="132"/>
    </row>
    <row r="127" spans="2:15" x14ac:dyDescent="0.2">
      <c r="B127" s="421"/>
      <c r="C127" s="118">
        <v>124</v>
      </c>
      <c r="D127" s="336" t="str">
        <f t="shared" si="5"/>
        <v>Tuesday</v>
      </c>
      <c r="E127" s="337">
        <v>46511</v>
      </c>
      <c r="F127" s="333">
        <v>2</v>
      </c>
      <c r="G127" s="350">
        <f t="shared" si="4"/>
        <v>497</v>
      </c>
      <c r="H127" s="328"/>
      <c r="I127" s="281">
        <v>496</v>
      </c>
      <c r="J127" s="281"/>
      <c r="K127" s="281">
        <f t="shared" si="3"/>
        <v>-496</v>
      </c>
      <c r="L127" s="281"/>
      <c r="M127" s="281"/>
      <c r="N127" s="131"/>
      <c r="O127" s="132"/>
    </row>
    <row r="128" spans="2:15" x14ac:dyDescent="0.2">
      <c r="B128" s="421"/>
      <c r="C128" s="118">
        <v>125</v>
      </c>
      <c r="D128" s="336" t="str">
        <f t="shared" si="5"/>
        <v>Wednesday</v>
      </c>
      <c r="E128" s="337">
        <v>46512</v>
      </c>
      <c r="F128" s="333">
        <v>3</v>
      </c>
      <c r="G128" s="350">
        <f t="shared" si="4"/>
        <v>500</v>
      </c>
      <c r="H128" s="328"/>
      <c r="I128" s="281">
        <v>500</v>
      </c>
      <c r="J128" s="281"/>
      <c r="K128" s="281">
        <f t="shared" si="3"/>
        <v>-500</v>
      </c>
      <c r="L128" s="281"/>
      <c r="M128" s="281"/>
      <c r="N128" s="131"/>
      <c r="O128" s="132"/>
    </row>
    <row r="129" spans="2:15" x14ac:dyDescent="0.2">
      <c r="B129" s="421"/>
      <c r="C129" s="118">
        <v>126</v>
      </c>
      <c r="D129" s="336" t="str">
        <f t="shared" si="5"/>
        <v>Thursday</v>
      </c>
      <c r="E129" s="337">
        <v>46513</v>
      </c>
      <c r="F129" s="333">
        <v>4</v>
      </c>
      <c r="G129" s="350">
        <f t="shared" si="4"/>
        <v>504</v>
      </c>
      <c r="H129" s="328"/>
      <c r="I129" s="281">
        <v>504</v>
      </c>
      <c r="J129" s="281"/>
      <c r="K129" s="281">
        <f t="shared" si="3"/>
        <v>-504</v>
      </c>
      <c r="L129" s="281"/>
      <c r="M129" s="281"/>
      <c r="N129" s="131"/>
      <c r="O129" s="132">
        <f>SUM(J123:J129)</f>
        <v>0</v>
      </c>
    </row>
    <row r="130" spans="2:15" x14ac:dyDescent="0.2">
      <c r="B130" s="421"/>
      <c r="C130" s="118">
        <v>127</v>
      </c>
      <c r="D130" s="336" t="str">
        <f t="shared" si="5"/>
        <v>Friday</v>
      </c>
      <c r="E130" s="337">
        <v>46514</v>
      </c>
      <c r="F130" s="333">
        <v>5</v>
      </c>
      <c r="G130" s="350">
        <f t="shared" si="4"/>
        <v>509</v>
      </c>
      <c r="H130" s="328"/>
      <c r="I130" s="281">
        <v>508</v>
      </c>
      <c r="J130" s="281"/>
      <c r="K130" s="281">
        <f t="shared" si="3"/>
        <v>-508</v>
      </c>
      <c r="L130" s="281"/>
      <c r="M130" s="281"/>
      <c r="N130" s="131"/>
      <c r="O130" s="132"/>
    </row>
    <row r="131" spans="2:15" x14ac:dyDescent="0.2">
      <c r="B131" s="421"/>
      <c r="C131" s="118">
        <v>128</v>
      </c>
      <c r="D131" s="336" t="str">
        <f t="shared" si="5"/>
        <v>Saturday</v>
      </c>
      <c r="E131" s="337">
        <v>46515</v>
      </c>
      <c r="F131" s="333">
        <v>6</v>
      </c>
      <c r="G131" s="350">
        <f t="shared" si="4"/>
        <v>515</v>
      </c>
      <c r="H131" s="328"/>
      <c r="I131" s="281">
        <v>512</v>
      </c>
      <c r="J131" s="281"/>
      <c r="K131" s="281">
        <f t="shared" si="3"/>
        <v>-512</v>
      </c>
      <c r="L131" s="281"/>
      <c r="M131" s="281"/>
      <c r="N131" s="131"/>
      <c r="O131" s="132"/>
    </row>
    <row r="132" spans="2:15" x14ac:dyDescent="0.2">
      <c r="B132" s="421"/>
      <c r="C132" s="118">
        <v>129</v>
      </c>
      <c r="D132" s="336" t="str">
        <f t="shared" si="5"/>
        <v>Sunday</v>
      </c>
      <c r="E132" s="337">
        <v>46516</v>
      </c>
      <c r="F132" s="333">
        <v>7</v>
      </c>
      <c r="G132" s="350">
        <f t="shared" si="4"/>
        <v>522</v>
      </c>
      <c r="H132" s="328"/>
      <c r="I132" s="281">
        <v>516</v>
      </c>
      <c r="J132" s="281"/>
      <c r="K132" s="281">
        <f t="shared" si="3"/>
        <v>-516</v>
      </c>
      <c r="L132" s="281"/>
      <c r="M132" s="281"/>
      <c r="N132" s="131"/>
      <c r="O132" s="132"/>
    </row>
    <row r="133" spans="2:15" x14ac:dyDescent="0.2">
      <c r="B133" s="421">
        <v>20</v>
      </c>
      <c r="C133" s="118">
        <v>130</v>
      </c>
      <c r="D133" s="336" t="str">
        <f t="shared" si="5"/>
        <v>Monday</v>
      </c>
      <c r="E133" s="337">
        <v>46517</v>
      </c>
      <c r="F133" s="333">
        <v>1</v>
      </c>
      <c r="G133" s="350">
        <f t="shared" si="4"/>
        <v>523</v>
      </c>
      <c r="H133" s="328"/>
      <c r="I133" s="281">
        <v>520</v>
      </c>
      <c r="J133" s="281"/>
      <c r="K133" s="281">
        <f t="shared" ref="K133:K196" si="6">SUM(H133-I133)</f>
        <v>-520</v>
      </c>
      <c r="L133" s="281"/>
      <c r="M133" s="281"/>
      <c r="N133" s="131"/>
      <c r="O133" s="132"/>
    </row>
    <row r="134" spans="2:15" x14ac:dyDescent="0.2">
      <c r="B134" s="421"/>
      <c r="C134" s="118">
        <v>131</v>
      </c>
      <c r="D134" s="336" t="str">
        <f t="shared" si="5"/>
        <v>Tuesday</v>
      </c>
      <c r="E134" s="337">
        <v>46518</v>
      </c>
      <c r="F134" s="333">
        <v>2</v>
      </c>
      <c r="G134" s="350">
        <f t="shared" si="4"/>
        <v>525</v>
      </c>
      <c r="H134" s="328"/>
      <c r="I134" s="281">
        <v>524</v>
      </c>
      <c r="J134" s="281"/>
      <c r="K134" s="281">
        <f t="shared" si="6"/>
        <v>-524</v>
      </c>
      <c r="L134" s="281"/>
      <c r="M134" s="281"/>
      <c r="N134" s="131"/>
      <c r="O134" s="132"/>
    </row>
    <row r="135" spans="2:15" x14ac:dyDescent="0.2">
      <c r="B135" s="421"/>
      <c r="C135" s="118">
        <v>132</v>
      </c>
      <c r="D135" s="336" t="str">
        <f t="shared" si="5"/>
        <v>Wednesday</v>
      </c>
      <c r="E135" s="337">
        <v>46519</v>
      </c>
      <c r="F135" s="333">
        <v>3</v>
      </c>
      <c r="G135" s="350">
        <f t="shared" ref="G135:G198" si="7">SUM(G134+F135)</f>
        <v>528</v>
      </c>
      <c r="H135" s="328"/>
      <c r="I135" s="281">
        <v>528</v>
      </c>
      <c r="J135" s="281"/>
      <c r="K135" s="281">
        <f t="shared" si="6"/>
        <v>-528</v>
      </c>
      <c r="L135" s="281"/>
      <c r="M135" s="281"/>
      <c r="N135" s="131"/>
      <c r="O135" s="132"/>
    </row>
    <row r="136" spans="2:15" x14ac:dyDescent="0.2">
      <c r="B136" s="421"/>
      <c r="C136" s="118">
        <v>133</v>
      </c>
      <c r="D136" s="336" t="str">
        <f t="shared" ref="D136:D199" si="8">TEXT(WEEKDAY(E136),"dddd")</f>
        <v>Thursday</v>
      </c>
      <c r="E136" s="337">
        <v>46520</v>
      </c>
      <c r="F136" s="333">
        <v>4</v>
      </c>
      <c r="G136" s="350">
        <f t="shared" si="7"/>
        <v>532</v>
      </c>
      <c r="H136" s="328"/>
      <c r="I136" s="281">
        <v>532</v>
      </c>
      <c r="J136" s="281"/>
      <c r="K136" s="281">
        <f t="shared" si="6"/>
        <v>-532</v>
      </c>
      <c r="L136" s="281"/>
      <c r="M136" s="281"/>
      <c r="N136" s="131"/>
      <c r="O136" s="132">
        <f>SUM(J130:J136)</f>
        <v>0</v>
      </c>
    </row>
    <row r="137" spans="2:15" x14ac:dyDescent="0.2">
      <c r="B137" s="421"/>
      <c r="C137" s="118">
        <v>134</v>
      </c>
      <c r="D137" s="336" t="str">
        <f t="shared" si="8"/>
        <v>Friday</v>
      </c>
      <c r="E137" s="337">
        <v>46521</v>
      </c>
      <c r="F137" s="333">
        <v>5</v>
      </c>
      <c r="G137" s="350">
        <f t="shared" si="7"/>
        <v>537</v>
      </c>
      <c r="H137" s="328"/>
      <c r="I137" s="281">
        <v>536</v>
      </c>
      <c r="J137" s="281"/>
      <c r="K137" s="281">
        <f t="shared" si="6"/>
        <v>-536</v>
      </c>
      <c r="L137" s="281"/>
      <c r="M137" s="281"/>
      <c r="N137" s="131"/>
      <c r="O137" s="132"/>
    </row>
    <row r="138" spans="2:15" x14ac:dyDescent="0.2">
      <c r="B138" s="421"/>
      <c r="C138" s="118">
        <v>135</v>
      </c>
      <c r="D138" s="336" t="str">
        <f t="shared" si="8"/>
        <v>Saturday</v>
      </c>
      <c r="E138" s="337">
        <v>46522</v>
      </c>
      <c r="F138" s="333">
        <v>6</v>
      </c>
      <c r="G138" s="350">
        <f t="shared" si="7"/>
        <v>543</v>
      </c>
      <c r="H138" s="328"/>
      <c r="I138" s="281">
        <v>540</v>
      </c>
      <c r="J138" s="281"/>
      <c r="K138" s="281">
        <f t="shared" si="6"/>
        <v>-540</v>
      </c>
      <c r="L138" s="281"/>
      <c r="M138" s="281"/>
      <c r="N138" s="131"/>
      <c r="O138" s="132"/>
    </row>
    <row r="139" spans="2:15" x14ac:dyDescent="0.2">
      <c r="B139" s="421"/>
      <c r="C139" s="118">
        <v>136</v>
      </c>
      <c r="D139" s="336" t="str">
        <f t="shared" si="8"/>
        <v>Sunday</v>
      </c>
      <c r="E139" s="337">
        <v>46523</v>
      </c>
      <c r="F139" s="333">
        <v>7</v>
      </c>
      <c r="G139" s="350">
        <f t="shared" si="7"/>
        <v>550</v>
      </c>
      <c r="H139" s="328"/>
      <c r="I139" s="281">
        <v>544</v>
      </c>
      <c r="J139" s="281"/>
      <c r="K139" s="281">
        <f t="shared" si="6"/>
        <v>-544</v>
      </c>
      <c r="L139" s="281"/>
      <c r="M139" s="281"/>
      <c r="N139" s="131"/>
      <c r="O139" s="132"/>
    </row>
    <row r="140" spans="2:15" x14ac:dyDescent="0.2">
      <c r="B140" s="421">
        <v>21</v>
      </c>
      <c r="C140" s="118">
        <v>137</v>
      </c>
      <c r="D140" s="336" t="str">
        <f t="shared" si="8"/>
        <v>Monday</v>
      </c>
      <c r="E140" s="337">
        <v>46524</v>
      </c>
      <c r="F140" s="333">
        <v>1</v>
      </c>
      <c r="G140" s="350">
        <f t="shared" si="7"/>
        <v>551</v>
      </c>
      <c r="H140" s="328"/>
      <c r="I140" s="281">
        <v>548</v>
      </c>
      <c r="J140" s="281"/>
      <c r="K140" s="281">
        <f t="shared" si="6"/>
        <v>-548</v>
      </c>
      <c r="L140" s="281"/>
      <c r="M140" s="281"/>
      <c r="N140" s="131"/>
      <c r="O140" s="132"/>
    </row>
    <row r="141" spans="2:15" x14ac:dyDescent="0.2">
      <c r="B141" s="421"/>
      <c r="C141" s="118">
        <v>138</v>
      </c>
      <c r="D141" s="336" t="str">
        <f t="shared" si="8"/>
        <v>Tuesday</v>
      </c>
      <c r="E141" s="337">
        <v>46525</v>
      </c>
      <c r="F141" s="333">
        <v>2</v>
      </c>
      <c r="G141" s="350">
        <f t="shared" si="7"/>
        <v>553</v>
      </c>
      <c r="H141" s="328"/>
      <c r="I141" s="281">
        <v>552</v>
      </c>
      <c r="J141" s="281"/>
      <c r="K141" s="281">
        <f t="shared" si="6"/>
        <v>-552</v>
      </c>
      <c r="L141" s="281"/>
      <c r="M141" s="281"/>
      <c r="N141" s="131"/>
      <c r="O141" s="132"/>
    </row>
    <row r="142" spans="2:15" x14ac:dyDescent="0.2">
      <c r="B142" s="421"/>
      <c r="C142" s="118">
        <v>139</v>
      </c>
      <c r="D142" s="336" t="str">
        <f t="shared" si="8"/>
        <v>Wednesday</v>
      </c>
      <c r="E142" s="337">
        <v>46526</v>
      </c>
      <c r="F142" s="333">
        <v>3</v>
      </c>
      <c r="G142" s="350">
        <f t="shared" si="7"/>
        <v>556</v>
      </c>
      <c r="H142" s="328"/>
      <c r="I142" s="281">
        <v>556</v>
      </c>
      <c r="J142" s="281"/>
      <c r="K142" s="281">
        <f t="shared" si="6"/>
        <v>-556</v>
      </c>
      <c r="L142" s="281"/>
      <c r="M142" s="281"/>
      <c r="N142" s="131"/>
      <c r="O142" s="132"/>
    </row>
    <row r="143" spans="2:15" x14ac:dyDescent="0.2">
      <c r="B143" s="421"/>
      <c r="C143" s="118">
        <v>140</v>
      </c>
      <c r="D143" s="336" t="str">
        <f t="shared" si="8"/>
        <v>Thursday</v>
      </c>
      <c r="E143" s="337">
        <v>46527</v>
      </c>
      <c r="F143" s="333">
        <v>4</v>
      </c>
      <c r="G143" s="350">
        <f t="shared" si="7"/>
        <v>560</v>
      </c>
      <c r="H143" s="328"/>
      <c r="I143" s="281">
        <v>560</v>
      </c>
      <c r="J143" s="281"/>
      <c r="K143" s="281">
        <f t="shared" si="6"/>
        <v>-560</v>
      </c>
      <c r="L143" s="281"/>
      <c r="M143" s="281"/>
      <c r="N143" s="131"/>
      <c r="O143" s="132">
        <f>SUM(J137:J143)</f>
        <v>0</v>
      </c>
    </row>
    <row r="144" spans="2:15" x14ac:dyDescent="0.2">
      <c r="B144" s="421"/>
      <c r="C144" s="118">
        <v>141</v>
      </c>
      <c r="D144" s="336" t="str">
        <f t="shared" si="8"/>
        <v>Friday</v>
      </c>
      <c r="E144" s="337">
        <v>46528</v>
      </c>
      <c r="F144" s="333">
        <v>5</v>
      </c>
      <c r="G144" s="350">
        <f t="shared" si="7"/>
        <v>565</v>
      </c>
      <c r="H144" s="328"/>
      <c r="I144" s="281">
        <v>564</v>
      </c>
      <c r="J144" s="281"/>
      <c r="K144" s="281">
        <f t="shared" si="6"/>
        <v>-564</v>
      </c>
      <c r="L144" s="281"/>
      <c r="M144" s="281"/>
      <c r="N144" s="131"/>
      <c r="O144" s="132"/>
    </row>
    <row r="145" spans="2:15" x14ac:dyDescent="0.2">
      <c r="B145" s="421"/>
      <c r="C145" s="118">
        <v>142</v>
      </c>
      <c r="D145" s="336" t="str">
        <f t="shared" si="8"/>
        <v>Saturday</v>
      </c>
      <c r="E145" s="337">
        <v>46529</v>
      </c>
      <c r="F145" s="333">
        <v>6</v>
      </c>
      <c r="G145" s="350">
        <f t="shared" si="7"/>
        <v>571</v>
      </c>
      <c r="H145" s="328"/>
      <c r="I145" s="281">
        <v>568</v>
      </c>
      <c r="J145" s="281"/>
      <c r="K145" s="281">
        <f t="shared" si="6"/>
        <v>-568</v>
      </c>
      <c r="L145" s="281"/>
      <c r="M145" s="281"/>
      <c r="N145" s="131"/>
      <c r="O145" s="132"/>
    </row>
    <row r="146" spans="2:15" x14ac:dyDescent="0.2">
      <c r="B146" s="421"/>
      <c r="C146" s="118">
        <v>143</v>
      </c>
      <c r="D146" s="336" t="str">
        <f t="shared" si="8"/>
        <v>Sunday</v>
      </c>
      <c r="E146" s="337">
        <v>46530</v>
      </c>
      <c r="F146" s="333">
        <v>7</v>
      </c>
      <c r="G146" s="350">
        <f t="shared" si="7"/>
        <v>578</v>
      </c>
      <c r="H146" s="328"/>
      <c r="I146" s="281">
        <v>572</v>
      </c>
      <c r="J146" s="281"/>
      <c r="K146" s="281">
        <f t="shared" si="6"/>
        <v>-572</v>
      </c>
      <c r="L146" s="281"/>
      <c r="M146" s="281"/>
      <c r="N146" s="131"/>
      <c r="O146" s="132"/>
    </row>
    <row r="147" spans="2:15" x14ac:dyDescent="0.2">
      <c r="B147" s="421">
        <v>22</v>
      </c>
      <c r="C147" s="118">
        <v>144</v>
      </c>
      <c r="D147" s="336" t="str">
        <f t="shared" si="8"/>
        <v>Monday</v>
      </c>
      <c r="E147" s="337">
        <v>46531</v>
      </c>
      <c r="F147" s="333">
        <v>1</v>
      </c>
      <c r="G147" s="350">
        <f t="shared" si="7"/>
        <v>579</v>
      </c>
      <c r="H147" s="328"/>
      <c r="I147" s="281">
        <v>576</v>
      </c>
      <c r="J147" s="281"/>
      <c r="K147" s="281">
        <f t="shared" si="6"/>
        <v>-576</v>
      </c>
      <c r="L147" s="281"/>
      <c r="M147" s="281"/>
      <c r="N147" s="131"/>
      <c r="O147" s="132"/>
    </row>
    <row r="148" spans="2:15" x14ac:dyDescent="0.2">
      <c r="B148" s="421"/>
      <c r="C148" s="118">
        <v>145</v>
      </c>
      <c r="D148" s="336" t="str">
        <f t="shared" si="8"/>
        <v>Tuesday</v>
      </c>
      <c r="E148" s="337">
        <v>46532</v>
      </c>
      <c r="F148" s="333">
        <v>2</v>
      </c>
      <c r="G148" s="350">
        <f t="shared" si="7"/>
        <v>581</v>
      </c>
      <c r="H148" s="328"/>
      <c r="I148" s="281">
        <v>580</v>
      </c>
      <c r="J148" s="281"/>
      <c r="K148" s="281">
        <f t="shared" si="6"/>
        <v>-580</v>
      </c>
      <c r="L148" s="281"/>
      <c r="M148" s="281"/>
      <c r="N148" s="131"/>
      <c r="O148" s="132"/>
    </row>
    <row r="149" spans="2:15" x14ac:dyDescent="0.2">
      <c r="B149" s="421"/>
      <c r="C149" s="118">
        <v>146</v>
      </c>
      <c r="D149" s="336" t="str">
        <f t="shared" si="8"/>
        <v>Wednesday</v>
      </c>
      <c r="E149" s="337">
        <v>46533</v>
      </c>
      <c r="F149" s="333">
        <v>3</v>
      </c>
      <c r="G149" s="350">
        <f t="shared" si="7"/>
        <v>584</v>
      </c>
      <c r="H149" s="328"/>
      <c r="I149" s="281">
        <v>584</v>
      </c>
      <c r="J149" s="281"/>
      <c r="K149" s="281">
        <f t="shared" si="6"/>
        <v>-584</v>
      </c>
      <c r="L149" s="281"/>
      <c r="M149" s="281"/>
      <c r="N149" s="131"/>
      <c r="O149" s="132"/>
    </row>
    <row r="150" spans="2:15" x14ac:dyDescent="0.2">
      <c r="B150" s="421"/>
      <c r="C150" s="118">
        <v>147</v>
      </c>
      <c r="D150" s="336" t="str">
        <f t="shared" si="8"/>
        <v>Thursday</v>
      </c>
      <c r="E150" s="337">
        <v>46534</v>
      </c>
      <c r="F150" s="333">
        <v>4</v>
      </c>
      <c r="G150" s="350">
        <f t="shared" si="7"/>
        <v>588</v>
      </c>
      <c r="H150" s="328"/>
      <c r="I150" s="281">
        <v>588</v>
      </c>
      <c r="J150" s="281"/>
      <c r="K150" s="281">
        <f t="shared" si="6"/>
        <v>-588</v>
      </c>
      <c r="L150" s="281"/>
      <c r="M150" s="281"/>
      <c r="N150" s="131"/>
      <c r="O150" s="132">
        <f>SUM(J144:J150)</f>
        <v>0</v>
      </c>
    </row>
    <row r="151" spans="2:15" x14ac:dyDescent="0.2">
      <c r="B151" s="421"/>
      <c r="C151" s="118">
        <v>148</v>
      </c>
      <c r="D151" s="336" t="str">
        <f t="shared" si="8"/>
        <v>Friday</v>
      </c>
      <c r="E151" s="337">
        <v>46535</v>
      </c>
      <c r="F151" s="333">
        <v>5</v>
      </c>
      <c r="G151" s="350">
        <f t="shared" si="7"/>
        <v>593</v>
      </c>
      <c r="H151" s="328"/>
      <c r="I151" s="281">
        <v>592</v>
      </c>
      <c r="J151" s="281"/>
      <c r="K151" s="281">
        <f t="shared" si="6"/>
        <v>-592</v>
      </c>
      <c r="L151" s="281"/>
      <c r="M151" s="281"/>
      <c r="N151" s="131"/>
      <c r="O151" s="132"/>
    </row>
    <row r="152" spans="2:15" x14ac:dyDescent="0.2">
      <c r="B152" s="421"/>
      <c r="C152" s="118">
        <v>149</v>
      </c>
      <c r="D152" s="336" t="str">
        <f t="shared" si="8"/>
        <v>Saturday</v>
      </c>
      <c r="E152" s="337">
        <v>46536</v>
      </c>
      <c r="F152" s="333">
        <v>6</v>
      </c>
      <c r="G152" s="350">
        <f t="shared" si="7"/>
        <v>599</v>
      </c>
      <c r="H152" s="328"/>
      <c r="I152" s="281">
        <v>596</v>
      </c>
      <c r="J152" s="281"/>
      <c r="K152" s="281">
        <f t="shared" si="6"/>
        <v>-596</v>
      </c>
      <c r="L152" s="281"/>
      <c r="M152" s="281"/>
      <c r="N152" s="131"/>
      <c r="O152" s="132"/>
    </row>
    <row r="153" spans="2:15" x14ac:dyDescent="0.2">
      <c r="B153" s="421"/>
      <c r="C153" s="118">
        <v>150</v>
      </c>
      <c r="D153" s="336" t="str">
        <f t="shared" si="8"/>
        <v>Sunday</v>
      </c>
      <c r="E153" s="337">
        <v>46537</v>
      </c>
      <c r="F153" s="333">
        <v>7</v>
      </c>
      <c r="G153" s="350">
        <f t="shared" si="7"/>
        <v>606</v>
      </c>
      <c r="H153" s="328"/>
      <c r="I153" s="281">
        <v>600</v>
      </c>
      <c r="J153" s="281"/>
      <c r="K153" s="281">
        <f t="shared" si="6"/>
        <v>-600</v>
      </c>
      <c r="L153" s="281"/>
      <c r="M153" s="281"/>
      <c r="N153" s="131"/>
      <c r="O153" s="132"/>
    </row>
    <row r="154" spans="2:15" x14ac:dyDescent="0.2">
      <c r="B154" s="421">
        <v>23</v>
      </c>
      <c r="C154" s="118">
        <v>151</v>
      </c>
      <c r="D154" s="343" t="str">
        <f t="shared" si="8"/>
        <v>Monday</v>
      </c>
      <c r="E154" s="337">
        <v>46538</v>
      </c>
      <c r="F154" s="333">
        <v>1</v>
      </c>
      <c r="G154" s="350">
        <f t="shared" si="7"/>
        <v>607</v>
      </c>
      <c r="H154" s="328"/>
      <c r="I154" s="281">
        <v>604</v>
      </c>
      <c r="J154" s="281"/>
      <c r="K154" s="281">
        <f t="shared" si="6"/>
        <v>-604</v>
      </c>
      <c r="L154" s="281"/>
      <c r="M154" s="281"/>
      <c r="N154" s="131"/>
      <c r="O154" s="132"/>
    </row>
    <row r="155" spans="2:15" x14ac:dyDescent="0.2">
      <c r="B155" s="421"/>
      <c r="C155" s="118">
        <v>152</v>
      </c>
      <c r="D155" s="336" t="str">
        <f t="shared" si="8"/>
        <v>Tuesday</v>
      </c>
      <c r="E155" s="337">
        <v>46539</v>
      </c>
      <c r="F155" s="333">
        <v>2</v>
      </c>
      <c r="G155" s="350">
        <f t="shared" si="7"/>
        <v>609</v>
      </c>
      <c r="H155" s="328"/>
      <c r="I155" s="281">
        <v>608</v>
      </c>
      <c r="J155" s="281"/>
      <c r="K155" s="281">
        <f t="shared" si="6"/>
        <v>-608</v>
      </c>
      <c r="L155" s="281"/>
      <c r="M155" s="281"/>
      <c r="N155" s="131"/>
      <c r="O155" s="132"/>
    </row>
    <row r="156" spans="2:15" x14ac:dyDescent="0.2">
      <c r="B156" s="421"/>
      <c r="C156" s="118">
        <v>153</v>
      </c>
      <c r="D156" s="336" t="str">
        <f t="shared" si="8"/>
        <v>Wednesday</v>
      </c>
      <c r="E156" s="337">
        <v>46540</v>
      </c>
      <c r="F156" s="333">
        <v>3</v>
      </c>
      <c r="G156" s="350">
        <f t="shared" si="7"/>
        <v>612</v>
      </c>
      <c r="H156" s="328"/>
      <c r="I156" s="281">
        <v>612</v>
      </c>
      <c r="J156" s="281"/>
      <c r="K156" s="281">
        <f t="shared" si="6"/>
        <v>-612</v>
      </c>
      <c r="L156" s="281"/>
      <c r="M156" s="281"/>
      <c r="N156" s="131"/>
      <c r="O156" s="132"/>
    </row>
    <row r="157" spans="2:15" x14ac:dyDescent="0.2">
      <c r="B157" s="421"/>
      <c r="C157" s="118">
        <v>154</v>
      </c>
      <c r="D157" s="336" t="str">
        <f t="shared" si="8"/>
        <v>Thursday</v>
      </c>
      <c r="E157" s="337">
        <v>46541</v>
      </c>
      <c r="F157" s="333">
        <v>4</v>
      </c>
      <c r="G157" s="350">
        <f t="shared" si="7"/>
        <v>616</v>
      </c>
      <c r="H157" s="328"/>
      <c r="I157" s="281">
        <v>616</v>
      </c>
      <c r="J157" s="281"/>
      <c r="K157" s="281">
        <f t="shared" si="6"/>
        <v>-616</v>
      </c>
      <c r="L157" s="281"/>
      <c r="M157" s="281"/>
      <c r="N157" s="131"/>
      <c r="O157" s="132">
        <f>SUM(J151:J157)</f>
        <v>0</v>
      </c>
    </row>
    <row r="158" spans="2:15" x14ac:dyDescent="0.2">
      <c r="B158" s="421"/>
      <c r="C158" s="118">
        <v>155</v>
      </c>
      <c r="D158" s="336" t="str">
        <f t="shared" si="8"/>
        <v>Friday</v>
      </c>
      <c r="E158" s="337">
        <v>46542</v>
      </c>
      <c r="F158" s="333">
        <v>5</v>
      </c>
      <c r="G158" s="350">
        <f t="shared" si="7"/>
        <v>621</v>
      </c>
      <c r="H158" s="328"/>
      <c r="I158" s="281">
        <v>620</v>
      </c>
      <c r="J158" s="281"/>
      <c r="K158" s="281">
        <f t="shared" si="6"/>
        <v>-620</v>
      </c>
      <c r="L158" s="281"/>
      <c r="M158" s="281"/>
      <c r="N158" s="131"/>
      <c r="O158" s="132"/>
    </row>
    <row r="159" spans="2:15" x14ac:dyDescent="0.2">
      <c r="B159" s="421"/>
      <c r="C159" s="118">
        <v>156</v>
      </c>
      <c r="D159" s="336" t="str">
        <f t="shared" si="8"/>
        <v>Saturday</v>
      </c>
      <c r="E159" s="337">
        <v>46543</v>
      </c>
      <c r="F159" s="333">
        <v>6</v>
      </c>
      <c r="G159" s="350">
        <f t="shared" si="7"/>
        <v>627</v>
      </c>
      <c r="H159" s="328"/>
      <c r="I159" s="281">
        <v>624</v>
      </c>
      <c r="J159" s="281"/>
      <c r="K159" s="281">
        <f t="shared" si="6"/>
        <v>-624</v>
      </c>
      <c r="L159" s="281"/>
      <c r="M159" s="281"/>
      <c r="N159" s="131"/>
      <c r="O159" s="132"/>
    </row>
    <row r="160" spans="2:15" x14ac:dyDescent="0.2">
      <c r="B160" s="421"/>
      <c r="C160" s="118">
        <v>157</v>
      </c>
      <c r="D160" s="336" t="str">
        <f t="shared" si="8"/>
        <v>Sunday</v>
      </c>
      <c r="E160" s="337">
        <v>46544</v>
      </c>
      <c r="F160" s="333">
        <v>7</v>
      </c>
      <c r="G160" s="350">
        <f t="shared" si="7"/>
        <v>634</v>
      </c>
      <c r="H160" s="328"/>
      <c r="I160" s="281">
        <v>628</v>
      </c>
      <c r="J160" s="281"/>
      <c r="K160" s="281">
        <f t="shared" si="6"/>
        <v>-628</v>
      </c>
      <c r="L160" s="281"/>
      <c r="M160" s="281"/>
      <c r="N160" s="131"/>
      <c r="O160" s="132"/>
    </row>
    <row r="161" spans="2:15" x14ac:dyDescent="0.2">
      <c r="B161" s="421">
        <v>24</v>
      </c>
      <c r="C161" s="118">
        <v>158</v>
      </c>
      <c r="D161" s="336" t="str">
        <f t="shared" si="8"/>
        <v>Monday</v>
      </c>
      <c r="E161" s="337">
        <v>46545</v>
      </c>
      <c r="F161" s="333">
        <v>1</v>
      </c>
      <c r="G161" s="350">
        <f t="shared" si="7"/>
        <v>635</v>
      </c>
      <c r="H161" s="328"/>
      <c r="I161" s="281">
        <v>632</v>
      </c>
      <c r="J161" s="281"/>
      <c r="K161" s="281">
        <f t="shared" si="6"/>
        <v>-632</v>
      </c>
      <c r="L161" s="281"/>
      <c r="M161" s="281"/>
      <c r="N161" s="131"/>
      <c r="O161" s="132"/>
    </row>
    <row r="162" spans="2:15" x14ac:dyDescent="0.2">
      <c r="B162" s="421"/>
      <c r="C162" s="118">
        <v>159</v>
      </c>
      <c r="D162" s="336" t="str">
        <f t="shared" si="8"/>
        <v>Tuesday</v>
      </c>
      <c r="E162" s="337">
        <v>46546</v>
      </c>
      <c r="F162" s="333">
        <v>2</v>
      </c>
      <c r="G162" s="350">
        <f t="shared" si="7"/>
        <v>637</v>
      </c>
      <c r="H162" s="328"/>
      <c r="I162" s="281">
        <v>636</v>
      </c>
      <c r="J162" s="281"/>
      <c r="K162" s="281">
        <f t="shared" si="6"/>
        <v>-636</v>
      </c>
      <c r="L162" s="281"/>
      <c r="M162" s="281"/>
      <c r="N162" s="131"/>
      <c r="O162" s="132"/>
    </row>
    <row r="163" spans="2:15" x14ac:dyDescent="0.2">
      <c r="B163" s="421"/>
      <c r="C163" s="118">
        <v>160</v>
      </c>
      <c r="D163" s="336" t="str">
        <f t="shared" si="8"/>
        <v>Wednesday</v>
      </c>
      <c r="E163" s="337">
        <v>46547</v>
      </c>
      <c r="F163" s="333">
        <v>3</v>
      </c>
      <c r="G163" s="350">
        <f t="shared" si="7"/>
        <v>640</v>
      </c>
      <c r="H163" s="328"/>
      <c r="I163" s="281">
        <v>640</v>
      </c>
      <c r="J163" s="281"/>
      <c r="K163" s="281">
        <f t="shared" si="6"/>
        <v>-640</v>
      </c>
      <c r="L163" s="281"/>
      <c r="M163" s="281"/>
      <c r="N163" s="131"/>
      <c r="O163" s="132"/>
    </row>
    <row r="164" spans="2:15" x14ac:dyDescent="0.2">
      <c r="B164" s="421"/>
      <c r="C164" s="118">
        <v>161</v>
      </c>
      <c r="D164" s="336" t="str">
        <f t="shared" si="8"/>
        <v>Thursday</v>
      </c>
      <c r="E164" s="337">
        <v>46548</v>
      </c>
      <c r="F164" s="333">
        <v>4</v>
      </c>
      <c r="G164" s="350">
        <f t="shared" si="7"/>
        <v>644</v>
      </c>
      <c r="H164" s="328"/>
      <c r="I164" s="281">
        <v>644</v>
      </c>
      <c r="J164" s="281"/>
      <c r="K164" s="281">
        <f t="shared" si="6"/>
        <v>-644</v>
      </c>
      <c r="L164" s="281"/>
      <c r="M164" s="281"/>
      <c r="N164" s="131"/>
      <c r="O164" s="132">
        <f>SUM(J158:J164)</f>
        <v>0</v>
      </c>
    </row>
    <row r="165" spans="2:15" x14ac:dyDescent="0.2">
      <c r="B165" s="421"/>
      <c r="C165" s="118">
        <v>162</v>
      </c>
      <c r="D165" s="336" t="str">
        <f t="shared" si="8"/>
        <v>Friday</v>
      </c>
      <c r="E165" s="337">
        <v>46549</v>
      </c>
      <c r="F165" s="333">
        <v>5</v>
      </c>
      <c r="G165" s="350">
        <f t="shared" si="7"/>
        <v>649</v>
      </c>
      <c r="H165" s="328"/>
      <c r="I165" s="281">
        <v>648</v>
      </c>
      <c r="J165" s="281"/>
      <c r="K165" s="281">
        <f t="shared" si="6"/>
        <v>-648</v>
      </c>
      <c r="L165" s="281"/>
      <c r="M165" s="281"/>
      <c r="N165" s="131"/>
      <c r="O165" s="132"/>
    </row>
    <row r="166" spans="2:15" x14ac:dyDescent="0.2">
      <c r="B166" s="421"/>
      <c r="C166" s="118">
        <v>163</v>
      </c>
      <c r="D166" s="336" t="str">
        <f t="shared" si="8"/>
        <v>Saturday</v>
      </c>
      <c r="E166" s="337">
        <v>46550</v>
      </c>
      <c r="F166" s="333">
        <v>6</v>
      </c>
      <c r="G166" s="350">
        <f t="shared" si="7"/>
        <v>655</v>
      </c>
      <c r="H166" s="328"/>
      <c r="I166" s="281">
        <v>652</v>
      </c>
      <c r="J166" s="281"/>
      <c r="K166" s="281">
        <f t="shared" si="6"/>
        <v>-652</v>
      </c>
      <c r="L166" s="281"/>
      <c r="M166" s="281"/>
      <c r="N166" s="131"/>
      <c r="O166" s="132"/>
    </row>
    <row r="167" spans="2:15" x14ac:dyDescent="0.2">
      <c r="B167" s="421"/>
      <c r="C167" s="118">
        <v>164</v>
      </c>
      <c r="D167" s="336" t="str">
        <f t="shared" si="8"/>
        <v>Sunday</v>
      </c>
      <c r="E167" s="337">
        <v>46551</v>
      </c>
      <c r="F167" s="333">
        <v>7</v>
      </c>
      <c r="G167" s="350">
        <f t="shared" si="7"/>
        <v>662</v>
      </c>
      <c r="H167" s="328"/>
      <c r="I167" s="281">
        <v>656</v>
      </c>
      <c r="J167" s="281"/>
      <c r="K167" s="281">
        <f t="shared" si="6"/>
        <v>-656</v>
      </c>
      <c r="L167" s="281"/>
      <c r="M167" s="281"/>
      <c r="N167" s="131"/>
      <c r="O167" s="132"/>
    </row>
    <row r="168" spans="2:15" x14ac:dyDescent="0.2">
      <c r="B168" s="421">
        <v>25</v>
      </c>
      <c r="C168" s="118">
        <v>165</v>
      </c>
      <c r="D168" s="336" t="str">
        <f t="shared" si="8"/>
        <v>Monday</v>
      </c>
      <c r="E168" s="337">
        <v>46552</v>
      </c>
      <c r="F168" s="333">
        <v>1</v>
      </c>
      <c r="G168" s="350">
        <f t="shared" si="7"/>
        <v>663</v>
      </c>
      <c r="H168" s="328"/>
      <c r="I168" s="281">
        <v>660</v>
      </c>
      <c r="J168" s="281"/>
      <c r="K168" s="281">
        <f t="shared" si="6"/>
        <v>-660</v>
      </c>
      <c r="L168" s="281"/>
      <c r="M168" s="281"/>
      <c r="N168" s="131"/>
      <c r="O168" s="132"/>
    </row>
    <row r="169" spans="2:15" x14ac:dyDescent="0.2">
      <c r="B169" s="421"/>
      <c r="C169" s="118">
        <v>166</v>
      </c>
      <c r="D169" s="336" t="str">
        <f t="shared" si="8"/>
        <v>Tuesday</v>
      </c>
      <c r="E169" s="337">
        <v>46553</v>
      </c>
      <c r="F169" s="333">
        <v>2</v>
      </c>
      <c r="G169" s="350">
        <f t="shared" si="7"/>
        <v>665</v>
      </c>
      <c r="H169" s="328"/>
      <c r="I169" s="281">
        <v>664</v>
      </c>
      <c r="J169" s="281"/>
      <c r="K169" s="281">
        <f t="shared" si="6"/>
        <v>-664</v>
      </c>
      <c r="L169" s="281"/>
      <c r="M169" s="281"/>
      <c r="N169" s="131"/>
      <c r="O169" s="132"/>
    </row>
    <row r="170" spans="2:15" x14ac:dyDescent="0.2">
      <c r="B170" s="421"/>
      <c r="C170" s="118">
        <v>167</v>
      </c>
      <c r="D170" s="336" t="str">
        <f t="shared" si="8"/>
        <v>Wednesday</v>
      </c>
      <c r="E170" s="337">
        <v>46554</v>
      </c>
      <c r="F170" s="333">
        <v>3</v>
      </c>
      <c r="G170" s="350">
        <f t="shared" si="7"/>
        <v>668</v>
      </c>
      <c r="H170" s="328"/>
      <c r="I170" s="281">
        <v>668</v>
      </c>
      <c r="J170" s="281"/>
      <c r="K170" s="281">
        <f t="shared" si="6"/>
        <v>-668</v>
      </c>
      <c r="L170" s="281"/>
      <c r="M170" s="281"/>
      <c r="N170" s="131"/>
      <c r="O170" s="132"/>
    </row>
    <row r="171" spans="2:15" x14ac:dyDescent="0.2">
      <c r="B171" s="421"/>
      <c r="C171" s="118">
        <v>168</v>
      </c>
      <c r="D171" s="336" t="str">
        <f t="shared" si="8"/>
        <v>Thursday</v>
      </c>
      <c r="E171" s="337">
        <v>46555</v>
      </c>
      <c r="F171" s="333">
        <v>4</v>
      </c>
      <c r="G171" s="350">
        <f t="shared" si="7"/>
        <v>672</v>
      </c>
      <c r="H171" s="328"/>
      <c r="I171" s="281">
        <v>672</v>
      </c>
      <c r="J171" s="281"/>
      <c r="K171" s="281">
        <f t="shared" si="6"/>
        <v>-672</v>
      </c>
      <c r="L171" s="281"/>
      <c r="M171" s="281"/>
      <c r="N171" s="131"/>
      <c r="O171" s="132">
        <f>SUM(J165:J171)</f>
        <v>0</v>
      </c>
    </row>
    <row r="172" spans="2:15" x14ac:dyDescent="0.2">
      <c r="B172" s="421"/>
      <c r="C172" s="118">
        <v>169</v>
      </c>
      <c r="D172" s="336" t="str">
        <f t="shared" si="8"/>
        <v>Friday</v>
      </c>
      <c r="E172" s="337">
        <v>46556</v>
      </c>
      <c r="F172" s="333">
        <v>5</v>
      </c>
      <c r="G172" s="350">
        <f t="shared" si="7"/>
        <v>677</v>
      </c>
      <c r="H172" s="328"/>
      <c r="I172" s="281">
        <v>676</v>
      </c>
      <c r="J172" s="281"/>
      <c r="K172" s="281">
        <f t="shared" si="6"/>
        <v>-676</v>
      </c>
      <c r="L172" s="281"/>
      <c r="M172" s="281"/>
      <c r="N172" s="131"/>
      <c r="O172" s="132"/>
    </row>
    <row r="173" spans="2:15" x14ac:dyDescent="0.2">
      <c r="B173" s="421"/>
      <c r="C173" s="118">
        <v>170</v>
      </c>
      <c r="D173" s="336" t="str">
        <f t="shared" si="8"/>
        <v>Saturday</v>
      </c>
      <c r="E173" s="337">
        <v>46557</v>
      </c>
      <c r="F173" s="333">
        <v>6</v>
      </c>
      <c r="G173" s="350">
        <f t="shared" si="7"/>
        <v>683</v>
      </c>
      <c r="H173" s="328"/>
      <c r="I173" s="281">
        <v>680</v>
      </c>
      <c r="J173" s="281"/>
      <c r="K173" s="281">
        <f t="shared" si="6"/>
        <v>-680</v>
      </c>
      <c r="L173" s="281"/>
      <c r="M173" s="281"/>
      <c r="N173" s="131"/>
      <c r="O173" s="132"/>
    </row>
    <row r="174" spans="2:15" x14ac:dyDescent="0.2">
      <c r="B174" s="421"/>
      <c r="C174" s="118">
        <v>171</v>
      </c>
      <c r="D174" s="336" t="str">
        <f t="shared" si="8"/>
        <v>Sunday</v>
      </c>
      <c r="E174" s="337">
        <v>46558</v>
      </c>
      <c r="F174" s="333">
        <v>7</v>
      </c>
      <c r="G174" s="350">
        <f t="shared" si="7"/>
        <v>690</v>
      </c>
      <c r="H174" s="328"/>
      <c r="I174" s="281">
        <v>684</v>
      </c>
      <c r="J174" s="281"/>
      <c r="K174" s="281">
        <f t="shared" si="6"/>
        <v>-684</v>
      </c>
      <c r="L174" s="281"/>
      <c r="M174" s="281"/>
      <c r="N174" s="131"/>
      <c r="O174" s="132"/>
    </row>
    <row r="175" spans="2:15" x14ac:dyDescent="0.2">
      <c r="B175" s="421">
        <v>26</v>
      </c>
      <c r="C175" s="118">
        <v>172</v>
      </c>
      <c r="D175" s="336" t="str">
        <f t="shared" si="8"/>
        <v>Monday</v>
      </c>
      <c r="E175" s="337">
        <v>46559</v>
      </c>
      <c r="F175" s="333">
        <v>1</v>
      </c>
      <c r="G175" s="350">
        <f t="shared" si="7"/>
        <v>691</v>
      </c>
      <c r="H175" s="328"/>
      <c r="I175" s="281">
        <v>688</v>
      </c>
      <c r="J175" s="281"/>
      <c r="K175" s="281">
        <f t="shared" si="6"/>
        <v>-688</v>
      </c>
      <c r="L175" s="281"/>
      <c r="M175" s="281"/>
      <c r="N175" s="131"/>
      <c r="O175" s="132"/>
    </row>
    <row r="176" spans="2:15" x14ac:dyDescent="0.2">
      <c r="B176" s="421"/>
      <c r="C176" s="118">
        <v>173</v>
      </c>
      <c r="D176" s="336" t="str">
        <f t="shared" si="8"/>
        <v>Tuesday</v>
      </c>
      <c r="E176" s="337">
        <v>46560</v>
      </c>
      <c r="F176" s="333">
        <v>2</v>
      </c>
      <c r="G176" s="350">
        <f t="shared" si="7"/>
        <v>693</v>
      </c>
      <c r="H176" s="328"/>
      <c r="I176" s="281">
        <v>692</v>
      </c>
      <c r="J176" s="281"/>
      <c r="K176" s="281">
        <f t="shared" si="6"/>
        <v>-692</v>
      </c>
      <c r="L176" s="281"/>
      <c r="M176" s="281"/>
      <c r="N176" s="131"/>
      <c r="O176" s="132"/>
    </row>
    <row r="177" spans="2:15" x14ac:dyDescent="0.2">
      <c r="B177" s="421"/>
      <c r="C177" s="118">
        <v>174</v>
      </c>
      <c r="D177" s="336" t="str">
        <f t="shared" si="8"/>
        <v>Wednesday</v>
      </c>
      <c r="E177" s="337">
        <v>46561</v>
      </c>
      <c r="F177" s="333">
        <v>3</v>
      </c>
      <c r="G177" s="350">
        <f t="shared" si="7"/>
        <v>696</v>
      </c>
      <c r="H177" s="328"/>
      <c r="I177" s="281">
        <v>696</v>
      </c>
      <c r="J177" s="281"/>
      <c r="K177" s="281">
        <f t="shared" si="6"/>
        <v>-696</v>
      </c>
      <c r="L177" s="281"/>
      <c r="M177" s="281"/>
      <c r="N177" s="131"/>
      <c r="O177" s="132"/>
    </row>
    <row r="178" spans="2:15" x14ac:dyDescent="0.2">
      <c r="B178" s="421"/>
      <c r="C178" s="118">
        <v>175</v>
      </c>
      <c r="D178" s="336" t="str">
        <f t="shared" si="8"/>
        <v>Thursday</v>
      </c>
      <c r="E178" s="337">
        <v>46562</v>
      </c>
      <c r="F178" s="333">
        <v>4</v>
      </c>
      <c r="G178" s="350">
        <f t="shared" si="7"/>
        <v>700</v>
      </c>
      <c r="H178" s="328"/>
      <c r="I178" s="281">
        <v>700</v>
      </c>
      <c r="J178" s="281"/>
      <c r="K178" s="281">
        <f t="shared" si="6"/>
        <v>-700</v>
      </c>
      <c r="L178" s="281"/>
      <c r="M178" s="281"/>
      <c r="N178" s="131"/>
      <c r="O178" s="132">
        <f>SUM(J172:J178)</f>
        <v>0</v>
      </c>
    </row>
    <row r="179" spans="2:15" x14ac:dyDescent="0.2">
      <c r="B179" s="421"/>
      <c r="C179" s="118">
        <v>176</v>
      </c>
      <c r="D179" s="336" t="str">
        <f t="shared" si="8"/>
        <v>Friday</v>
      </c>
      <c r="E179" s="337">
        <v>46563</v>
      </c>
      <c r="F179" s="333">
        <v>5</v>
      </c>
      <c r="G179" s="350">
        <f t="shared" si="7"/>
        <v>705</v>
      </c>
      <c r="H179" s="328"/>
      <c r="I179" s="281">
        <v>704</v>
      </c>
      <c r="J179" s="281"/>
      <c r="K179" s="281">
        <f t="shared" si="6"/>
        <v>-704</v>
      </c>
      <c r="L179" s="281"/>
      <c r="M179" s="281"/>
      <c r="N179" s="131"/>
      <c r="O179" s="132"/>
    </row>
    <row r="180" spans="2:15" x14ac:dyDescent="0.2">
      <c r="B180" s="421"/>
      <c r="C180" s="118">
        <v>177</v>
      </c>
      <c r="D180" s="336" t="str">
        <f t="shared" si="8"/>
        <v>Saturday</v>
      </c>
      <c r="E180" s="337">
        <v>46564</v>
      </c>
      <c r="F180" s="333">
        <v>6</v>
      </c>
      <c r="G180" s="350">
        <f t="shared" si="7"/>
        <v>711</v>
      </c>
      <c r="H180" s="328"/>
      <c r="I180" s="281">
        <v>708</v>
      </c>
      <c r="J180" s="281"/>
      <c r="K180" s="281">
        <f t="shared" si="6"/>
        <v>-708</v>
      </c>
      <c r="L180" s="281"/>
      <c r="M180" s="281"/>
      <c r="N180" s="131"/>
      <c r="O180" s="132"/>
    </row>
    <row r="181" spans="2:15" x14ac:dyDescent="0.2">
      <c r="B181" s="421"/>
      <c r="C181" s="118">
        <v>178</v>
      </c>
      <c r="D181" s="336" t="str">
        <f t="shared" si="8"/>
        <v>Sunday</v>
      </c>
      <c r="E181" s="337">
        <v>46565</v>
      </c>
      <c r="F181" s="333">
        <v>7</v>
      </c>
      <c r="G181" s="350">
        <f t="shared" si="7"/>
        <v>718</v>
      </c>
      <c r="H181" s="328"/>
      <c r="I181" s="281">
        <v>712</v>
      </c>
      <c r="J181" s="281"/>
      <c r="K181" s="281">
        <f t="shared" si="6"/>
        <v>-712</v>
      </c>
      <c r="L181" s="281"/>
      <c r="M181" s="281"/>
      <c r="N181" s="131"/>
      <c r="O181" s="132"/>
    </row>
    <row r="182" spans="2:15" x14ac:dyDescent="0.2">
      <c r="B182" s="421">
        <v>27</v>
      </c>
      <c r="C182" s="118">
        <v>179</v>
      </c>
      <c r="D182" s="336" t="str">
        <f t="shared" si="8"/>
        <v>Monday</v>
      </c>
      <c r="E182" s="337">
        <v>46566</v>
      </c>
      <c r="F182" s="333">
        <v>1</v>
      </c>
      <c r="G182" s="350">
        <f t="shared" si="7"/>
        <v>719</v>
      </c>
      <c r="H182" s="328"/>
      <c r="I182" s="281">
        <v>716</v>
      </c>
      <c r="J182" s="281"/>
      <c r="K182" s="281">
        <f t="shared" si="6"/>
        <v>-716</v>
      </c>
      <c r="L182" s="281"/>
      <c r="M182" s="281"/>
      <c r="N182" s="131"/>
      <c r="O182" s="132"/>
    </row>
    <row r="183" spans="2:15" x14ac:dyDescent="0.2">
      <c r="B183" s="421"/>
      <c r="C183" s="118">
        <v>180</v>
      </c>
      <c r="D183" s="336" t="str">
        <f t="shared" si="8"/>
        <v>Tuesday</v>
      </c>
      <c r="E183" s="337">
        <v>46567</v>
      </c>
      <c r="F183" s="333">
        <v>2</v>
      </c>
      <c r="G183" s="350">
        <f t="shared" si="7"/>
        <v>721</v>
      </c>
      <c r="H183" s="328"/>
      <c r="I183" s="281">
        <v>720</v>
      </c>
      <c r="J183" s="281"/>
      <c r="K183" s="281">
        <f t="shared" si="6"/>
        <v>-720</v>
      </c>
      <c r="L183" s="281"/>
      <c r="M183" s="281"/>
      <c r="N183" s="131"/>
      <c r="O183" s="132"/>
    </row>
    <row r="184" spans="2:15" x14ac:dyDescent="0.2">
      <c r="B184" s="421"/>
      <c r="C184" s="118">
        <v>181</v>
      </c>
      <c r="D184" s="336" t="str">
        <f t="shared" si="8"/>
        <v>Wednesday</v>
      </c>
      <c r="E184" s="337">
        <v>46568</v>
      </c>
      <c r="F184" s="333">
        <v>3</v>
      </c>
      <c r="G184" s="350">
        <f t="shared" si="7"/>
        <v>724</v>
      </c>
      <c r="H184" s="328"/>
      <c r="I184" s="281">
        <v>724</v>
      </c>
      <c r="J184" s="281"/>
      <c r="K184" s="281">
        <f t="shared" si="6"/>
        <v>-724</v>
      </c>
      <c r="L184" s="281"/>
      <c r="M184" s="281"/>
      <c r="N184" s="131"/>
      <c r="O184" s="132"/>
    </row>
    <row r="185" spans="2:15" x14ac:dyDescent="0.2">
      <c r="B185" s="421"/>
      <c r="C185" s="118">
        <v>182</v>
      </c>
      <c r="D185" s="336" t="str">
        <f t="shared" si="8"/>
        <v>Thursday</v>
      </c>
      <c r="E185" s="337">
        <v>46569</v>
      </c>
      <c r="F185" s="333">
        <v>4</v>
      </c>
      <c r="G185" s="350">
        <f t="shared" si="7"/>
        <v>728</v>
      </c>
      <c r="H185" s="328"/>
      <c r="I185" s="281">
        <v>728</v>
      </c>
      <c r="J185" s="281"/>
      <c r="K185" s="281">
        <f t="shared" si="6"/>
        <v>-728</v>
      </c>
      <c r="L185" s="281"/>
      <c r="M185" s="281"/>
      <c r="N185" s="131"/>
      <c r="O185" s="132">
        <f>SUM(J179:J185)</f>
        <v>0</v>
      </c>
    </row>
    <row r="186" spans="2:15" ht="16" thickBot="1" x14ac:dyDescent="0.25">
      <c r="B186" s="421"/>
      <c r="C186" s="331">
        <v>183</v>
      </c>
      <c r="D186" s="336" t="str">
        <f t="shared" si="8"/>
        <v>Friday</v>
      </c>
      <c r="E186" s="337">
        <v>46570</v>
      </c>
      <c r="F186" s="333">
        <v>5</v>
      </c>
      <c r="G186" s="350">
        <f t="shared" si="7"/>
        <v>733</v>
      </c>
      <c r="H186" s="328"/>
      <c r="I186" s="281">
        <v>732</v>
      </c>
      <c r="J186" s="281"/>
      <c r="K186" s="281">
        <f t="shared" si="6"/>
        <v>-732</v>
      </c>
      <c r="L186" s="281"/>
      <c r="M186" s="281"/>
      <c r="N186" s="131"/>
      <c r="O186" s="132"/>
    </row>
    <row r="187" spans="2:15" ht="16" thickTop="1" x14ac:dyDescent="0.2">
      <c r="B187" s="421"/>
      <c r="C187" s="117">
        <v>184</v>
      </c>
      <c r="D187" s="336" t="str">
        <f t="shared" si="8"/>
        <v>Saturday</v>
      </c>
      <c r="E187" s="337">
        <v>46571</v>
      </c>
      <c r="F187" s="333">
        <v>6</v>
      </c>
      <c r="G187" s="350">
        <f t="shared" si="7"/>
        <v>739</v>
      </c>
      <c r="H187" s="328"/>
      <c r="I187" s="281">
        <v>736</v>
      </c>
      <c r="J187" s="281"/>
      <c r="K187" s="281">
        <f t="shared" si="6"/>
        <v>-736</v>
      </c>
      <c r="L187" s="281"/>
      <c r="M187" s="281"/>
      <c r="N187" s="131"/>
      <c r="O187" s="132"/>
    </row>
    <row r="188" spans="2:15" x14ac:dyDescent="0.2">
      <c r="B188" s="421"/>
      <c r="C188" s="118">
        <v>185</v>
      </c>
      <c r="D188" s="336" t="str">
        <f t="shared" si="8"/>
        <v>Sunday</v>
      </c>
      <c r="E188" s="337">
        <v>46572</v>
      </c>
      <c r="F188" s="333">
        <v>7</v>
      </c>
      <c r="G188" s="350">
        <f t="shared" si="7"/>
        <v>746</v>
      </c>
      <c r="H188" s="328"/>
      <c r="I188" s="281">
        <v>740</v>
      </c>
      <c r="J188" s="281"/>
      <c r="K188" s="281">
        <f t="shared" si="6"/>
        <v>-740</v>
      </c>
      <c r="L188" s="281"/>
      <c r="M188" s="281"/>
      <c r="N188" s="131"/>
      <c r="O188" s="132"/>
    </row>
    <row r="189" spans="2:15" x14ac:dyDescent="0.2">
      <c r="B189" s="421">
        <v>28</v>
      </c>
      <c r="C189" s="118">
        <v>186</v>
      </c>
      <c r="D189" s="336" t="str">
        <f t="shared" si="8"/>
        <v>Monday</v>
      </c>
      <c r="E189" s="337">
        <v>46573</v>
      </c>
      <c r="F189" s="333">
        <v>1</v>
      </c>
      <c r="G189" s="350">
        <f t="shared" si="7"/>
        <v>747</v>
      </c>
      <c r="H189" s="328"/>
      <c r="I189" s="281">
        <v>744</v>
      </c>
      <c r="J189" s="281"/>
      <c r="K189" s="281">
        <f t="shared" si="6"/>
        <v>-744</v>
      </c>
      <c r="L189" s="281"/>
      <c r="M189" s="281"/>
      <c r="N189" s="131"/>
      <c r="O189" s="132"/>
    </row>
    <row r="190" spans="2:15" x14ac:dyDescent="0.2">
      <c r="B190" s="421"/>
      <c r="C190" s="118">
        <v>187</v>
      </c>
      <c r="D190" s="336" t="str">
        <f t="shared" si="8"/>
        <v>Tuesday</v>
      </c>
      <c r="E190" s="337">
        <v>46574</v>
      </c>
      <c r="F190" s="333">
        <v>2</v>
      </c>
      <c r="G190" s="350">
        <f t="shared" si="7"/>
        <v>749</v>
      </c>
      <c r="H190" s="328"/>
      <c r="I190" s="281">
        <v>748</v>
      </c>
      <c r="J190" s="281"/>
      <c r="K190" s="281">
        <f t="shared" si="6"/>
        <v>-748</v>
      </c>
      <c r="L190" s="281"/>
      <c r="M190" s="281"/>
      <c r="N190" s="131"/>
      <c r="O190" s="132"/>
    </row>
    <row r="191" spans="2:15" x14ac:dyDescent="0.2">
      <c r="B191" s="421"/>
      <c r="C191" s="118">
        <v>188</v>
      </c>
      <c r="D191" s="336" t="str">
        <f t="shared" si="8"/>
        <v>Wednesday</v>
      </c>
      <c r="E191" s="337">
        <v>46575</v>
      </c>
      <c r="F191" s="333">
        <v>3</v>
      </c>
      <c r="G191" s="350">
        <f t="shared" si="7"/>
        <v>752</v>
      </c>
      <c r="H191" s="328"/>
      <c r="I191" s="281">
        <v>752</v>
      </c>
      <c r="J191" s="281"/>
      <c r="K191" s="281">
        <f t="shared" si="6"/>
        <v>-752</v>
      </c>
      <c r="L191" s="281"/>
      <c r="M191" s="281"/>
      <c r="N191" s="131"/>
      <c r="O191" s="132"/>
    </row>
    <row r="192" spans="2:15" x14ac:dyDescent="0.2">
      <c r="B192" s="421"/>
      <c r="C192" s="118">
        <v>189</v>
      </c>
      <c r="D192" s="336" t="str">
        <f t="shared" si="8"/>
        <v>Thursday</v>
      </c>
      <c r="E192" s="337">
        <v>46576</v>
      </c>
      <c r="F192" s="333">
        <v>4</v>
      </c>
      <c r="G192" s="350">
        <f t="shared" si="7"/>
        <v>756</v>
      </c>
      <c r="H192" s="328"/>
      <c r="I192" s="281">
        <v>756</v>
      </c>
      <c r="J192" s="281"/>
      <c r="K192" s="281">
        <f t="shared" si="6"/>
        <v>-756</v>
      </c>
      <c r="L192" s="281"/>
      <c r="M192" s="281"/>
      <c r="N192" s="131"/>
      <c r="O192" s="132">
        <f>SUM(J186:J192)</f>
        <v>0</v>
      </c>
    </row>
    <row r="193" spans="2:15" x14ac:dyDescent="0.2">
      <c r="B193" s="421"/>
      <c r="C193" s="118">
        <v>190</v>
      </c>
      <c r="D193" s="336" t="str">
        <f t="shared" si="8"/>
        <v>Friday</v>
      </c>
      <c r="E193" s="337">
        <v>46577</v>
      </c>
      <c r="F193" s="333">
        <v>5</v>
      </c>
      <c r="G193" s="350">
        <f t="shared" si="7"/>
        <v>761</v>
      </c>
      <c r="H193" s="328"/>
      <c r="I193" s="281">
        <v>760</v>
      </c>
      <c r="J193" s="281"/>
      <c r="K193" s="281">
        <f t="shared" si="6"/>
        <v>-760</v>
      </c>
      <c r="L193" s="281"/>
      <c r="M193" s="281"/>
      <c r="N193" s="131"/>
      <c r="O193" s="132"/>
    </row>
    <row r="194" spans="2:15" x14ac:dyDescent="0.2">
      <c r="B194" s="421"/>
      <c r="C194" s="118">
        <v>191</v>
      </c>
      <c r="D194" s="336" t="str">
        <f t="shared" si="8"/>
        <v>Saturday</v>
      </c>
      <c r="E194" s="337">
        <v>46578</v>
      </c>
      <c r="F194" s="333">
        <v>6</v>
      </c>
      <c r="G194" s="350">
        <f t="shared" si="7"/>
        <v>767</v>
      </c>
      <c r="H194" s="328"/>
      <c r="I194" s="281">
        <v>764</v>
      </c>
      <c r="J194" s="281"/>
      <c r="K194" s="281">
        <f t="shared" si="6"/>
        <v>-764</v>
      </c>
      <c r="L194" s="281"/>
      <c r="M194" s="281"/>
      <c r="N194" s="131"/>
      <c r="O194" s="132"/>
    </row>
    <row r="195" spans="2:15" x14ac:dyDescent="0.2">
      <c r="B195" s="421"/>
      <c r="C195" s="118">
        <v>192</v>
      </c>
      <c r="D195" s="336" t="str">
        <f t="shared" si="8"/>
        <v>Sunday</v>
      </c>
      <c r="E195" s="337">
        <v>46579</v>
      </c>
      <c r="F195" s="333">
        <v>7</v>
      </c>
      <c r="G195" s="350">
        <f t="shared" si="7"/>
        <v>774</v>
      </c>
      <c r="H195" s="328"/>
      <c r="I195" s="281">
        <v>768</v>
      </c>
      <c r="J195" s="281"/>
      <c r="K195" s="281">
        <f t="shared" si="6"/>
        <v>-768</v>
      </c>
      <c r="L195" s="281"/>
      <c r="M195" s="281"/>
      <c r="N195" s="131"/>
      <c r="O195" s="132"/>
    </row>
    <row r="196" spans="2:15" x14ac:dyDescent="0.2">
      <c r="B196" s="421">
        <v>29</v>
      </c>
      <c r="C196" s="118">
        <v>193</v>
      </c>
      <c r="D196" s="336" t="str">
        <f t="shared" si="8"/>
        <v>Monday</v>
      </c>
      <c r="E196" s="337">
        <v>46580</v>
      </c>
      <c r="F196" s="333">
        <v>1</v>
      </c>
      <c r="G196" s="350">
        <f t="shared" si="7"/>
        <v>775</v>
      </c>
      <c r="H196" s="328"/>
      <c r="I196" s="281">
        <v>772</v>
      </c>
      <c r="J196" s="281"/>
      <c r="K196" s="281">
        <f t="shared" si="6"/>
        <v>-772</v>
      </c>
      <c r="L196" s="281"/>
      <c r="M196" s="281"/>
      <c r="N196" s="131"/>
      <c r="O196" s="132"/>
    </row>
    <row r="197" spans="2:15" x14ac:dyDescent="0.2">
      <c r="B197" s="421"/>
      <c r="C197" s="118">
        <v>194</v>
      </c>
      <c r="D197" s="336" t="str">
        <f t="shared" si="8"/>
        <v>Tuesday</v>
      </c>
      <c r="E197" s="337">
        <v>46581</v>
      </c>
      <c r="F197" s="333">
        <v>2</v>
      </c>
      <c r="G197" s="350">
        <f t="shared" si="7"/>
        <v>777</v>
      </c>
      <c r="H197" s="328"/>
      <c r="I197" s="281">
        <v>776</v>
      </c>
      <c r="J197" s="281"/>
      <c r="K197" s="281">
        <f t="shared" ref="K197:K260" si="9">SUM(H197-I197)</f>
        <v>-776</v>
      </c>
      <c r="L197" s="281"/>
      <c r="M197" s="281"/>
      <c r="N197" s="131"/>
      <c r="O197" s="132"/>
    </row>
    <row r="198" spans="2:15" x14ac:dyDescent="0.2">
      <c r="B198" s="421"/>
      <c r="C198" s="118">
        <v>195</v>
      </c>
      <c r="D198" s="336" t="str">
        <f t="shared" si="8"/>
        <v>Wednesday</v>
      </c>
      <c r="E198" s="337">
        <v>46582</v>
      </c>
      <c r="F198" s="333">
        <v>3</v>
      </c>
      <c r="G198" s="350">
        <f t="shared" si="7"/>
        <v>780</v>
      </c>
      <c r="H198" s="328"/>
      <c r="I198" s="281">
        <v>780</v>
      </c>
      <c r="J198" s="281"/>
      <c r="K198" s="281">
        <f t="shared" si="9"/>
        <v>-780</v>
      </c>
      <c r="L198" s="281"/>
      <c r="M198" s="281"/>
      <c r="N198" s="131"/>
      <c r="O198" s="132"/>
    </row>
    <row r="199" spans="2:15" x14ac:dyDescent="0.2">
      <c r="B199" s="421"/>
      <c r="C199" s="118">
        <v>196</v>
      </c>
      <c r="D199" s="336" t="str">
        <f t="shared" si="8"/>
        <v>Thursday</v>
      </c>
      <c r="E199" s="337">
        <v>46583</v>
      </c>
      <c r="F199" s="333">
        <v>4</v>
      </c>
      <c r="G199" s="350">
        <f t="shared" ref="G199:G262" si="10">SUM(G198+F199)</f>
        <v>784</v>
      </c>
      <c r="H199" s="328"/>
      <c r="I199" s="281">
        <v>784</v>
      </c>
      <c r="J199" s="281"/>
      <c r="K199" s="281">
        <f t="shared" si="9"/>
        <v>-784</v>
      </c>
      <c r="L199" s="281"/>
      <c r="M199" s="281"/>
      <c r="N199" s="131"/>
      <c r="O199" s="132">
        <f>SUM(J193:J199)</f>
        <v>0</v>
      </c>
    </row>
    <row r="200" spans="2:15" x14ac:dyDescent="0.2">
      <c r="B200" s="421"/>
      <c r="C200" s="118">
        <v>197</v>
      </c>
      <c r="D200" s="336" t="str">
        <f t="shared" ref="D200:D263" si="11">TEXT(WEEKDAY(E200),"dddd")</f>
        <v>Friday</v>
      </c>
      <c r="E200" s="337">
        <v>46584</v>
      </c>
      <c r="F200" s="333">
        <v>5</v>
      </c>
      <c r="G200" s="350">
        <f t="shared" si="10"/>
        <v>789</v>
      </c>
      <c r="H200" s="328"/>
      <c r="I200" s="281">
        <v>788</v>
      </c>
      <c r="J200" s="281"/>
      <c r="K200" s="281">
        <f t="shared" si="9"/>
        <v>-788</v>
      </c>
      <c r="L200" s="281"/>
      <c r="M200" s="281"/>
      <c r="N200" s="131"/>
      <c r="O200" s="132"/>
    </row>
    <row r="201" spans="2:15" x14ac:dyDescent="0.2">
      <c r="B201" s="421"/>
      <c r="C201" s="118">
        <v>198</v>
      </c>
      <c r="D201" s="336" t="str">
        <f t="shared" si="11"/>
        <v>Saturday</v>
      </c>
      <c r="E201" s="337">
        <v>46585</v>
      </c>
      <c r="F201" s="333">
        <v>6</v>
      </c>
      <c r="G201" s="350">
        <f t="shared" si="10"/>
        <v>795</v>
      </c>
      <c r="H201" s="328"/>
      <c r="I201" s="281">
        <v>792</v>
      </c>
      <c r="J201" s="281"/>
      <c r="K201" s="281">
        <f t="shared" si="9"/>
        <v>-792</v>
      </c>
      <c r="L201" s="281"/>
      <c r="M201" s="281"/>
      <c r="N201" s="131"/>
      <c r="O201" s="132"/>
    </row>
    <row r="202" spans="2:15" x14ac:dyDescent="0.2">
      <c r="B202" s="421"/>
      <c r="C202" s="118">
        <v>199</v>
      </c>
      <c r="D202" s="336" t="str">
        <f t="shared" si="11"/>
        <v>Sunday</v>
      </c>
      <c r="E202" s="337">
        <v>46586</v>
      </c>
      <c r="F202" s="333">
        <v>7</v>
      </c>
      <c r="G202" s="350">
        <f t="shared" si="10"/>
        <v>802</v>
      </c>
      <c r="H202" s="328"/>
      <c r="I202" s="281">
        <v>796</v>
      </c>
      <c r="J202" s="281"/>
      <c r="K202" s="281">
        <f t="shared" si="9"/>
        <v>-796</v>
      </c>
      <c r="L202" s="281"/>
      <c r="M202" s="281"/>
      <c r="N202" s="131"/>
      <c r="O202" s="132"/>
    </row>
    <row r="203" spans="2:15" x14ac:dyDescent="0.2">
      <c r="B203" s="421">
        <v>30</v>
      </c>
      <c r="C203" s="118">
        <v>200</v>
      </c>
      <c r="D203" s="336" t="str">
        <f t="shared" si="11"/>
        <v>Monday</v>
      </c>
      <c r="E203" s="337">
        <v>46587</v>
      </c>
      <c r="F203" s="333">
        <v>1</v>
      </c>
      <c r="G203" s="350">
        <f t="shared" si="10"/>
        <v>803</v>
      </c>
      <c r="H203" s="328"/>
      <c r="I203" s="281">
        <v>800</v>
      </c>
      <c r="J203" s="281"/>
      <c r="K203" s="281">
        <f t="shared" si="9"/>
        <v>-800</v>
      </c>
      <c r="L203" s="281"/>
      <c r="M203" s="281"/>
      <c r="N203" s="131"/>
      <c r="O203" s="132"/>
    </row>
    <row r="204" spans="2:15" x14ac:dyDescent="0.2">
      <c r="B204" s="421"/>
      <c r="C204" s="118">
        <v>201</v>
      </c>
      <c r="D204" s="336" t="str">
        <f t="shared" si="11"/>
        <v>Tuesday</v>
      </c>
      <c r="E204" s="337">
        <v>46588</v>
      </c>
      <c r="F204" s="333">
        <v>2</v>
      </c>
      <c r="G204" s="350">
        <f t="shared" si="10"/>
        <v>805</v>
      </c>
      <c r="H204" s="328"/>
      <c r="I204" s="281">
        <v>804</v>
      </c>
      <c r="J204" s="281"/>
      <c r="K204" s="281">
        <f t="shared" si="9"/>
        <v>-804</v>
      </c>
      <c r="L204" s="281"/>
      <c r="M204" s="281"/>
      <c r="N204" s="131"/>
      <c r="O204" s="132"/>
    </row>
    <row r="205" spans="2:15" x14ac:dyDescent="0.2">
      <c r="B205" s="421"/>
      <c r="C205" s="118">
        <v>202</v>
      </c>
      <c r="D205" s="336" t="str">
        <f t="shared" si="11"/>
        <v>Wednesday</v>
      </c>
      <c r="E205" s="337">
        <v>46589</v>
      </c>
      <c r="F205" s="333">
        <v>3</v>
      </c>
      <c r="G205" s="350">
        <f t="shared" si="10"/>
        <v>808</v>
      </c>
      <c r="H205" s="328"/>
      <c r="I205" s="281">
        <v>808</v>
      </c>
      <c r="J205" s="281"/>
      <c r="K205" s="281">
        <f t="shared" si="9"/>
        <v>-808</v>
      </c>
      <c r="L205" s="281"/>
      <c r="M205" s="281"/>
      <c r="N205" s="131"/>
      <c r="O205" s="132"/>
    </row>
    <row r="206" spans="2:15" x14ac:dyDescent="0.2">
      <c r="B206" s="421"/>
      <c r="C206" s="118">
        <v>203</v>
      </c>
      <c r="D206" s="336" t="str">
        <f t="shared" si="11"/>
        <v>Thursday</v>
      </c>
      <c r="E206" s="337">
        <v>46590</v>
      </c>
      <c r="F206" s="333">
        <v>4</v>
      </c>
      <c r="G206" s="350">
        <f t="shared" si="10"/>
        <v>812</v>
      </c>
      <c r="H206" s="328"/>
      <c r="I206" s="281">
        <v>812</v>
      </c>
      <c r="J206" s="281"/>
      <c r="K206" s="281">
        <f t="shared" si="9"/>
        <v>-812</v>
      </c>
      <c r="L206" s="281"/>
      <c r="M206" s="281"/>
      <c r="N206" s="131"/>
      <c r="O206" s="132">
        <f>SUM(J200:J206)</f>
        <v>0</v>
      </c>
    </row>
    <row r="207" spans="2:15" x14ac:dyDescent="0.2">
      <c r="B207" s="421"/>
      <c r="C207" s="118">
        <v>204</v>
      </c>
      <c r="D207" s="336" t="str">
        <f t="shared" si="11"/>
        <v>Friday</v>
      </c>
      <c r="E207" s="337">
        <v>46591</v>
      </c>
      <c r="F207" s="333">
        <v>5</v>
      </c>
      <c r="G207" s="350">
        <f t="shared" si="10"/>
        <v>817</v>
      </c>
      <c r="H207" s="328"/>
      <c r="I207" s="281">
        <v>816</v>
      </c>
      <c r="J207" s="281"/>
      <c r="K207" s="281">
        <f t="shared" si="9"/>
        <v>-816</v>
      </c>
      <c r="L207" s="281"/>
      <c r="M207" s="281"/>
      <c r="N207" s="131"/>
      <c r="O207" s="132"/>
    </row>
    <row r="208" spans="2:15" x14ac:dyDescent="0.2">
      <c r="B208" s="421"/>
      <c r="C208" s="118">
        <v>205</v>
      </c>
      <c r="D208" s="336" t="str">
        <f t="shared" si="11"/>
        <v>Saturday</v>
      </c>
      <c r="E208" s="337">
        <v>46592</v>
      </c>
      <c r="F208" s="333">
        <v>6</v>
      </c>
      <c r="G208" s="350">
        <f t="shared" si="10"/>
        <v>823</v>
      </c>
      <c r="H208" s="328"/>
      <c r="I208" s="281">
        <v>820</v>
      </c>
      <c r="J208" s="281"/>
      <c r="K208" s="281">
        <f t="shared" si="9"/>
        <v>-820</v>
      </c>
      <c r="L208" s="281"/>
      <c r="M208" s="281"/>
      <c r="N208" s="131"/>
      <c r="O208" s="132"/>
    </row>
    <row r="209" spans="2:15" x14ac:dyDescent="0.2">
      <c r="B209" s="421"/>
      <c r="C209" s="118">
        <v>206</v>
      </c>
      <c r="D209" s="336" t="str">
        <f t="shared" si="11"/>
        <v>Sunday</v>
      </c>
      <c r="E209" s="337">
        <v>46593</v>
      </c>
      <c r="F209" s="333">
        <v>7</v>
      </c>
      <c r="G209" s="350">
        <f t="shared" si="10"/>
        <v>830</v>
      </c>
      <c r="H209" s="328"/>
      <c r="I209" s="281">
        <v>824</v>
      </c>
      <c r="J209" s="281"/>
      <c r="K209" s="281">
        <f t="shared" si="9"/>
        <v>-824</v>
      </c>
      <c r="L209" s="281"/>
      <c r="M209" s="281"/>
      <c r="N209" s="131"/>
      <c r="O209" s="132"/>
    </row>
    <row r="210" spans="2:15" x14ac:dyDescent="0.2">
      <c r="B210" s="421">
        <v>31</v>
      </c>
      <c r="C210" s="118">
        <v>207</v>
      </c>
      <c r="D210" s="336" t="str">
        <f t="shared" si="11"/>
        <v>Monday</v>
      </c>
      <c r="E210" s="337">
        <v>46594</v>
      </c>
      <c r="F210" s="333">
        <v>1</v>
      </c>
      <c r="G210" s="350">
        <f t="shared" si="10"/>
        <v>831</v>
      </c>
      <c r="H210" s="328"/>
      <c r="I210" s="281">
        <v>828</v>
      </c>
      <c r="J210" s="281"/>
      <c r="K210" s="281">
        <f t="shared" si="9"/>
        <v>-828</v>
      </c>
      <c r="L210" s="281"/>
      <c r="M210" s="281"/>
      <c r="N210" s="131"/>
      <c r="O210" s="132"/>
    </row>
    <row r="211" spans="2:15" x14ac:dyDescent="0.2">
      <c r="B211" s="421"/>
      <c r="C211" s="118">
        <v>208</v>
      </c>
      <c r="D211" s="336" t="str">
        <f t="shared" si="11"/>
        <v>Tuesday</v>
      </c>
      <c r="E211" s="337">
        <v>46595</v>
      </c>
      <c r="F211" s="333">
        <v>2</v>
      </c>
      <c r="G211" s="350">
        <f t="shared" si="10"/>
        <v>833</v>
      </c>
      <c r="H211" s="328"/>
      <c r="I211" s="281">
        <v>832</v>
      </c>
      <c r="J211" s="281"/>
      <c r="K211" s="281">
        <f t="shared" si="9"/>
        <v>-832</v>
      </c>
      <c r="L211" s="281"/>
      <c r="M211" s="281"/>
      <c r="N211" s="131"/>
      <c r="O211" s="132"/>
    </row>
    <row r="212" spans="2:15" x14ac:dyDescent="0.2">
      <c r="B212" s="421"/>
      <c r="C212" s="118">
        <v>209</v>
      </c>
      <c r="D212" s="336" t="str">
        <f t="shared" si="11"/>
        <v>Wednesday</v>
      </c>
      <c r="E212" s="337">
        <v>46596</v>
      </c>
      <c r="F212" s="333">
        <v>3</v>
      </c>
      <c r="G212" s="350">
        <f t="shared" si="10"/>
        <v>836</v>
      </c>
      <c r="H212" s="328"/>
      <c r="I212" s="281">
        <v>836</v>
      </c>
      <c r="J212" s="281"/>
      <c r="K212" s="281">
        <f t="shared" si="9"/>
        <v>-836</v>
      </c>
      <c r="L212" s="281"/>
      <c r="M212" s="281"/>
      <c r="N212" s="131"/>
      <c r="O212" s="132"/>
    </row>
    <row r="213" spans="2:15" x14ac:dyDescent="0.2">
      <c r="B213" s="421"/>
      <c r="C213" s="118">
        <v>210</v>
      </c>
      <c r="D213" s="336" t="str">
        <f t="shared" si="11"/>
        <v>Thursday</v>
      </c>
      <c r="E213" s="337">
        <v>46597</v>
      </c>
      <c r="F213" s="333">
        <v>4</v>
      </c>
      <c r="G213" s="350">
        <f t="shared" si="10"/>
        <v>840</v>
      </c>
      <c r="H213" s="328"/>
      <c r="I213" s="281">
        <v>840</v>
      </c>
      <c r="J213" s="281"/>
      <c r="K213" s="281">
        <f t="shared" si="9"/>
        <v>-840</v>
      </c>
      <c r="L213" s="281"/>
      <c r="M213" s="281"/>
      <c r="N213" s="131"/>
      <c r="O213" s="132">
        <f>SUM(J207:J213)</f>
        <v>0</v>
      </c>
    </row>
    <row r="214" spans="2:15" x14ac:dyDescent="0.2">
      <c r="B214" s="421"/>
      <c r="C214" s="118">
        <v>211</v>
      </c>
      <c r="D214" s="336" t="str">
        <f t="shared" si="11"/>
        <v>Friday</v>
      </c>
      <c r="E214" s="337">
        <v>46598</v>
      </c>
      <c r="F214" s="333">
        <v>5</v>
      </c>
      <c r="G214" s="350">
        <f t="shared" si="10"/>
        <v>845</v>
      </c>
      <c r="H214" s="328"/>
      <c r="I214" s="281">
        <v>844</v>
      </c>
      <c r="J214" s="281"/>
      <c r="K214" s="281">
        <f t="shared" si="9"/>
        <v>-844</v>
      </c>
      <c r="L214" s="281"/>
      <c r="M214" s="281"/>
      <c r="N214" s="131"/>
      <c r="O214" s="132"/>
    </row>
    <row r="215" spans="2:15" x14ac:dyDescent="0.2">
      <c r="B215" s="421"/>
      <c r="C215" s="118">
        <v>212</v>
      </c>
      <c r="D215" s="336" t="str">
        <f t="shared" si="11"/>
        <v>Saturday</v>
      </c>
      <c r="E215" s="337">
        <v>46599</v>
      </c>
      <c r="F215" s="333">
        <v>6</v>
      </c>
      <c r="G215" s="350">
        <f t="shared" si="10"/>
        <v>851</v>
      </c>
      <c r="H215" s="328"/>
      <c r="I215" s="281">
        <v>848</v>
      </c>
      <c r="J215" s="281"/>
      <c r="K215" s="281">
        <f t="shared" si="9"/>
        <v>-848</v>
      </c>
      <c r="L215" s="281"/>
      <c r="M215" s="281"/>
      <c r="N215" s="131"/>
      <c r="O215" s="132"/>
    </row>
    <row r="216" spans="2:15" x14ac:dyDescent="0.2">
      <c r="B216" s="421"/>
      <c r="C216" s="118">
        <v>213</v>
      </c>
      <c r="D216" s="336" t="str">
        <f t="shared" si="11"/>
        <v>Sunday</v>
      </c>
      <c r="E216" s="337">
        <v>46600</v>
      </c>
      <c r="F216" s="333">
        <v>7</v>
      </c>
      <c r="G216" s="350">
        <f t="shared" si="10"/>
        <v>858</v>
      </c>
      <c r="H216" s="328"/>
      <c r="I216" s="281">
        <v>852</v>
      </c>
      <c r="J216" s="281"/>
      <c r="K216" s="281">
        <f t="shared" si="9"/>
        <v>-852</v>
      </c>
      <c r="L216" s="281"/>
      <c r="M216" s="281"/>
      <c r="N216" s="131"/>
      <c r="O216" s="132"/>
    </row>
    <row r="217" spans="2:15" x14ac:dyDescent="0.2">
      <c r="B217" s="421">
        <v>32</v>
      </c>
      <c r="C217" s="118">
        <v>214</v>
      </c>
      <c r="D217" s="336" t="str">
        <f t="shared" si="11"/>
        <v>Monday</v>
      </c>
      <c r="E217" s="337">
        <v>46601</v>
      </c>
      <c r="F217" s="333">
        <v>1</v>
      </c>
      <c r="G217" s="350">
        <f t="shared" si="10"/>
        <v>859</v>
      </c>
      <c r="H217" s="328"/>
      <c r="I217" s="281">
        <v>856</v>
      </c>
      <c r="J217" s="281"/>
      <c r="K217" s="281">
        <f t="shared" si="9"/>
        <v>-856</v>
      </c>
      <c r="L217" s="281"/>
      <c r="M217" s="281"/>
      <c r="N217" s="131"/>
      <c r="O217" s="132"/>
    </row>
    <row r="218" spans="2:15" x14ac:dyDescent="0.2">
      <c r="B218" s="421"/>
      <c r="C218" s="118">
        <v>215</v>
      </c>
      <c r="D218" s="336" t="str">
        <f t="shared" si="11"/>
        <v>Tuesday</v>
      </c>
      <c r="E218" s="337">
        <v>46602</v>
      </c>
      <c r="F218" s="333">
        <v>2</v>
      </c>
      <c r="G218" s="350">
        <f t="shared" si="10"/>
        <v>861</v>
      </c>
      <c r="H218" s="328"/>
      <c r="I218" s="281">
        <v>860</v>
      </c>
      <c r="J218" s="281"/>
      <c r="K218" s="281">
        <f t="shared" si="9"/>
        <v>-860</v>
      </c>
      <c r="L218" s="281"/>
      <c r="M218" s="281"/>
      <c r="N218" s="131"/>
      <c r="O218" s="132"/>
    </row>
    <row r="219" spans="2:15" x14ac:dyDescent="0.2">
      <c r="B219" s="421"/>
      <c r="C219" s="118">
        <v>216</v>
      </c>
      <c r="D219" s="336" t="str">
        <f t="shared" si="11"/>
        <v>Wednesday</v>
      </c>
      <c r="E219" s="337">
        <v>46603</v>
      </c>
      <c r="F219" s="333">
        <v>3</v>
      </c>
      <c r="G219" s="350">
        <f t="shared" si="10"/>
        <v>864</v>
      </c>
      <c r="H219" s="328"/>
      <c r="I219" s="281">
        <v>864</v>
      </c>
      <c r="J219" s="281"/>
      <c r="K219" s="281">
        <f t="shared" si="9"/>
        <v>-864</v>
      </c>
      <c r="L219" s="281"/>
      <c r="M219" s="281"/>
      <c r="N219" s="131"/>
      <c r="O219" s="132"/>
    </row>
    <row r="220" spans="2:15" x14ac:dyDescent="0.2">
      <c r="B220" s="421"/>
      <c r="C220" s="118">
        <v>217</v>
      </c>
      <c r="D220" s="336" t="str">
        <f t="shared" si="11"/>
        <v>Thursday</v>
      </c>
      <c r="E220" s="337">
        <v>46604</v>
      </c>
      <c r="F220" s="333">
        <v>4</v>
      </c>
      <c r="G220" s="350">
        <f t="shared" si="10"/>
        <v>868</v>
      </c>
      <c r="H220" s="328"/>
      <c r="I220" s="281">
        <v>868</v>
      </c>
      <c r="J220" s="281"/>
      <c r="K220" s="281">
        <f t="shared" si="9"/>
        <v>-868</v>
      </c>
      <c r="L220" s="281"/>
      <c r="M220" s="281"/>
      <c r="N220" s="131"/>
      <c r="O220" s="132">
        <f>SUM(J214:J220)</f>
        <v>0</v>
      </c>
    </row>
    <row r="221" spans="2:15" x14ac:dyDescent="0.2">
      <c r="B221" s="421"/>
      <c r="C221" s="118">
        <v>218</v>
      </c>
      <c r="D221" s="336" t="str">
        <f t="shared" si="11"/>
        <v>Friday</v>
      </c>
      <c r="E221" s="337">
        <v>46605</v>
      </c>
      <c r="F221" s="333">
        <v>5</v>
      </c>
      <c r="G221" s="350">
        <f t="shared" si="10"/>
        <v>873</v>
      </c>
      <c r="H221" s="328"/>
      <c r="I221" s="281">
        <v>872</v>
      </c>
      <c r="J221" s="281"/>
      <c r="K221" s="281">
        <f t="shared" si="9"/>
        <v>-872</v>
      </c>
      <c r="L221" s="281"/>
      <c r="M221" s="281"/>
      <c r="N221" s="131"/>
      <c r="O221" s="132"/>
    </row>
    <row r="222" spans="2:15" x14ac:dyDescent="0.2">
      <c r="B222" s="421"/>
      <c r="C222" s="118">
        <v>219</v>
      </c>
      <c r="D222" s="336" t="str">
        <f t="shared" si="11"/>
        <v>Saturday</v>
      </c>
      <c r="E222" s="337">
        <v>46606</v>
      </c>
      <c r="F222" s="333">
        <v>6</v>
      </c>
      <c r="G222" s="350">
        <f t="shared" si="10"/>
        <v>879</v>
      </c>
      <c r="H222" s="328"/>
      <c r="I222" s="281">
        <v>876</v>
      </c>
      <c r="J222" s="281"/>
      <c r="K222" s="281">
        <f t="shared" si="9"/>
        <v>-876</v>
      </c>
      <c r="L222" s="281"/>
      <c r="M222" s="281"/>
      <c r="N222" s="131"/>
      <c r="O222" s="132"/>
    </row>
    <row r="223" spans="2:15" x14ac:dyDescent="0.2">
      <c r="B223" s="421"/>
      <c r="C223" s="118">
        <v>220</v>
      </c>
      <c r="D223" s="336" t="str">
        <f t="shared" si="11"/>
        <v>Sunday</v>
      </c>
      <c r="E223" s="337">
        <v>46607</v>
      </c>
      <c r="F223" s="333">
        <v>7</v>
      </c>
      <c r="G223" s="350">
        <f t="shared" si="10"/>
        <v>886</v>
      </c>
      <c r="H223" s="328"/>
      <c r="I223" s="281">
        <v>880</v>
      </c>
      <c r="J223" s="281"/>
      <c r="K223" s="281">
        <f t="shared" si="9"/>
        <v>-880</v>
      </c>
      <c r="L223" s="281"/>
      <c r="M223" s="281"/>
      <c r="N223" s="131"/>
      <c r="O223" s="132"/>
    </row>
    <row r="224" spans="2:15" x14ac:dyDescent="0.2">
      <c r="B224" s="421">
        <v>33</v>
      </c>
      <c r="C224" s="118">
        <v>221</v>
      </c>
      <c r="D224" s="336" t="str">
        <f t="shared" si="11"/>
        <v>Monday</v>
      </c>
      <c r="E224" s="337">
        <v>46608</v>
      </c>
      <c r="F224" s="333">
        <v>1</v>
      </c>
      <c r="G224" s="350">
        <f t="shared" si="10"/>
        <v>887</v>
      </c>
      <c r="H224" s="328"/>
      <c r="I224" s="281">
        <v>884</v>
      </c>
      <c r="J224" s="281"/>
      <c r="K224" s="281">
        <f t="shared" si="9"/>
        <v>-884</v>
      </c>
      <c r="L224" s="281"/>
      <c r="M224" s="281"/>
      <c r="N224" s="131"/>
      <c r="O224" s="132"/>
    </row>
    <row r="225" spans="2:15" x14ac:dyDescent="0.2">
      <c r="B225" s="421"/>
      <c r="C225" s="118">
        <v>222</v>
      </c>
      <c r="D225" s="336" t="str">
        <f t="shared" si="11"/>
        <v>Tuesday</v>
      </c>
      <c r="E225" s="337">
        <v>46609</v>
      </c>
      <c r="F225" s="333">
        <v>2</v>
      </c>
      <c r="G225" s="350">
        <f t="shared" si="10"/>
        <v>889</v>
      </c>
      <c r="H225" s="328"/>
      <c r="I225" s="281">
        <v>888</v>
      </c>
      <c r="J225" s="281"/>
      <c r="K225" s="281">
        <f t="shared" si="9"/>
        <v>-888</v>
      </c>
      <c r="L225" s="281"/>
      <c r="M225" s="281"/>
      <c r="N225" s="131"/>
      <c r="O225" s="132"/>
    </row>
    <row r="226" spans="2:15" x14ac:dyDescent="0.2">
      <c r="B226" s="421"/>
      <c r="C226" s="118">
        <v>223</v>
      </c>
      <c r="D226" s="336" t="str">
        <f t="shared" si="11"/>
        <v>Wednesday</v>
      </c>
      <c r="E226" s="337">
        <v>46610</v>
      </c>
      <c r="F226" s="333">
        <v>3</v>
      </c>
      <c r="G226" s="350">
        <f t="shared" si="10"/>
        <v>892</v>
      </c>
      <c r="H226" s="328"/>
      <c r="I226" s="281">
        <v>892</v>
      </c>
      <c r="J226" s="281"/>
      <c r="K226" s="281">
        <f t="shared" si="9"/>
        <v>-892</v>
      </c>
      <c r="L226" s="281"/>
      <c r="M226" s="281"/>
      <c r="N226" s="131"/>
      <c r="O226" s="132"/>
    </row>
    <row r="227" spans="2:15" x14ac:dyDescent="0.2">
      <c r="B227" s="421"/>
      <c r="C227" s="118">
        <v>224</v>
      </c>
      <c r="D227" s="336" t="str">
        <f t="shared" si="11"/>
        <v>Thursday</v>
      </c>
      <c r="E227" s="337">
        <v>46611</v>
      </c>
      <c r="F227" s="333">
        <v>4</v>
      </c>
      <c r="G227" s="350">
        <f t="shared" si="10"/>
        <v>896</v>
      </c>
      <c r="H227" s="328"/>
      <c r="I227" s="281">
        <v>896</v>
      </c>
      <c r="J227" s="281"/>
      <c r="K227" s="281">
        <f t="shared" si="9"/>
        <v>-896</v>
      </c>
      <c r="L227" s="281"/>
      <c r="M227" s="281"/>
      <c r="N227" s="131"/>
      <c r="O227" s="132">
        <f>SUM(J221:J227)</f>
        <v>0</v>
      </c>
    </row>
    <row r="228" spans="2:15" x14ac:dyDescent="0.2">
      <c r="B228" s="421"/>
      <c r="C228" s="118">
        <v>225</v>
      </c>
      <c r="D228" s="336" t="str">
        <f t="shared" si="11"/>
        <v>Friday</v>
      </c>
      <c r="E228" s="337">
        <v>46612</v>
      </c>
      <c r="F228" s="333">
        <v>5</v>
      </c>
      <c r="G228" s="350">
        <f t="shared" si="10"/>
        <v>901</v>
      </c>
      <c r="H228" s="328"/>
      <c r="I228" s="281">
        <v>900</v>
      </c>
      <c r="J228" s="281"/>
      <c r="K228" s="281">
        <f t="shared" si="9"/>
        <v>-900</v>
      </c>
      <c r="L228" s="281"/>
      <c r="M228" s="281"/>
      <c r="N228" s="131"/>
      <c r="O228" s="132"/>
    </row>
    <row r="229" spans="2:15" x14ac:dyDescent="0.2">
      <c r="B229" s="421"/>
      <c r="C229" s="118">
        <v>226</v>
      </c>
      <c r="D229" s="336" t="str">
        <f t="shared" si="11"/>
        <v>Saturday</v>
      </c>
      <c r="E229" s="337">
        <v>46613</v>
      </c>
      <c r="F229" s="333">
        <v>6</v>
      </c>
      <c r="G229" s="350">
        <f t="shared" si="10"/>
        <v>907</v>
      </c>
      <c r="H229" s="328"/>
      <c r="I229" s="281">
        <v>904</v>
      </c>
      <c r="J229" s="281"/>
      <c r="K229" s="281">
        <f t="shared" si="9"/>
        <v>-904</v>
      </c>
      <c r="L229" s="281"/>
      <c r="M229" s="281"/>
      <c r="N229" s="131"/>
      <c r="O229" s="132"/>
    </row>
    <row r="230" spans="2:15" x14ac:dyDescent="0.2">
      <c r="B230" s="421"/>
      <c r="C230" s="118">
        <v>227</v>
      </c>
      <c r="D230" s="336" t="str">
        <f t="shared" si="11"/>
        <v>Sunday</v>
      </c>
      <c r="E230" s="337">
        <v>46614</v>
      </c>
      <c r="F230" s="333">
        <v>7</v>
      </c>
      <c r="G230" s="350">
        <f t="shared" si="10"/>
        <v>914</v>
      </c>
      <c r="H230" s="328"/>
      <c r="I230" s="281">
        <v>908</v>
      </c>
      <c r="J230" s="281"/>
      <c r="K230" s="281">
        <f t="shared" si="9"/>
        <v>-908</v>
      </c>
      <c r="L230" s="281"/>
      <c r="M230" s="281"/>
      <c r="N230" s="131"/>
      <c r="O230" s="132"/>
    </row>
    <row r="231" spans="2:15" x14ac:dyDescent="0.2">
      <c r="B231" s="421">
        <v>34</v>
      </c>
      <c r="C231" s="118">
        <v>228</v>
      </c>
      <c r="D231" s="336" t="str">
        <f t="shared" si="11"/>
        <v>Monday</v>
      </c>
      <c r="E231" s="337">
        <v>46615</v>
      </c>
      <c r="F231" s="333">
        <v>1</v>
      </c>
      <c r="G231" s="350">
        <f t="shared" si="10"/>
        <v>915</v>
      </c>
      <c r="H231" s="328"/>
      <c r="I231" s="281">
        <v>912</v>
      </c>
      <c r="J231" s="281"/>
      <c r="K231" s="281">
        <f t="shared" si="9"/>
        <v>-912</v>
      </c>
      <c r="L231" s="281"/>
      <c r="M231" s="281"/>
      <c r="N231" s="131"/>
      <c r="O231" s="132"/>
    </row>
    <row r="232" spans="2:15" x14ac:dyDescent="0.2">
      <c r="B232" s="421"/>
      <c r="C232" s="118">
        <v>229</v>
      </c>
      <c r="D232" s="336" t="str">
        <f t="shared" si="11"/>
        <v>Tuesday</v>
      </c>
      <c r="E232" s="337">
        <v>46616</v>
      </c>
      <c r="F232" s="333">
        <v>2</v>
      </c>
      <c r="G232" s="350">
        <f t="shared" si="10"/>
        <v>917</v>
      </c>
      <c r="H232" s="328"/>
      <c r="I232" s="281">
        <v>916</v>
      </c>
      <c r="J232" s="281"/>
      <c r="K232" s="281">
        <f t="shared" si="9"/>
        <v>-916</v>
      </c>
      <c r="L232" s="281"/>
      <c r="M232" s="281"/>
      <c r="N232" s="131"/>
      <c r="O232" s="132"/>
    </row>
    <row r="233" spans="2:15" x14ac:dyDescent="0.2">
      <c r="B233" s="421"/>
      <c r="C233" s="118">
        <v>230</v>
      </c>
      <c r="D233" s="336" t="str">
        <f t="shared" si="11"/>
        <v>Wednesday</v>
      </c>
      <c r="E233" s="337">
        <v>46617</v>
      </c>
      <c r="F233" s="333">
        <v>3</v>
      </c>
      <c r="G233" s="350">
        <f t="shared" si="10"/>
        <v>920</v>
      </c>
      <c r="H233" s="328"/>
      <c r="I233" s="281">
        <v>920</v>
      </c>
      <c r="J233" s="281"/>
      <c r="K233" s="281">
        <f t="shared" si="9"/>
        <v>-920</v>
      </c>
      <c r="L233" s="281"/>
      <c r="M233" s="281"/>
      <c r="N233" s="131"/>
      <c r="O233" s="132"/>
    </row>
    <row r="234" spans="2:15" x14ac:dyDescent="0.2">
      <c r="B234" s="421"/>
      <c r="C234" s="118">
        <v>231</v>
      </c>
      <c r="D234" s="336" t="str">
        <f t="shared" si="11"/>
        <v>Thursday</v>
      </c>
      <c r="E234" s="337">
        <v>46618</v>
      </c>
      <c r="F234" s="333">
        <v>4</v>
      </c>
      <c r="G234" s="350">
        <f t="shared" si="10"/>
        <v>924</v>
      </c>
      <c r="H234" s="328"/>
      <c r="I234" s="281">
        <v>924</v>
      </c>
      <c r="J234" s="281"/>
      <c r="K234" s="281">
        <f t="shared" si="9"/>
        <v>-924</v>
      </c>
      <c r="L234" s="281"/>
      <c r="M234" s="281"/>
      <c r="N234" s="131"/>
      <c r="O234" s="132">
        <f>SUM(J228:J234)</f>
        <v>0</v>
      </c>
    </row>
    <row r="235" spans="2:15" x14ac:dyDescent="0.2">
      <c r="B235" s="421"/>
      <c r="C235" s="118">
        <v>232</v>
      </c>
      <c r="D235" s="336" t="str">
        <f t="shared" si="11"/>
        <v>Friday</v>
      </c>
      <c r="E235" s="337">
        <v>46619</v>
      </c>
      <c r="F235" s="333">
        <v>5</v>
      </c>
      <c r="G235" s="350">
        <f t="shared" si="10"/>
        <v>929</v>
      </c>
      <c r="H235" s="328"/>
      <c r="I235" s="281">
        <v>928</v>
      </c>
      <c r="J235" s="281"/>
      <c r="K235" s="281">
        <f t="shared" si="9"/>
        <v>-928</v>
      </c>
      <c r="L235" s="281"/>
      <c r="M235" s="281"/>
      <c r="N235" s="131"/>
      <c r="O235" s="132"/>
    </row>
    <row r="236" spans="2:15" x14ac:dyDescent="0.2">
      <c r="B236" s="421"/>
      <c r="C236" s="118">
        <v>233</v>
      </c>
      <c r="D236" s="336" t="str">
        <f t="shared" si="11"/>
        <v>Saturday</v>
      </c>
      <c r="E236" s="337">
        <v>46620</v>
      </c>
      <c r="F236" s="333">
        <v>6</v>
      </c>
      <c r="G236" s="350">
        <f t="shared" si="10"/>
        <v>935</v>
      </c>
      <c r="H236" s="328"/>
      <c r="I236" s="281">
        <v>932</v>
      </c>
      <c r="J236" s="281"/>
      <c r="K236" s="281">
        <f t="shared" si="9"/>
        <v>-932</v>
      </c>
      <c r="L236" s="281"/>
      <c r="M236" s="281"/>
      <c r="N236" s="131"/>
      <c r="O236" s="132"/>
    </row>
    <row r="237" spans="2:15" x14ac:dyDescent="0.2">
      <c r="B237" s="421"/>
      <c r="C237" s="118">
        <v>234</v>
      </c>
      <c r="D237" s="336" t="str">
        <f t="shared" si="11"/>
        <v>Sunday</v>
      </c>
      <c r="E237" s="337">
        <v>46621</v>
      </c>
      <c r="F237" s="333">
        <v>7</v>
      </c>
      <c r="G237" s="350">
        <f t="shared" si="10"/>
        <v>942</v>
      </c>
      <c r="H237" s="328"/>
      <c r="I237" s="281">
        <v>936</v>
      </c>
      <c r="J237" s="281"/>
      <c r="K237" s="281">
        <f t="shared" si="9"/>
        <v>-936</v>
      </c>
      <c r="L237" s="281"/>
      <c r="M237" s="281"/>
      <c r="N237" s="131"/>
      <c r="O237" s="132"/>
    </row>
    <row r="238" spans="2:15" x14ac:dyDescent="0.2">
      <c r="B238" s="421">
        <v>35</v>
      </c>
      <c r="C238" s="118">
        <v>235</v>
      </c>
      <c r="D238" s="336" t="str">
        <f t="shared" si="11"/>
        <v>Monday</v>
      </c>
      <c r="E238" s="337">
        <v>46622</v>
      </c>
      <c r="F238" s="333">
        <v>1</v>
      </c>
      <c r="G238" s="350">
        <f t="shared" si="10"/>
        <v>943</v>
      </c>
      <c r="H238" s="328"/>
      <c r="I238" s="281">
        <v>940</v>
      </c>
      <c r="J238" s="281"/>
      <c r="K238" s="281">
        <f t="shared" si="9"/>
        <v>-940</v>
      </c>
      <c r="L238" s="281"/>
      <c r="M238" s="281"/>
      <c r="N238" s="131"/>
      <c r="O238" s="132"/>
    </row>
    <row r="239" spans="2:15" x14ac:dyDescent="0.2">
      <c r="B239" s="421"/>
      <c r="C239" s="118">
        <v>236</v>
      </c>
      <c r="D239" s="336" t="str">
        <f t="shared" si="11"/>
        <v>Tuesday</v>
      </c>
      <c r="E239" s="337">
        <v>46623</v>
      </c>
      <c r="F239" s="333">
        <v>2</v>
      </c>
      <c r="G239" s="350">
        <f t="shared" si="10"/>
        <v>945</v>
      </c>
      <c r="H239" s="328"/>
      <c r="I239" s="281">
        <v>944</v>
      </c>
      <c r="J239" s="281"/>
      <c r="K239" s="281">
        <f t="shared" si="9"/>
        <v>-944</v>
      </c>
      <c r="L239" s="281"/>
      <c r="M239" s="281"/>
      <c r="N239" s="131"/>
      <c r="O239" s="132"/>
    </row>
    <row r="240" spans="2:15" x14ac:dyDescent="0.2">
      <c r="B240" s="421"/>
      <c r="C240" s="118">
        <v>237</v>
      </c>
      <c r="D240" s="336" t="str">
        <f t="shared" si="11"/>
        <v>Wednesday</v>
      </c>
      <c r="E240" s="337">
        <v>46624</v>
      </c>
      <c r="F240" s="333">
        <v>3</v>
      </c>
      <c r="G240" s="350">
        <f t="shared" si="10"/>
        <v>948</v>
      </c>
      <c r="H240" s="328"/>
      <c r="I240" s="281">
        <v>948</v>
      </c>
      <c r="J240" s="281"/>
      <c r="K240" s="281">
        <f t="shared" si="9"/>
        <v>-948</v>
      </c>
      <c r="L240" s="281"/>
      <c r="M240" s="281"/>
      <c r="N240" s="131"/>
      <c r="O240" s="132"/>
    </row>
    <row r="241" spans="2:15" x14ac:dyDescent="0.2">
      <c r="B241" s="421"/>
      <c r="C241" s="118">
        <v>238</v>
      </c>
      <c r="D241" s="336" t="str">
        <f t="shared" si="11"/>
        <v>Thursday</v>
      </c>
      <c r="E241" s="337">
        <v>46625</v>
      </c>
      <c r="F241" s="333">
        <v>4</v>
      </c>
      <c r="G241" s="350">
        <f t="shared" si="10"/>
        <v>952</v>
      </c>
      <c r="H241" s="328"/>
      <c r="I241" s="281">
        <v>952</v>
      </c>
      <c r="J241" s="281"/>
      <c r="K241" s="281">
        <f t="shared" si="9"/>
        <v>-952</v>
      </c>
      <c r="L241" s="281"/>
      <c r="M241" s="281"/>
      <c r="N241" s="131"/>
      <c r="O241" s="132">
        <f>SUM(J235:J241)</f>
        <v>0</v>
      </c>
    </row>
    <row r="242" spans="2:15" x14ac:dyDescent="0.2">
      <c r="B242" s="421"/>
      <c r="C242" s="118">
        <v>239</v>
      </c>
      <c r="D242" s="336" t="str">
        <f t="shared" si="11"/>
        <v>Friday</v>
      </c>
      <c r="E242" s="337">
        <v>46626</v>
      </c>
      <c r="F242" s="333">
        <v>5</v>
      </c>
      <c r="G242" s="350">
        <f t="shared" si="10"/>
        <v>957</v>
      </c>
      <c r="H242" s="328"/>
      <c r="I242" s="281">
        <v>956</v>
      </c>
      <c r="J242" s="281"/>
      <c r="K242" s="281">
        <f t="shared" si="9"/>
        <v>-956</v>
      </c>
      <c r="L242" s="281"/>
      <c r="M242" s="281"/>
      <c r="N242" s="131"/>
      <c r="O242" s="132"/>
    </row>
    <row r="243" spans="2:15" x14ac:dyDescent="0.2">
      <c r="B243" s="421"/>
      <c r="C243" s="118">
        <v>240</v>
      </c>
      <c r="D243" s="336" t="str">
        <f t="shared" si="11"/>
        <v>Saturday</v>
      </c>
      <c r="E243" s="337">
        <v>46627</v>
      </c>
      <c r="F243" s="333">
        <v>6</v>
      </c>
      <c r="G243" s="350">
        <f t="shared" si="10"/>
        <v>963</v>
      </c>
      <c r="H243" s="328"/>
      <c r="I243" s="281">
        <v>960</v>
      </c>
      <c r="J243" s="281"/>
      <c r="K243" s="281">
        <f t="shared" si="9"/>
        <v>-960</v>
      </c>
      <c r="L243" s="281"/>
      <c r="M243" s="281"/>
      <c r="N243" s="131"/>
      <c r="O243" s="132"/>
    </row>
    <row r="244" spans="2:15" x14ac:dyDescent="0.2">
      <c r="B244" s="421"/>
      <c r="C244" s="118">
        <v>241</v>
      </c>
      <c r="D244" s="336" t="str">
        <f t="shared" si="11"/>
        <v>Sunday</v>
      </c>
      <c r="E244" s="337">
        <v>46628</v>
      </c>
      <c r="F244" s="333">
        <v>7</v>
      </c>
      <c r="G244" s="350">
        <f t="shared" si="10"/>
        <v>970</v>
      </c>
      <c r="H244" s="354"/>
      <c r="I244" s="281">
        <v>964</v>
      </c>
      <c r="J244" s="281"/>
      <c r="K244" s="281">
        <f t="shared" si="9"/>
        <v>-964</v>
      </c>
      <c r="L244" s="281"/>
      <c r="M244" s="281"/>
      <c r="N244" s="131"/>
      <c r="O244" s="132"/>
    </row>
    <row r="245" spans="2:15" x14ac:dyDescent="0.2">
      <c r="B245" s="421">
        <v>36</v>
      </c>
      <c r="C245" s="118">
        <v>242</v>
      </c>
      <c r="D245" s="343" t="str">
        <f t="shared" si="11"/>
        <v>Monday</v>
      </c>
      <c r="E245" s="337">
        <v>46629</v>
      </c>
      <c r="F245" s="333">
        <v>1</v>
      </c>
      <c r="G245" s="350">
        <f t="shared" si="10"/>
        <v>971</v>
      </c>
      <c r="H245" s="328"/>
      <c r="I245" s="281">
        <v>968</v>
      </c>
      <c r="J245" s="281"/>
      <c r="K245" s="281">
        <f t="shared" si="9"/>
        <v>-968</v>
      </c>
      <c r="L245" s="281"/>
      <c r="M245" s="281"/>
      <c r="N245" s="131"/>
      <c r="O245" s="132"/>
    </row>
    <row r="246" spans="2:15" x14ac:dyDescent="0.2">
      <c r="B246" s="421"/>
      <c r="C246" s="118">
        <v>243</v>
      </c>
      <c r="D246" s="336" t="str">
        <f t="shared" si="11"/>
        <v>Tuesday</v>
      </c>
      <c r="E246" s="337">
        <v>46630</v>
      </c>
      <c r="F246" s="333">
        <v>2</v>
      </c>
      <c r="G246" s="350">
        <f t="shared" si="10"/>
        <v>973</v>
      </c>
      <c r="H246" s="328"/>
      <c r="I246" s="281">
        <v>972</v>
      </c>
      <c r="J246" s="281"/>
      <c r="K246" s="281">
        <f t="shared" si="9"/>
        <v>-972</v>
      </c>
      <c r="L246" s="281"/>
      <c r="M246" s="281"/>
      <c r="N246" s="131"/>
      <c r="O246" s="132"/>
    </row>
    <row r="247" spans="2:15" x14ac:dyDescent="0.2">
      <c r="B247" s="421"/>
      <c r="C247" s="118">
        <v>244</v>
      </c>
      <c r="D247" s="336" t="str">
        <f t="shared" si="11"/>
        <v>Wednesday</v>
      </c>
      <c r="E247" s="337">
        <v>46631</v>
      </c>
      <c r="F247" s="333">
        <v>3</v>
      </c>
      <c r="G247" s="350">
        <f t="shared" si="10"/>
        <v>976</v>
      </c>
      <c r="H247" s="328"/>
      <c r="I247" s="281">
        <v>976</v>
      </c>
      <c r="J247" s="281"/>
      <c r="K247" s="281">
        <f t="shared" si="9"/>
        <v>-976</v>
      </c>
      <c r="L247" s="281"/>
      <c r="M247" s="281"/>
      <c r="N247" s="131"/>
      <c r="O247" s="132"/>
    </row>
    <row r="248" spans="2:15" x14ac:dyDescent="0.2">
      <c r="B248" s="421"/>
      <c r="C248" s="118">
        <v>245</v>
      </c>
      <c r="D248" s="336" t="str">
        <f t="shared" si="11"/>
        <v>Thursday</v>
      </c>
      <c r="E248" s="337">
        <v>46632</v>
      </c>
      <c r="F248" s="333">
        <v>4</v>
      </c>
      <c r="G248" s="350">
        <f t="shared" si="10"/>
        <v>980</v>
      </c>
      <c r="H248" s="328"/>
      <c r="I248" s="281">
        <v>980</v>
      </c>
      <c r="J248" s="281"/>
      <c r="K248" s="281">
        <f t="shared" si="9"/>
        <v>-980</v>
      </c>
      <c r="L248" s="281"/>
      <c r="M248" s="281"/>
      <c r="N248" s="131"/>
      <c r="O248" s="132">
        <f>SUM(J242:J248)</f>
        <v>0</v>
      </c>
    </row>
    <row r="249" spans="2:15" x14ac:dyDescent="0.2">
      <c r="B249" s="421"/>
      <c r="C249" s="118">
        <v>246</v>
      </c>
      <c r="D249" s="336" t="str">
        <f t="shared" si="11"/>
        <v>Friday</v>
      </c>
      <c r="E249" s="337">
        <v>46633</v>
      </c>
      <c r="F249" s="333">
        <v>5</v>
      </c>
      <c r="G249" s="350">
        <f t="shared" si="10"/>
        <v>985</v>
      </c>
      <c r="H249" s="328"/>
      <c r="I249" s="281">
        <v>984</v>
      </c>
      <c r="J249" s="281"/>
      <c r="K249" s="281">
        <f t="shared" si="9"/>
        <v>-984</v>
      </c>
      <c r="L249" s="281"/>
      <c r="M249" s="281"/>
      <c r="N249" s="131"/>
      <c r="O249" s="132"/>
    </row>
    <row r="250" spans="2:15" x14ac:dyDescent="0.2">
      <c r="B250" s="421"/>
      <c r="C250" s="118">
        <v>247</v>
      </c>
      <c r="D250" s="336" t="str">
        <f t="shared" si="11"/>
        <v>Saturday</v>
      </c>
      <c r="E250" s="337">
        <v>46634</v>
      </c>
      <c r="F250" s="333">
        <v>6</v>
      </c>
      <c r="G250" s="350">
        <f t="shared" si="10"/>
        <v>991</v>
      </c>
      <c r="H250" s="328"/>
      <c r="I250" s="281">
        <v>988</v>
      </c>
      <c r="J250" s="281"/>
      <c r="K250" s="281">
        <f t="shared" si="9"/>
        <v>-988</v>
      </c>
      <c r="L250" s="281"/>
      <c r="M250" s="281"/>
      <c r="N250" s="131"/>
      <c r="O250" s="132"/>
    </row>
    <row r="251" spans="2:15" x14ac:dyDescent="0.2">
      <c r="B251" s="421"/>
      <c r="C251" s="118">
        <v>248</v>
      </c>
      <c r="D251" s="336" t="str">
        <f t="shared" si="11"/>
        <v>Sunday</v>
      </c>
      <c r="E251" s="337">
        <v>46635</v>
      </c>
      <c r="F251" s="333">
        <v>7</v>
      </c>
      <c r="G251" s="350">
        <f t="shared" si="10"/>
        <v>998</v>
      </c>
      <c r="H251" s="328"/>
      <c r="I251" s="281">
        <v>992</v>
      </c>
      <c r="J251" s="281"/>
      <c r="K251" s="281">
        <f t="shared" si="9"/>
        <v>-992</v>
      </c>
      <c r="L251" s="281"/>
      <c r="M251" s="281"/>
      <c r="N251" s="131"/>
      <c r="O251" s="132"/>
    </row>
    <row r="252" spans="2:15" x14ac:dyDescent="0.2">
      <c r="B252" s="421">
        <v>37</v>
      </c>
      <c r="C252" s="118">
        <v>249</v>
      </c>
      <c r="D252" s="336" t="str">
        <f t="shared" si="11"/>
        <v>Monday</v>
      </c>
      <c r="E252" s="337">
        <v>46636</v>
      </c>
      <c r="F252" s="333">
        <v>1</v>
      </c>
      <c r="G252" s="350">
        <f t="shared" si="10"/>
        <v>999</v>
      </c>
      <c r="H252" s="328"/>
      <c r="I252" s="281">
        <v>996</v>
      </c>
      <c r="J252" s="281"/>
      <c r="K252" s="281">
        <f t="shared" si="9"/>
        <v>-996</v>
      </c>
      <c r="L252" s="281"/>
      <c r="M252" s="281"/>
      <c r="N252" s="131"/>
      <c r="O252" s="132"/>
    </row>
    <row r="253" spans="2:15" x14ac:dyDescent="0.2">
      <c r="B253" s="421"/>
      <c r="C253" s="118">
        <v>250</v>
      </c>
      <c r="D253" s="336" t="str">
        <f t="shared" si="11"/>
        <v>Tuesday</v>
      </c>
      <c r="E253" s="337">
        <v>46637</v>
      </c>
      <c r="F253" s="333">
        <v>2</v>
      </c>
      <c r="G253" s="350">
        <f t="shared" si="10"/>
        <v>1001</v>
      </c>
      <c r="H253" s="328"/>
      <c r="I253" s="281">
        <v>1000</v>
      </c>
      <c r="J253" s="281"/>
      <c r="K253" s="281">
        <f t="shared" si="9"/>
        <v>-1000</v>
      </c>
      <c r="L253" s="281"/>
      <c r="M253" s="281"/>
      <c r="N253" s="131"/>
      <c r="O253" s="132"/>
    </row>
    <row r="254" spans="2:15" x14ac:dyDescent="0.2">
      <c r="B254" s="421"/>
      <c r="C254" s="118">
        <v>251</v>
      </c>
      <c r="D254" s="336" t="str">
        <f t="shared" si="11"/>
        <v>Wednesday</v>
      </c>
      <c r="E254" s="337">
        <v>46638</v>
      </c>
      <c r="F254" s="333">
        <v>3</v>
      </c>
      <c r="G254" s="350">
        <f t="shared" si="10"/>
        <v>1004</v>
      </c>
      <c r="H254" s="328"/>
      <c r="I254" s="281">
        <v>1004</v>
      </c>
      <c r="J254" s="281"/>
      <c r="K254" s="281">
        <f t="shared" si="9"/>
        <v>-1004</v>
      </c>
      <c r="L254" s="281"/>
      <c r="M254" s="281"/>
      <c r="N254" s="131"/>
      <c r="O254" s="132"/>
    </row>
    <row r="255" spans="2:15" x14ac:dyDescent="0.2">
      <c r="B255" s="421"/>
      <c r="C255" s="118">
        <v>252</v>
      </c>
      <c r="D255" s="336" t="str">
        <f t="shared" si="11"/>
        <v>Thursday</v>
      </c>
      <c r="E255" s="337">
        <v>46639</v>
      </c>
      <c r="F255" s="333">
        <v>4</v>
      </c>
      <c r="G255" s="350">
        <f t="shared" si="10"/>
        <v>1008</v>
      </c>
      <c r="H255" s="328"/>
      <c r="I255" s="281">
        <v>1008</v>
      </c>
      <c r="J255" s="281"/>
      <c r="K255" s="281">
        <f t="shared" si="9"/>
        <v>-1008</v>
      </c>
      <c r="L255" s="281"/>
      <c r="M255" s="281"/>
      <c r="N255" s="131"/>
      <c r="O255" s="132">
        <f>SUM(J249:J255)</f>
        <v>0</v>
      </c>
    </row>
    <row r="256" spans="2:15" x14ac:dyDescent="0.2">
      <c r="B256" s="421"/>
      <c r="C256" s="118">
        <v>253</v>
      </c>
      <c r="D256" s="336" t="str">
        <f t="shared" si="11"/>
        <v>Friday</v>
      </c>
      <c r="E256" s="337">
        <v>46640</v>
      </c>
      <c r="F256" s="333">
        <v>5</v>
      </c>
      <c r="G256" s="350">
        <f t="shared" si="10"/>
        <v>1013</v>
      </c>
      <c r="H256" s="328"/>
      <c r="I256" s="281">
        <v>1012</v>
      </c>
      <c r="J256" s="281"/>
      <c r="K256" s="281">
        <f t="shared" si="9"/>
        <v>-1012</v>
      </c>
      <c r="L256" s="281"/>
      <c r="M256" s="281"/>
      <c r="N256" s="131"/>
      <c r="O256" s="132"/>
    </row>
    <row r="257" spans="2:15" x14ac:dyDescent="0.2">
      <c r="B257" s="421"/>
      <c r="C257" s="118">
        <v>254</v>
      </c>
      <c r="D257" s="336" t="str">
        <f t="shared" si="11"/>
        <v>Saturday</v>
      </c>
      <c r="E257" s="337">
        <v>46641</v>
      </c>
      <c r="F257" s="333">
        <v>6</v>
      </c>
      <c r="G257" s="350">
        <f t="shared" si="10"/>
        <v>1019</v>
      </c>
      <c r="H257" s="328"/>
      <c r="I257" s="281">
        <v>1016</v>
      </c>
      <c r="J257" s="281"/>
      <c r="K257" s="281">
        <f t="shared" si="9"/>
        <v>-1016</v>
      </c>
      <c r="L257" s="281"/>
      <c r="M257" s="281"/>
      <c r="N257" s="131"/>
      <c r="O257" s="132"/>
    </row>
    <row r="258" spans="2:15" x14ac:dyDescent="0.2">
      <c r="B258" s="421"/>
      <c r="C258" s="118">
        <v>255</v>
      </c>
      <c r="D258" s="336" t="str">
        <f t="shared" si="11"/>
        <v>Sunday</v>
      </c>
      <c r="E258" s="337">
        <v>46642</v>
      </c>
      <c r="F258" s="333">
        <v>7</v>
      </c>
      <c r="G258" s="350">
        <f t="shared" si="10"/>
        <v>1026</v>
      </c>
      <c r="H258" s="328"/>
      <c r="I258" s="281">
        <v>1020</v>
      </c>
      <c r="J258" s="281"/>
      <c r="K258" s="281">
        <f t="shared" si="9"/>
        <v>-1020</v>
      </c>
      <c r="L258" s="281"/>
      <c r="M258" s="281"/>
      <c r="N258" s="131"/>
      <c r="O258" s="132"/>
    </row>
    <row r="259" spans="2:15" x14ac:dyDescent="0.2">
      <c r="B259" s="421">
        <v>38</v>
      </c>
      <c r="C259" s="118">
        <v>256</v>
      </c>
      <c r="D259" s="336" t="str">
        <f t="shared" si="11"/>
        <v>Monday</v>
      </c>
      <c r="E259" s="337">
        <v>46643</v>
      </c>
      <c r="F259" s="333">
        <v>1</v>
      </c>
      <c r="G259" s="350">
        <f t="shared" si="10"/>
        <v>1027</v>
      </c>
      <c r="H259" s="328"/>
      <c r="I259" s="281">
        <v>1024</v>
      </c>
      <c r="J259" s="281"/>
      <c r="K259" s="281">
        <f t="shared" si="9"/>
        <v>-1024</v>
      </c>
      <c r="L259" s="281"/>
      <c r="M259" s="281"/>
      <c r="N259" s="131"/>
      <c r="O259" s="132"/>
    </row>
    <row r="260" spans="2:15" x14ac:dyDescent="0.2">
      <c r="B260" s="421"/>
      <c r="C260" s="118">
        <v>257</v>
      </c>
      <c r="D260" s="336" t="str">
        <f t="shared" si="11"/>
        <v>Tuesday</v>
      </c>
      <c r="E260" s="337">
        <v>46644</v>
      </c>
      <c r="F260" s="333">
        <v>2</v>
      </c>
      <c r="G260" s="350">
        <f t="shared" si="10"/>
        <v>1029</v>
      </c>
      <c r="H260" s="328"/>
      <c r="I260" s="281">
        <v>1028</v>
      </c>
      <c r="J260" s="281"/>
      <c r="K260" s="281">
        <f t="shared" si="9"/>
        <v>-1028</v>
      </c>
      <c r="L260" s="281"/>
      <c r="M260" s="281"/>
      <c r="N260" s="131"/>
      <c r="O260" s="132"/>
    </row>
    <row r="261" spans="2:15" x14ac:dyDescent="0.2">
      <c r="B261" s="421"/>
      <c r="C261" s="118">
        <v>258</v>
      </c>
      <c r="D261" s="336" t="str">
        <f t="shared" si="11"/>
        <v>Wednesday</v>
      </c>
      <c r="E261" s="337">
        <v>46645</v>
      </c>
      <c r="F261" s="333">
        <v>3</v>
      </c>
      <c r="G261" s="350">
        <f t="shared" si="10"/>
        <v>1032</v>
      </c>
      <c r="H261" s="328"/>
      <c r="I261" s="281">
        <v>1032</v>
      </c>
      <c r="J261" s="281"/>
      <c r="K261" s="281">
        <f t="shared" ref="K261:K324" si="12">SUM(H261-I261)</f>
        <v>-1032</v>
      </c>
      <c r="L261" s="281"/>
      <c r="M261" s="281"/>
      <c r="N261" s="131"/>
      <c r="O261" s="132"/>
    </row>
    <row r="262" spans="2:15" x14ac:dyDescent="0.2">
      <c r="B262" s="421"/>
      <c r="C262" s="118">
        <v>259</v>
      </c>
      <c r="D262" s="336" t="str">
        <f t="shared" si="11"/>
        <v>Thursday</v>
      </c>
      <c r="E262" s="337">
        <v>46646</v>
      </c>
      <c r="F262" s="333">
        <v>4</v>
      </c>
      <c r="G262" s="350">
        <f t="shared" si="10"/>
        <v>1036</v>
      </c>
      <c r="H262" s="328"/>
      <c r="I262" s="281">
        <v>1036</v>
      </c>
      <c r="J262" s="281"/>
      <c r="K262" s="281">
        <f t="shared" si="12"/>
        <v>-1036</v>
      </c>
      <c r="L262" s="281"/>
      <c r="M262" s="281"/>
      <c r="N262" s="131"/>
      <c r="O262" s="132">
        <f>SUM(J256:J262)</f>
        <v>0</v>
      </c>
    </row>
    <row r="263" spans="2:15" x14ac:dyDescent="0.2">
      <c r="B263" s="421"/>
      <c r="C263" s="118">
        <v>260</v>
      </c>
      <c r="D263" s="336" t="str">
        <f t="shared" si="11"/>
        <v>Friday</v>
      </c>
      <c r="E263" s="337">
        <v>46647</v>
      </c>
      <c r="F263" s="333">
        <v>5</v>
      </c>
      <c r="G263" s="350">
        <f t="shared" ref="G263:G326" si="13">SUM(G262+F263)</f>
        <v>1041</v>
      </c>
      <c r="H263" s="328"/>
      <c r="I263" s="281">
        <v>1040</v>
      </c>
      <c r="J263" s="281"/>
      <c r="K263" s="281">
        <f t="shared" si="12"/>
        <v>-1040</v>
      </c>
      <c r="L263" s="281"/>
      <c r="M263" s="281"/>
      <c r="N263" s="131"/>
      <c r="O263" s="132"/>
    </row>
    <row r="264" spans="2:15" x14ac:dyDescent="0.2">
      <c r="B264" s="421"/>
      <c r="C264" s="118">
        <v>261</v>
      </c>
      <c r="D264" s="336" t="str">
        <f t="shared" ref="D264:D327" si="14">TEXT(WEEKDAY(E264),"dddd")</f>
        <v>Saturday</v>
      </c>
      <c r="E264" s="337">
        <v>46648</v>
      </c>
      <c r="F264" s="333">
        <v>6</v>
      </c>
      <c r="G264" s="350">
        <f t="shared" si="13"/>
        <v>1047</v>
      </c>
      <c r="H264" s="328"/>
      <c r="I264" s="281">
        <v>1044</v>
      </c>
      <c r="J264" s="281"/>
      <c r="K264" s="281">
        <f t="shared" si="12"/>
        <v>-1044</v>
      </c>
      <c r="L264" s="281"/>
      <c r="M264" s="281"/>
      <c r="N264" s="131"/>
      <c r="O264" s="132"/>
    </row>
    <row r="265" spans="2:15" x14ac:dyDescent="0.2">
      <c r="B265" s="421"/>
      <c r="C265" s="118">
        <v>262</v>
      </c>
      <c r="D265" s="336" t="str">
        <f t="shared" si="14"/>
        <v>Sunday</v>
      </c>
      <c r="E265" s="337">
        <v>46649</v>
      </c>
      <c r="F265" s="333">
        <v>7</v>
      </c>
      <c r="G265" s="350">
        <f t="shared" si="13"/>
        <v>1054</v>
      </c>
      <c r="H265" s="328"/>
      <c r="I265" s="281">
        <v>1048</v>
      </c>
      <c r="J265" s="281"/>
      <c r="K265" s="281">
        <f t="shared" si="12"/>
        <v>-1048</v>
      </c>
      <c r="L265" s="281"/>
      <c r="M265" s="281"/>
      <c r="N265" s="131"/>
      <c r="O265" s="132"/>
    </row>
    <row r="266" spans="2:15" x14ac:dyDescent="0.2">
      <c r="B266" s="421">
        <v>39</v>
      </c>
      <c r="C266" s="118">
        <v>263</v>
      </c>
      <c r="D266" s="336" t="str">
        <f t="shared" si="14"/>
        <v>Monday</v>
      </c>
      <c r="E266" s="337">
        <v>46650</v>
      </c>
      <c r="F266" s="333">
        <v>1</v>
      </c>
      <c r="G266" s="350">
        <f t="shared" si="13"/>
        <v>1055</v>
      </c>
      <c r="H266" s="328"/>
      <c r="I266" s="281">
        <v>1052</v>
      </c>
      <c r="J266" s="281"/>
      <c r="K266" s="281">
        <f t="shared" si="12"/>
        <v>-1052</v>
      </c>
      <c r="L266" s="281"/>
      <c r="M266" s="281"/>
      <c r="N266" s="131"/>
      <c r="O266" s="132"/>
    </row>
    <row r="267" spans="2:15" x14ac:dyDescent="0.2">
      <c r="B267" s="421"/>
      <c r="C267" s="118">
        <v>264</v>
      </c>
      <c r="D267" s="336" t="str">
        <f t="shared" si="14"/>
        <v>Tuesday</v>
      </c>
      <c r="E267" s="337">
        <v>46651</v>
      </c>
      <c r="F267" s="333">
        <v>2</v>
      </c>
      <c r="G267" s="350">
        <f t="shared" si="13"/>
        <v>1057</v>
      </c>
      <c r="H267" s="328"/>
      <c r="I267" s="281">
        <v>1056</v>
      </c>
      <c r="J267" s="281"/>
      <c r="K267" s="281">
        <f t="shared" si="12"/>
        <v>-1056</v>
      </c>
      <c r="L267" s="281"/>
      <c r="M267" s="281"/>
      <c r="N267" s="131"/>
      <c r="O267" s="132"/>
    </row>
    <row r="268" spans="2:15" x14ac:dyDescent="0.2">
      <c r="B268" s="421"/>
      <c r="C268" s="118">
        <v>265</v>
      </c>
      <c r="D268" s="336" t="str">
        <f t="shared" si="14"/>
        <v>Wednesday</v>
      </c>
      <c r="E268" s="337">
        <v>46652</v>
      </c>
      <c r="F268" s="333">
        <v>3</v>
      </c>
      <c r="G268" s="350">
        <f t="shared" si="13"/>
        <v>1060</v>
      </c>
      <c r="H268" s="328"/>
      <c r="I268" s="281">
        <v>1060</v>
      </c>
      <c r="J268" s="281"/>
      <c r="K268" s="281">
        <f t="shared" si="12"/>
        <v>-1060</v>
      </c>
      <c r="L268" s="281"/>
      <c r="M268" s="281"/>
      <c r="N268" s="131"/>
      <c r="O268" s="132"/>
    </row>
    <row r="269" spans="2:15" x14ac:dyDescent="0.2">
      <c r="B269" s="421"/>
      <c r="C269" s="118">
        <v>266</v>
      </c>
      <c r="D269" s="336" t="str">
        <f t="shared" si="14"/>
        <v>Thursday</v>
      </c>
      <c r="E269" s="337">
        <v>46653</v>
      </c>
      <c r="F269" s="333">
        <v>4</v>
      </c>
      <c r="G269" s="350">
        <f t="shared" si="13"/>
        <v>1064</v>
      </c>
      <c r="H269" s="328"/>
      <c r="I269" s="281">
        <v>1064</v>
      </c>
      <c r="J269" s="281"/>
      <c r="K269" s="281">
        <f t="shared" si="12"/>
        <v>-1064</v>
      </c>
      <c r="L269" s="281"/>
      <c r="M269" s="281"/>
      <c r="N269" s="131"/>
      <c r="O269" s="132">
        <f>SUM(J263:J269)</f>
        <v>0</v>
      </c>
    </row>
    <row r="270" spans="2:15" x14ac:dyDescent="0.2">
      <c r="B270" s="421"/>
      <c r="C270" s="118">
        <v>267</v>
      </c>
      <c r="D270" s="336" t="str">
        <f t="shared" si="14"/>
        <v>Friday</v>
      </c>
      <c r="E270" s="337">
        <v>46654</v>
      </c>
      <c r="F270" s="333">
        <v>5</v>
      </c>
      <c r="G270" s="350">
        <f t="shared" si="13"/>
        <v>1069</v>
      </c>
      <c r="H270" s="328"/>
      <c r="I270" s="281">
        <v>1068</v>
      </c>
      <c r="J270" s="281"/>
      <c r="K270" s="281">
        <f t="shared" si="12"/>
        <v>-1068</v>
      </c>
      <c r="L270" s="281"/>
      <c r="M270" s="281"/>
      <c r="N270" s="131"/>
      <c r="O270" s="132"/>
    </row>
    <row r="271" spans="2:15" x14ac:dyDescent="0.2">
      <c r="B271" s="421"/>
      <c r="C271" s="118">
        <v>268</v>
      </c>
      <c r="D271" s="336" t="str">
        <f t="shared" si="14"/>
        <v>Saturday</v>
      </c>
      <c r="E271" s="337">
        <v>46655</v>
      </c>
      <c r="F271" s="333">
        <v>6</v>
      </c>
      <c r="G271" s="350">
        <f t="shared" si="13"/>
        <v>1075</v>
      </c>
      <c r="H271" s="328"/>
      <c r="I271" s="281">
        <v>1072</v>
      </c>
      <c r="J271" s="281"/>
      <c r="K271" s="281">
        <f t="shared" si="12"/>
        <v>-1072</v>
      </c>
      <c r="L271" s="281"/>
      <c r="M271" s="281"/>
      <c r="N271" s="131"/>
      <c r="O271" s="132"/>
    </row>
    <row r="272" spans="2:15" x14ac:dyDescent="0.2">
      <c r="B272" s="421"/>
      <c r="C272" s="118">
        <v>269</v>
      </c>
      <c r="D272" s="336" t="str">
        <f t="shared" si="14"/>
        <v>Sunday</v>
      </c>
      <c r="E272" s="337">
        <v>46656</v>
      </c>
      <c r="F272" s="333">
        <v>7</v>
      </c>
      <c r="G272" s="350">
        <f t="shared" si="13"/>
        <v>1082</v>
      </c>
      <c r="H272" s="328"/>
      <c r="I272" s="281">
        <v>1076</v>
      </c>
      <c r="J272" s="281"/>
      <c r="K272" s="281">
        <f t="shared" si="12"/>
        <v>-1076</v>
      </c>
      <c r="L272" s="281"/>
      <c r="M272" s="281"/>
      <c r="N272" s="131"/>
      <c r="O272" s="132"/>
    </row>
    <row r="273" spans="2:15" x14ac:dyDescent="0.2">
      <c r="B273" s="421">
        <v>40</v>
      </c>
      <c r="C273" s="118">
        <v>270</v>
      </c>
      <c r="D273" s="336" t="str">
        <f t="shared" si="14"/>
        <v>Monday</v>
      </c>
      <c r="E273" s="337">
        <v>46657</v>
      </c>
      <c r="F273" s="333">
        <v>1</v>
      </c>
      <c r="G273" s="350">
        <f t="shared" si="13"/>
        <v>1083</v>
      </c>
      <c r="H273" s="328"/>
      <c r="I273" s="281">
        <v>1080</v>
      </c>
      <c r="J273" s="281"/>
      <c r="K273" s="281">
        <f t="shared" si="12"/>
        <v>-1080</v>
      </c>
      <c r="L273" s="281"/>
      <c r="M273" s="281"/>
      <c r="N273" s="131"/>
      <c r="O273" s="132"/>
    </row>
    <row r="274" spans="2:15" x14ac:dyDescent="0.2">
      <c r="B274" s="421"/>
      <c r="C274" s="118">
        <v>271</v>
      </c>
      <c r="D274" s="336" t="str">
        <f t="shared" si="14"/>
        <v>Tuesday</v>
      </c>
      <c r="E274" s="337">
        <v>46658</v>
      </c>
      <c r="F274" s="333">
        <v>2</v>
      </c>
      <c r="G274" s="350">
        <f t="shared" si="13"/>
        <v>1085</v>
      </c>
      <c r="H274" s="328"/>
      <c r="I274" s="281">
        <v>1084</v>
      </c>
      <c r="J274" s="281"/>
      <c r="K274" s="281">
        <f t="shared" si="12"/>
        <v>-1084</v>
      </c>
      <c r="L274" s="281"/>
      <c r="M274" s="281"/>
      <c r="N274" s="131"/>
      <c r="O274" s="132"/>
    </row>
    <row r="275" spans="2:15" x14ac:dyDescent="0.2">
      <c r="B275" s="421"/>
      <c r="C275" s="118">
        <v>272</v>
      </c>
      <c r="D275" s="336" t="str">
        <f t="shared" si="14"/>
        <v>Wednesday</v>
      </c>
      <c r="E275" s="337">
        <v>46659</v>
      </c>
      <c r="F275" s="333">
        <v>3</v>
      </c>
      <c r="G275" s="350">
        <f t="shared" si="13"/>
        <v>1088</v>
      </c>
      <c r="H275" s="328"/>
      <c r="I275" s="281">
        <v>1088</v>
      </c>
      <c r="J275" s="281"/>
      <c r="K275" s="281">
        <f t="shared" si="12"/>
        <v>-1088</v>
      </c>
      <c r="L275" s="281"/>
      <c r="M275" s="281"/>
      <c r="N275" s="131"/>
      <c r="O275" s="132"/>
    </row>
    <row r="276" spans="2:15" x14ac:dyDescent="0.2">
      <c r="B276" s="421"/>
      <c r="C276" s="118">
        <v>273</v>
      </c>
      <c r="D276" s="336" t="str">
        <f t="shared" si="14"/>
        <v>Thursday</v>
      </c>
      <c r="E276" s="337">
        <v>46660</v>
      </c>
      <c r="F276" s="333">
        <v>4</v>
      </c>
      <c r="G276" s="350">
        <f t="shared" si="13"/>
        <v>1092</v>
      </c>
      <c r="H276" s="328"/>
      <c r="I276" s="281">
        <v>1092</v>
      </c>
      <c r="J276" s="281"/>
      <c r="K276" s="281">
        <f t="shared" si="12"/>
        <v>-1092</v>
      </c>
      <c r="L276" s="281"/>
      <c r="M276" s="281"/>
      <c r="N276" s="131"/>
      <c r="O276" s="132">
        <f>SUM(J270:J276)</f>
        <v>0</v>
      </c>
    </row>
    <row r="277" spans="2:15" x14ac:dyDescent="0.2">
      <c r="B277" s="421"/>
      <c r="C277" s="118">
        <v>274</v>
      </c>
      <c r="D277" s="336" t="str">
        <f t="shared" si="14"/>
        <v>Friday</v>
      </c>
      <c r="E277" s="337">
        <v>46661</v>
      </c>
      <c r="F277" s="333">
        <v>5</v>
      </c>
      <c r="G277" s="350">
        <f t="shared" si="13"/>
        <v>1097</v>
      </c>
      <c r="H277" s="328"/>
      <c r="I277" s="281">
        <v>1096</v>
      </c>
      <c r="J277" s="281"/>
      <c r="K277" s="281">
        <f t="shared" si="12"/>
        <v>-1096</v>
      </c>
      <c r="L277" s="281"/>
      <c r="M277" s="281"/>
      <c r="N277" s="131"/>
      <c r="O277" s="132"/>
    </row>
    <row r="278" spans="2:15" x14ac:dyDescent="0.2">
      <c r="B278" s="421"/>
      <c r="C278" s="118">
        <v>275</v>
      </c>
      <c r="D278" s="336" t="str">
        <f t="shared" si="14"/>
        <v>Saturday</v>
      </c>
      <c r="E278" s="337">
        <v>46662</v>
      </c>
      <c r="F278" s="333">
        <v>6</v>
      </c>
      <c r="G278" s="350">
        <f t="shared" si="13"/>
        <v>1103</v>
      </c>
      <c r="H278" s="328"/>
      <c r="I278" s="281">
        <v>1100</v>
      </c>
      <c r="J278" s="281"/>
      <c r="K278" s="281">
        <f t="shared" si="12"/>
        <v>-1100</v>
      </c>
      <c r="L278" s="281"/>
      <c r="M278" s="281"/>
      <c r="N278" s="131"/>
      <c r="O278" s="132"/>
    </row>
    <row r="279" spans="2:15" x14ac:dyDescent="0.2">
      <c r="B279" s="421"/>
      <c r="C279" s="118">
        <v>276</v>
      </c>
      <c r="D279" s="336" t="str">
        <f t="shared" si="14"/>
        <v>Sunday</v>
      </c>
      <c r="E279" s="337">
        <v>46663</v>
      </c>
      <c r="F279" s="333">
        <v>7</v>
      </c>
      <c r="G279" s="350">
        <f t="shared" si="13"/>
        <v>1110</v>
      </c>
      <c r="H279" s="328"/>
      <c r="I279" s="281">
        <v>1104</v>
      </c>
      <c r="J279" s="281"/>
      <c r="K279" s="281">
        <f t="shared" si="12"/>
        <v>-1104</v>
      </c>
      <c r="L279" s="281"/>
      <c r="M279" s="281"/>
      <c r="N279" s="131"/>
      <c r="O279" s="132"/>
    </row>
    <row r="280" spans="2:15" x14ac:dyDescent="0.2">
      <c r="B280" s="421">
        <v>41</v>
      </c>
      <c r="C280" s="118">
        <v>277</v>
      </c>
      <c r="D280" s="336" t="str">
        <f t="shared" si="14"/>
        <v>Monday</v>
      </c>
      <c r="E280" s="337">
        <v>46664</v>
      </c>
      <c r="F280" s="333">
        <v>1</v>
      </c>
      <c r="G280" s="350">
        <f t="shared" si="13"/>
        <v>1111</v>
      </c>
      <c r="H280" s="328"/>
      <c r="I280" s="281">
        <v>1108</v>
      </c>
      <c r="J280" s="281"/>
      <c r="K280" s="281">
        <f t="shared" si="12"/>
        <v>-1108</v>
      </c>
      <c r="L280" s="281"/>
      <c r="M280" s="281"/>
      <c r="N280" s="131"/>
      <c r="O280" s="132"/>
    </row>
    <row r="281" spans="2:15" x14ac:dyDescent="0.2">
      <c r="B281" s="421"/>
      <c r="C281" s="118">
        <v>278</v>
      </c>
      <c r="D281" s="336" t="str">
        <f t="shared" si="14"/>
        <v>Tuesday</v>
      </c>
      <c r="E281" s="337">
        <v>46665</v>
      </c>
      <c r="F281" s="333">
        <v>2</v>
      </c>
      <c r="G281" s="350">
        <f t="shared" si="13"/>
        <v>1113</v>
      </c>
      <c r="H281" s="328"/>
      <c r="I281" s="281">
        <v>1112</v>
      </c>
      <c r="J281" s="281"/>
      <c r="K281" s="281">
        <f t="shared" si="12"/>
        <v>-1112</v>
      </c>
      <c r="L281" s="281"/>
      <c r="M281" s="281"/>
      <c r="N281" s="131"/>
      <c r="O281" s="132"/>
    </row>
    <row r="282" spans="2:15" x14ac:dyDescent="0.2">
      <c r="B282" s="421"/>
      <c r="C282" s="118">
        <v>279</v>
      </c>
      <c r="D282" s="336" t="str">
        <f t="shared" si="14"/>
        <v>Wednesday</v>
      </c>
      <c r="E282" s="337">
        <v>46666</v>
      </c>
      <c r="F282" s="333">
        <v>3</v>
      </c>
      <c r="G282" s="350">
        <f t="shared" si="13"/>
        <v>1116</v>
      </c>
      <c r="H282" s="328"/>
      <c r="I282" s="281">
        <v>1116</v>
      </c>
      <c r="J282" s="281"/>
      <c r="K282" s="281">
        <f t="shared" si="12"/>
        <v>-1116</v>
      </c>
      <c r="L282" s="281"/>
      <c r="M282" s="281"/>
      <c r="N282" s="131"/>
      <c r="O282" s="132"/>
    </row>
    <row r="283" spans="2:15" x14ac:dyDescent="0.2">
      <c r="B283" s="421"/>
      <c r="C283" s="118">
        <v>280</v>
      </c>
      <c r="D283" s="336" t="str">
        <f t="shared" si="14"/>
        <v>Thursday</v>
      </c>
      <c r="E283" s="337">
        <v>46667</v>
      </c>
      <c r="F283" s="333">
        <v>4</v>
      </c>
      <c r="G283" s="350">
        <f t="shared" si="13"/>
        <v>1120</v>
      </c>
      <c r="H283" s="328"/>
      <c r="I283" s="281">
        <v>1120</v>
      </c>
      <c r="J283" s="281"/>
      <c r="K283" s="281">
        <f t="shared" si="12"/>
        <v>-1120</v>
      </c>
      <c r="L283" s="281"/>
      <c r="M283" s="281"/>
      <c r="N283" s="131"/>
      <c r="O283" s="132">
        <f>SUM(J277:J283)</f>
        <v>0</v>
      </c>
    </row>
    <row r="284" spans="2:15" x14ac:dyDescent="0.2">
      <c r="B284" s="421"/>
      <c r="C284" s="118">
        <v>281</v>
      </c>
      <c r="D284" s="336" t="str">
        <f t="shared" si="14"/>
        <v>Friday</v>
      </c>
      <c r="E284" s="337">
        <v>46668</v>
      </c>
      <c r="F284" s="333">
        <v>5</v>
      </c>
      <c r="G284" s="350">
        <f t="shared" si="13"/>
        <v>1125</v>
      </c>
      <c r="H284" s="328"/>
      <c r="I284" s="281">
        <v>1124</v>
      </c>
      <c r="J284" s="281"/>
      <c r="K284" s="281">
        <f t="shared" si="12"/>
        <v>-1124</v>
      </c>
      <c r="L284" s="281"/>
      <c r="M284" s="281"/>
      <c r="N284" s="131"/>
      <c r="O284" s="132"/>
    </row>
    <row r="285" spans="2:15" x14ac:dyDescent="0.2">
      <c r="B285" s="421"/>
      <c r="C285" s="118">
        <v>282</v>
      </c>
      <c r="D285" s="336" t="str">
        <f t="shared" si="14"/>
        <v>Saturday</v>
      </c>
      <c r="E285" s="337">
        <v>46669</v>
      </c>
      <c r="F285" s="333">
        <v>6</v>
      </c>
      <c r="G285" s="350">
        <f t="shared" si="13"/>
        <v>1131</v>
      </c>
      <c r="H285" s="328"/>
      <c r="I285" s="281">
        <v>1128</v>
      </c>
      <c r="J285" s="281"/>
      <c r="K285" s="281">
        <f t="shared" si="12"/>
        <v>-1128</v>
      </c>
      <c r="L285" s="281"/>
      <c r="M285" s="281"/>
      <c r="N285" s="131"/>
      <c r="O285" s="132"/>
    </row>
    <row r="286" spans="2:15" x14ac:dyDescent="0.2">
      <c r="B286" s="421"/>
      <c r="C286" s="118">
        <v>283</v>
      </c>
      <c r="D286" s="336" t="str">
        <f t="shared" si="14"/>
        <v>Sunday</v>
      </c>
      <c r="E286" s="337">
        <v>46670</v>
      </c>
      <c r="F286" s="333">
        <v>7</v>
      </c>
      <c r="G286" s="350">
        <f t="shared" si="13"/>
        <v>1138</v>
      </c>
      <c r="H286" s="328"/>
      <c r="I286" s="281">
        <v>1132</v>
      </c>
      <c r="J286" s="281"/>
      <c r="K286" s="281">
        <f t="shared" si="12"/>
        <v>-1132</v>
      </c>
      <c r="L286" s="281"/>
      <c r="M286" s="281"/>
      <c r="N286" s="131"/>
      <c r="O286" s="132"/>
    </row>
    <row r="287" spans="2:15" x14ac:dyDescent="0.2">
      <c r="B287" s="421">
        <v>42</v>
      </c>
      <c r="C287" s="118">
        <v>284</v>
      </c>
      <c r="D287" s="336" t="str">
        <f t="shared" si="14"/>
        <v>Monday</v>
      </c>
      <c r="E287" s="337">
        <v>46671</v>
      </c>
      <c r="F287" s="333">
        <v>1</v>
      </c>
      <c r="G287" s="350">
        <f t="shared" si="13"/>
        <v>1139</v>
      </c>
      <c r="H287" s="328"/>
      <c r="I287" s="281">
        <v>1136</v>
      </c>
      <c r="J287" s="281"/>
      <c r="K287" s="281">
        <f t="shared" si="12"/>
        <v>-1136</v>
      </c>
      <c r="L287" s="281"/>
      <c r="M287" s="281"/>
      <c r="N287" s="131"/>
      <c r="O287" s="132"/>
    </row>
    <row r="288" spans="2:15" x14ac:dyDescent="0.2">
      <c r="B288" s="421"/>
      <c r="C288" s="118">
        <v>285</v>
      </c>
      <c r="D288" s="336" t="str">
        <f t="shared" si="14"/>
        <v>Tuesday</v>
      </c>
      <c r="E288" s="337">
        <v>46672</v>
      </c>
      <c r="F288" s="333">
        <v>2</v>
      </c>
      <c r="G288" s="350">
        <f t="shared" si="13"/>
        <v>1141</v>
      </c>
      <c r="H288" s="328"/>
      <c r="I288" s="281">
        <v>1140</v>
      </c>
      <c r="J288" s="281"/>
      <c r="K288" s="281">
        <f t="shared" si="12"/>
        <v>-1140</v>
      </c>
      <c r="L288" s="281"/>
      <c r="M288" s="281"/>
      <c r="N288" s="131"/>
      <c r="O288" s="132"/>
    </row>
    <row r="289" spans="2:15" x14ac:dyDescent="0.2">
      <c r="B289" s="421"/>
      <c r="C289" s="118">
        <v>286</v>
      </c>
      <c r="D289" s="336" t="str">
        <f t="shared" si="14"/>
        <v>Wednesday</v>
      </c>
      <c r="E289" s="337">
        <v>46673</v>
      </c>
      <c r="F289" s="333">
        <v>3</v>
      </c>
      <c r="G289" s="350">
        <f t="shared" si="13"/>
        <v>1144</v>
      </c>
      <c r="H289" s="328"/>
      <c r="I289" s="281">
        <v>1144</v>
      </c>
      <c r="J289" s="281"/>
      <c r="K289" s="281">
        <f t="shared" si="12"/>
        <v>-1144</v>
      </c>
      <c r="L289" s="281"/>
      <c r="M289" s="281"/>
      <c r="N289" s="131"/>
      <c r="O289" s="132"/>
    </row>
    <row r="290" spans="2:15" x14ac:dyDescent="0.2">
      <c r="B290" s="421"/>
      <c r="C290" s="118">
        <v>287</v>
      </c>
      <c r="D290" s="336" t="str">
        <f t="shared" si="14"/>
        <v>Thursday</v>
      </c>
      <c r="E290" s="337">
        <v>46674</v>
      </c>
      <c r="F290" s="333">
        <v>4</v>
      </c>
      <c r="G290" s="350">
        <f t="shared" si="13"/>
        <v>1148</v>
      </c>
      <c r="H290" s="328"/>
      <c r="I290" s="281">
        <v>1148</v>
      </c>
      <c r="J290" s="281"/>
      <c r="K290" s="281">
        <f t="shared" si="12"/>
        <v>-1148</v>
      </c>
      <c r="L290" s="281"/>
      <c r="M290" s="281"/>
      <c r="N290" s="131"/>
      <c r="O290" s="132">
        <f>SUM(J284:J290)</f>
        <v>0</v>
      </c>
    </row>
    <row r="291" spans="2:15" x14ac:dyDescent="0.2">
      <c r="B291" s="421"/>
      <c r="C291" s="118">
        <v>288</v>
      </c>
      <c r="D291" s="336" t="str">
        <f t="shared" si="14"/>
        <v>Friday</v>
      </c>
      <c r="E291" s="337">
        <v>46675</v>
      </c>
      <c r="F291" s="333">
        <v>5</v>
      </c>
      <c r="G291" s="350">
        <f t="shared" si="13"/>
        <v>1153</v>
      </c>
      <c r="H291" s="328"/>
      <c r="I291" s="281">
        <v>1152</v>
      </c>
      <c r="J291" s="281"/>
      <c r="K291" s="281">
        <f t="shared" si="12"/>
        <v>-1152</v>
      </c>
      <c r="L291" s="281"/>
      <c r="M291" s="281"/>
      <c r="N291" s="131"/>
      <c r="O291" s="132"/>
    </row>
    <row r="292" spans="2:15" x14ac:dyDescent="0.2">
      <c r="B292" s="421"/>
      <c r="C292" s="118">
        <v>289</v>
      </c>
      <c r="D292" s="336" t="str">
        <f t="shared" si="14"/>
        <v>Saturday</v>
      </c>
      <c r="E292" s="337">
        <v>46676</v>
      </c>
      <c r="F292" s="333">
        <v>6</v>
      </c>
      <c r="G292" s="350">
        <f t="shared" si="13"/>
        <v>1159</v>
      </c>
      <c r="H292" s="328"/>
      <c r="I292" s="281">
        <v>1156</v>
      </c>
      <c r="J292" s="281"/>
      <c r="K292" s="281">
        <f t="shared" si="12"/>
        <v>-1156</v>
      </c>
      <c r="L292" s="281"/>
      <c r="M292" s="281"/>
      <c r="N292" s="131"/>
      <c r="O292" s="132"/>
    </row>
    <row r="293" spans="2:15" x14ac:dyDescent="0.2">
      <c r="B293" s="421"/>
      <c r="C293" s="118">
        <v>290</v>
      </c>
      <c r="D293" s="336" t="str">
        <f t="shared" si="14"/>
        <v>Sunday</v>
      </c>
      <c r="E293" s="337">
        <v>46677</v>
      </c>
      <c r="F293" s="333">
        <v>7</v>
      </c>
      <c r="G293" s="350">
        <f t="shared" si="13"/>
        <v>1166</v>
      </c>
      <c r="H293" s="328"/>
      <c r="I293" s="281">
        <v>1160</v>
      </c>
      <c r="J293" s="281"/>
      <c r="K293" s="281">
        <f t="shared" si="12"/>
        <v>-1160</v>
      </c>
      <c r="L293" s="281"/>
      <c r="M293" s="281"/>
      <c r="N293" s="131"/>
      <c r="O293" s="132"/>
    </row>
    <row r="294" spans="2:15" x14ac:dyDescent="0.2">
      <c r="B294" s="421">
        <v>43</v>
      </c>
      <c r="C294" s="118">
        <v>291</v>
      </c>
      <c r="D294" s="336" t="str">
        <f t="shared" si="14"/>
        <v>Monday</v>
      </c>
      <c r="E294" s="337">
        <v>46678</v>
      </c>
      <c r="F294" s="333">
        <v>1</v>
      </c>
      <c r="G294" s="350">
        <f t="shared" si="13"/>
        <v>1167</v>
      </c>
      <c r="H294" s="328"/>
      <c r="I294" s="281">
        <v>1164</v>
      </c>
      <c r="J294" s="281"/>
      <c r="K294" s="281">
        <f t="shared" si="12"/>
        <v>-1164</v>
      </c>
      <c r="L294" s="281"/>
      <c r="M294" s="281"/>
      <c r="N294" s="131"/>
      <c r="O294" s="132"/>
    </row>
    <row r="295" spans="2:15" x14ac:dyDescent="0.2">
      <c r="B295" s="421"/>
      <c r="C295" s="118">
        <v>292</v>
      </c>
      <c r="D295" s="336" t="str">
        <f t="shared" si="14"/>
        <v>Tuesday</v>
      </c>
      <c r="E295" s="337">
        <v>46679</v>
      </c>
      <c r="F295" s="333">
        <v>2</v>
      </c>
      <c r="G295" s="350">
        <f t="shared" si="13"/>
        <v>1169</v>
      </c>
      <c r="H295" s="328"/>
      <c r="I295" s="281">
        <v>1168</v>
      </c>
      <c r="J295" s="281"/>
      <c r="K295" s="281">
        <f t="shared" si="12"/>
        <v>-1168</v>
      </c>
      <c r="L295" s="281"/>
      <c r="M295" s="281"/>
      <c r="N295" s="131"/>
      <c r="O295" s="132"/>
    </row>
    <row r="296" spans="2:15" x14ac:dyDescent="0.2">
      <c r="B296" s="421"/>
      <c r="C296" s="118">
        <v>293</v>
      </c>
      <c r="D296" s="336" t="str">
        <f t="shared" si="14"/>
        <v>Wednesday</v>
      </c>
      <c r="E296" s="337">
        <v>46680</v>
      </c>
      <c r="F296" s="333">
        <v>3</v>
      </c>
      <c r="G296" s="350">
        <f t="shared" si="13"/>
        <v>1172</v>
      </c>
      <c r="H296" s="328"/>
      <c r="I296" s="281">
        <v>1172</v>
      </c>
      <c r="J296" s="281"/>
      <c r="K296" s="281">
        <f t="shared" si="12"/>
        <v>-1172</v>
      </c>
      <c r="L296" s="281"/>
      <c r="M296" s="281"/>
      <c r="N296" s="131"/>
      <c r="O296" s="132"/>
    </row>
    <row r="297" spans="2:15" x14ac:dyDescent="0.2">
      <c r="B297" s="421"/>
      <c r="C297" s="118">
        <v>294</v>
      </c>
      <c r="D297" s="336" t="str">
        <f t="shared" si="14"/>
        <v>Thursday</v>
      </c>
      <c r="E297" s="337">
        <v>46681</v>
      </c>
      <c r="F297" s="333">
        <v>4</v>
      </c>
      <c r="G297" s="350">
        <f t="shared" si="13"/>
        <v>1176</v>
      </c>
      <c r="H297" s="328"/>
      <c r="I297" s="281">
        <v>1176</v>
      </c>
      <c r="J297" s="281"/>
      <c r="K297" s="281">
        <f t="shared" si="12"/>
        <v>-1176</v>
      </c>
      <c r="L297" s="281"/>
      <c r="M297" s="281"/>
      <c r="N297" s="131"/>
      <c r="O297" s="132">
        <f>SUM(J291:J297)</f>
        <v>0</v>
      </c>
    </row>
    <row r="298" spans="2:15" x14ac:dyDescent="0.2">
      <c r="B298" s="421"/>
      <c r="C298" s="118">
        <v>295</v>
      </c>
      <c r="D298" s="336" t="str">
        <f t="shared" si="14"/>
        <v>Friday</v>
      </c>
      <c r="E298" s="337">
        <v>46682</v>
      </c>
      <c r="F298" s="333">
        <v>5</v>
      </c>
      <c r="G298" s="350">
        <f t="shared" si="13"/>
        <v>1181</v>
      </c>
      <c r="H298" s="328"/>
      <c r="I298" s="281">
        <v>1180</v>
      </c>
      <c r="J298" s="281"/>
      <c r="K298" s="281">
        <f t="shared" si="12"/>
        <v>-1180</v>
      </c>
      <c r="L298" s="281"/>
      <c r="M298" s="281"/>
      <c r="N298" s="131"/>
      <c r="O298" s="132"/>
    </row>
    <row r="299" spans="2:15" x14ac:dyDescent="0.2">
      <c r="B299" s="421"/>
      <c r="C299" s="118">
        <v>296</v>
      </c>
      <c r="D299" s="336" t="str">
        <f t="shared" si="14"/>
        <v>Saturday</v>
      </c>
      <c r="E299" s="337">
        <v>46683</v>
      </c>
      <c r="F299" s="333">
        <v>6</v>
      </c>
      <c r="G299" s="350">
        <f t="shared" si="13"/>
        <v>1187</v>
      </c>
      <c r="H299" s="328"/>
      <c r="I299" s="281">
        <v>1184</v>
      </c>
      <c r="J299" s="281"/>
      <c r="K299" s="281">
        <f t="shared" si="12"/>
        <v>-1184</v>
      </c>
      <c r="L299" s="281"/>
      <c r="M299" s="281"/>
      <c r="N299" s="131"/>
      <c r="O299" s="132"/>
    </row>
    <row r="300" spans="2:15" x14ac:dyDescent="0.2">
      <c r="B300" s="421"/>
      <c r="C300" s="118">
        <v>297</v>
      </c>
      <c r="D300" s="336" t="str">
        <f t="shared" si="14"/>
        <v>Sunday</v>
      </c>
      <c r="E300" s="337">
        <v>46684</v>
      </c>
      <c r="F300" s="333">
        <v>7</v>
      </c>
      <c r="G300" s="350">
        <f t="shared" si="13"/>
        <v>1194</v>
      </c>
      <c r="H300" s="328"/>
      <c r="I300" s="281">
        <v>1188</v>
      </c>
      <c r="J300" s="281"/>
      <c r="K300" s="281">
        <f t="shared" si="12"/>
        <v>-1188</v>
      </c>
      <c r="L300" s="281"/>
      <c r="M300" s="281"/>
      <c r="N300" s="131"/>
      <c r="O300" s="132"/>
    </row>
    <row r="301" spans="2:15" x14ac:dyDescent="0.2">
      <c r="B301" s="421">
        <v>44</v>
      </c>
      <c r="C301" s="118">
        <v>298</v>
      </c>
      <c r="D301" s="336" t="str">
        <f t="shared" si="14"/>
        <v>Monday</v>
      </c>
      <c r="E301" s="337">
        <v>46685</v>
      </c>
      <c r="F301" s="333">
        <v>1</v>
      </c>
      <c r="G301" s="350">
        <f t="shared" si="13"/>
        <v>1195</v>
      </c>
      <c r="H301" s="328"/>
      <c r="I301" s="281">
        <v>1192</v>
      </c>
      <c r="J301" s="281"/>
      <c r="K301" s="281">
        <f t="shared" si="12"/>
        <v>-1192</v>
      </c>
      <c r="L301" s="281"/>
      <c r="M301" s="281"/>
      <c r="N301" s="131"/>
      <c r="O301" s="132"/>
    </row>
    <row r="302" spans="2:15" x14ac:dyDescent="0.2">
      <c r="B302" s="421"/>
      <c r="C302" s="118">
        <v>299</v>
      </c>
      <c r="D302" s="336" t="str">
        <f t="shared" si="14"/>
        <v>Tuesday</v>
      </c>
      <c r="E302" s="337">
        <v>46686</v>
      </c>
      <c r="F302" s="333">
        <v>2</v>
      </c>
      <c r="G302" s="350">
        <f t="shared" si="13"/>
        <v>1197</v>
      </c>
      <c r="H302" s="328"/>
      <c r="I302" s="281">
        <v>1196</v>
      </c>
      <c r="J302" s="281"/>
      <c r="K302" s="281">
        <f t="shared" si="12"/>
        <v>-1196</v>
      </c>
      <c r="L302" s="281"/>
      <c r="M302" s="281"/>
      <c r="N302" s="131"/>
      <c r="O302" s="132"/>
    </row>
    <row r="303" spans="2:15" x14ac:dyDescent="0.2">
      <c r="B303" s="421"/>
      <c r="C303" s="118">
        <v>300</v>
      </c>
      <c r="D303" s="336" t="str">
        <f t="shared" si="14"/>
        <v>Wednesday</v>
      </c>
      <c r="E303" s="337">
        <v>46687</v>
      </c>
      <c r="F303" s="333">
        <v>3</v>
      </c>
      <c r="G303" s="350">
        <f t="shared" si="13"/>
        <v>1200</v>
      </c>
      <c r="H303" s="328"/>
      <c r="I303" s="281">
        <v>1200</v>
      </c>
      <c r="J303" s="281"/>
      <c r="K303" s="281">
        <f t="shared" si="12"/>
        <v>-1200</v>
      </c>
      <c r="L303" s="281"/>
      <c r="M303" s="281"/>
      <c r="N303" s="131"/>
      <c r="O303" s="132"/>
    </row>
    <row r="304" spans="2:15" x14ac:dyDescent="0.2">
      <c r="B304" s="421"/>
      <c r="C304" s="118">
        <v>301</v>
      </c>
      <c r="D304" s="336" t="str">
        <f t="shared" si="14"/>
        <v>Thursday</v>
      </c>
      <c r="E304" s="337">
        <v>46688</v>
      </c>
      <c r="F304" s="333">
        <v>4</v>
      </c>
      <c r="G304" s="350">
        <f t="shared" si="13"/>
        <v>1204</v>
      </c>
      <c r="H304" s="328"/>
      <c r="I304" s="281">
        <v>1204</v>
      </c>
      <c r="J304" s="281"/>
      <c r="K304" s="281">
        <f t="shared" si="12"/>
        <v>-1204</v>
      </c>
      <c r="L304" s="281"/>
      <c r="M304" s="281"/>
      <c r="N304" s="131"/>
      <c r="O304" s="132">
        <f>SUM(J298:J304)</f>
        <v>0</v>
      </c>
    </row>
    <row r="305" spans="2:15" x14ac:dyDescent="0.2">
      <c r="B305" s="421"/>
      <c r="C305" s="118">
        <v>302</v>
      </c>
      <c r="D305" s="336" t="str">
        <f t="shared" si="14"/>
        <v>Friday</v>
      </c>
      <c r="E305" s="337">
        <v>46689</v>
      </c>
      <c r="F305" s="333">
        <v>5</v>
      </c>
      <c r="G305" s="350">
        <f t="shared" si="13"/>
        <v>1209</v>
      </c>
      <c r="H305" s="328"/>
      <c r="I305" s="281">
        <v>1208</v>
      </c>
      <c r="J305" s="281"/>
      <c r="K305" s="281">
        <f t="shared" si="12"/>
        <v>-1208</v>
      </c>
      <c r="L305" s="281"/>
      <c r="M305" s="281"/>
      <c r="N305" s="131"/>
      <c r="O305" s="132"/>
    </row>
    <row r="306" spans="2:15" x14ac:dyDescent="0.2">
      <c r="B306" s="421"/>
      <c r="C306" s="118">
        <v>303</v>
      </c>
      <c r="D306" s="336" t="str">
        <f t="shared" si="14"/>
        <v>Saturday</v>
      </c>
      <c r="E306" s="337">
        <v>46690</v>
      </c>
      <c r="F306" s="333">
        <v>6</v>
      </c>
      <c r="G306" s="350">
        <f t="shared" si="13"/>
        <v>1215</v>
      </c>
      <c r="H306" s="328"/>
      <c r="I306" s="281">
        <v>1212</v>
      </c>
      <c r="J306" s="281"/>
      <c r="K306" s="281">
        <f t="shared" si="12"/>
        <v>-1212</v>
      </c>
      <c r="L306" s="281"/>
      <c r="M306" s="281"/>
      <c r="N306" s="131"/>
      <c r="O306" s="132"/>
    </row>
    <row r="307" spans="2:15" x14ac:dyDescent="0.2">
      <c r="B307" s="421"/>
      <c r="C307" s="118">
        <v>304</v>
      </c>
      <c r="D307" s="336" t="str">
        <f t="shared" si="14"/>
        <v>Sunday</v>
      </c>
      <c r="E307" s="337">
        <v>46691</v>
      </c>
      <c r="F307" s="333">
        <v>7</v>
      </c>
      <c r="G307" s="350">
        <f t="shared" si="13"/>
        <v>1222</v>
      </c>
      <c r="H307" s="328"/>
      <c r="I307" s="281">
        <v>1216</v>
      </c>
      <c r="J307" s="281"/>
      <c r="K307" s="281">
        <f t="shared" si="12"/>
        <v>-1216</v>
      </c>
      <c r="L307" s="281"/>
      <c r="M307" s="281"/>
      <c r="N307" s="131"/>
      <c r="O307" s="132"/>
    </row>
    <row r="308" spans="2:15" x14ac:dyDescent="0.2">
      <c r="B308" s="421">
        <v>45</v>
      </c>
      <c r="C308" s="118">
        <v>305</v>
      </c>
      <c r="D308" s="336" t="str">
        <f t="shared" si="14"/>
        <v>Monday</v>
      </c>
      <c r="E308" s="337">
        <v>46692</v>
      </c>
      <c r="F308" s="333">
        <v>1</v>
      </c>
      <c r="G308" s="350">
        <f t="shared" si="13"/>
        <v>1223</v>
      </c>
      <c r="H308" s="328"/>
      <c r="I308" s="281">
        <v>1220</v>
      </c>
      <c r="J308" s="281"/>
      <c r="K308" s="281">
        <f t="shared" si="12"/>
        <v>-1220</v>
      </c>
      <c r="L308" s="281"/>
      <c r="M308" s="281"/>
      <c r="N308" s="131"/>
      <c r="O308" s="132"/>
    </row>
    <row r="309" spans="2:15" x14ac:dyDescent="0.2">
      <c r="B309" s="421"/>
      <c r="C309" s="118">
        <v>306</v>
      </c>
      <c r="D309" s="336" t="str">
        <f t="shared" si="14"/>
        <v>Tuesday</v>
      </c>
      <c r="E309" s="337">
        <v>46693</v>
      </c>
      <c r="F309" s="333">
        <v>2</v>
      </c>
      <c r="G309" s="350">
        <f t="shared" si="13"/>
        <v>1225</v>
      </c>
      <c r="H309" s="328"/>
      <c r="I309" s="281">
        <v>1224</v>
      </c>
      <c r="J309" s="281"/>
      <c r="K309" s="281">
        <f t="shared" si="12"/>
        <v>-1224</v>
      </c>
      <c r="L309" s="281"/>
      <c r="M309" s="281"/>
      <c r="N309" s="131"/>
      <c r="O309" s="132"/>
    </row>
    <row r="310" spans="2:15" x14ac:dyDescent="0.2">
      <c r="B310" s="421"/>
      <c r="C310" s="118">
        <v>307</v>
      </c>
      <c r="D310" s="336" t="str">
        <f t="shared" si="14"/>
        <v>Wednesday</v>
      </c>
      <c r="E310" s="337">
        <v>46694</v>
      </c>
      <c r="F310" s="333">
        <v>3</v>
      </c>
      <c r="G310" s="350">
        <f t="shared" si="13"/>
        <v>1228</v>
      </c>
      <c r="H310" s="328"/>
      <c r="I310" s="281">
        <v>1228</v>
      </c>
      <c r="J310" s="281"/>
      <c r="K310" s="281">
        <f t="shared" si="12"/>
        <v>-1228</v>
      </c>
      <c r="L310" s="281"/>
      <c r="M310" s="281"/>
      <c r="N310" s="131"/>
      <c r="O310" s="132"/>
    </row>
    <row r="311" spans="2:15" x14ac:dyDescent="0.2">
      <c r="B311" s="421"/>
      <c r="C311" s="118">
        <v>308</v>
      </c>
      <c r="D311" s="336" t="str">
        <f t="shared" si="14"/>
        <v>Thursday</v>
      </c>
      <c r="E311" s="337">
        <v>46695</v>
      </c>
      <c r="F311" s="333">
        <v>4</v>
      </c>
      <c r="G311" s="350">
        <f t="shared" si="13"/>
        <v>1232</v>
      </c>
      <c r="H311" s="328"/>
      <c r="I311" s="281">
        <v>1232</v>
      </c>
      <c r="J311" s="281"/>
      <c r="K311" s="281">
        <f t="shared" si="12"/>
        <v>-1232</v>
      </c>
      <c r="L311" s="281"/>
      <c r="M311" s="281"/>
      <c r="N311" s="131"/>
      <c r="O311" s="132">
        <f>SUM(J305:J311)</f>
        <v>0</v>
      </c>
    </row>
    <row r="312" spans="2:15" x14ac:dyDescent="0.2">
      <c r="B312" s="421"/>
      <c r="C312" s="118">
        <v>309</v>
      </c>
      <c r="D312" s="336" t="str">
        <f t="shared" si="14"/>
        <v>Friday</v>
      </c>
      <c r="E312" s="337">
        <v>46696</v>
      </c>
      <c r="F312" s="333">
        <v>5</v>
      </c>
      <c r="G312" s="350">
        <f t="shared" si="13"/>
        <v>1237</v>
      </c>
      <c r="H312" s="328"/>
      <c r="I312" s="281">
        <v>1236</v>
      </c>
      <c r="J312" s="281"/>
      <c r="K312" s="281">
        <f t="shared" si="12"/>
        <v>-1236</v>
      </c>
      <c r="L312" s="281"/>
      <c r="M312" s="281"/>
      <c r="N312" s="131"/>
      <c r="O312" s="132"/>
    </row>
    <row r="313" spans="2:15" x14ac:dyDescent="0.2">
      <c r="B313" s="421"/>
      <c r="C313" s="118">
        <v>310</v>
      </c>
      <c r="D313" s="336" t="str">
        <f t="shared" si="14"/>
        <v>Saturday</v>
      </c>
      <c r="E313" s="337">
        <v>46697</v>
      </c>
      <c r="F313" s="333">
        <v>6</v>
      </c>
      <c r="G313" s="350">
        <f t="shared" si="13"/>
        <v>1243</v>
      </c>
      <c r="H313" s="328"/>
      <c r="I313" s="281">
        <v>1240</v>
      </c>
      <c r="J313" s="281"/>
      <c r="K313" s="281">
        <f t="shared" si="12"/>
        <v>-1240</v>
      </c>
      <c r="L313" s="281"/>
      <c r="M313" s="281"/>
      <c r="N313" s="131"/>
      <c r="O313" s="132"/>
    </row>
    <row r="314" spans="2:15" x14ac:dyDescent="0.2">
      <c r="B314" s="421"/>
      <c r="C314" s="118">
        <v>311</v>
      </c>
      <c r="D314" s="336" t="str">
        <f t="shared" si="14"/>
        <v>Sunday</v>
      </c>
      <c r="E314" s="337">
        <v>46698</v>
      </c>
      <c r="F314" s="333">
        <v>7</v>
      </c>
      <c r="G314" s="350">
        <f t="shared" si="13"/>
        <v>1250</v>
      </c>
      <c r="H314" s="328"/>
      <c r="I314" s="281">
        <v>1244</v>
      </c>
      <c r="J314" s="281"/>
      <c r="K314" s="281">
        <f t="shared" si="12"/>
        <v>-1244</v>
      </c>
      <c r="L314" s="281"/>
      <c r="M314" s="281"/>
      <c r="N314" s="131"/>
      <c r="O314" s="132"/>
    </row>
    <row r="315" spans="2:15" x14ac:dyDescent="0.2">
      <c r="B315" s="421">
        <v>46</v>
      </c>
      <c r="C315" s="118">
        <v>312</v>
      </c>
      <c r="D315" s="336" t="str">
        <f t="shared" si="14"/>
        <v>Monday</v>
      </c>
      <c r="E315" s="337">
        <v>46699</v>
      </c>
      <c r="F315" s="333">
        <v>1</v>
      </c>
      <c r="G315" s="350">
        <f t="shared" si="13"/>
        <v>1251</v>
      </c>
      <c r="H315" s="328"/>
      <c r="I315" s="281">
        <v>1248</v>
      </c>
      <c r="J315" s="281"/>
      <c r="K315" s="281">
        <f t="shared" si="12"/>
        <v>-1248</v>
      </c>
      <c r="L315" s="281"/>
      <c r="M315" s="281"/>
      <c r="N315" s="131"/>
      <c r="O315" s="132"/>
    </row>
    <row r="316" spans="2:15" x14ac:dyDescent="0.2">
      <c r="B316" s="421"/>
      <c r="C316" s="118">
        <v>313</v>
      </c>
      <c r="D316" s="336" t="str">
        <f t="shared" si="14"/>
        <v>Tuesday</v>
      </c>
      <c r="E316" s="337">
        <v>46700</v>
      </c>
      <c r="F316" s="333">
        <v>2</v>
      </c>
      <c r="G316" s="350">
        <f t="shared" si="13"/>
        <v>1253</v>
      </c>
      <c r="H316" s="328"/>
      <c r="I316" s="281">
        <v>1252</v>
      </c>
      <c r="J316" s="281"/>
      <c r="K316" s="281">
        <f t="shared" si="12"/>
        <v>-1252</v>
      </c>
      <c r="L316" s="281"/>
      <c r="M316" s="281"/>
      <c r="N316" s="131"/>
      <c r="O316" s="132"/>
    </row>
    <row r="317" spans="2:15" x14ac:dyDescent="0.2">
      <c r="B317" s="421"/>
      <c r="C317" s="118">
        <v>314</v>
      </c>
      <c r="D317" s="336" t="str">
        <f t="shared" si="14"/>
        <v>Wednesday</v>
      </c>
      <c r="E317" s="337">
        <v>46701</v>
      </c>
      <c r="F317" s="333">
        <v>3</v>
      </c>
      <c r="G317" s="350">
        <f t="shared" si="13"/>
        <v>1256</v>
      </c>
      <c r="H317" s="328"/>
      <c r="I317" s="281">
        <v>1256</v>
      </c>
      <c r="J317" s="281"/>
      <c r="K317" s="281">
        <f t="shared" si="12"/>
        <v>-1256</v>
      </c>
      <c r="L317" s="281"/>
      <c r="M317" s="281"/>
      <c r="N317" s="131"/>
      <c r="O317" s="132"/>
    </row>
    <row r="318" spans="2:15" x14ac:dyDescent="0.2">
      <c r="B318" s="421"/>
      <c r="C318" s="118">
        <v>315</v>
      </c>
      <c r="D318" s="336" t="str">
        <f t="shared" si="14"/>
        <v>Thursday</v>
      </c>
      <c r="E318" s="337">
        <v>46702</v>
      </c>
      <c r="F318" s="333">
        <v>4</v>
      </c>
      <c r="G318" s="350">
        <f t="shared" si="13"/>
        <v>1260</v>
      </c>
      <c r="H318" s="328"/>
      <c r="I318" s="281">
        <v>1260</v>
      </c>
      <c r="J318" s="281"/>
      <c r="K318" s="281">
        <f t="shared" si="12"/>
        <v>-1260</v>
      </c>
      <c r="L318" s="281"/>
      <c r="M318" s="281"/>
      <c r="N318" s="131"/>
      <c r="O318" s="132">
        <f>SUM(J312:J318)</f>
        <v>0</v>
      </c>
    </row>
    <row r="319" spans="2:15" x14ac:dyDescent="0.2">
      <c r="B319" s="421"/>
      <c r="C319" s="118">
        <v>316</v>
      </c>
      <c r="D319" s="336" t="str">
        <f t="shared" si="14"/>
        <v>Friday</v>
      </c>
      <c r="E319" s="337">
        <v>46703</v>
      </c>
      <c r="F319" s="333">
        <v>5</v>
      </c>
      <c r="G319" s="350">
        <f t="shared" si="13"/>
        <v>1265</v>
      </c>
      <c r="H319" s="328"/>
      <c r="I319" s="281">
        <v>1264</v>
      </c>
      <c r="J319" s="281"/>
      <c r="K319" s="281">
        <f t="shared" si="12"/>
        <v>-1264</v>
      </c>
      <c r="L319" s="281"/>
      <c r="M319" s="281"/>
      <c r="N319" s="131"/>
      <c r="O319" s="132"/>
    </row>
    <row r="320" spans="2:15" x14ac:dyDescent="0.2">
      <c r="B320" s="421"/>
      <c r="C320" s="118">
        <v>317</v>
      </c>
      <c r="D320" s="336" t="str">
        <f t="shared" si="14"/>
        <v>Saturday</v>
      </c>
      <c r="E320" s="337">
        <v>46704</v>
      </c>
      <c r="F320" s="333">
        <v>6</v>
      </c>
      <c r="G320" s="350">
        <f t="shared" si="13"/>
        <v>1271</v>
      </c>
      <c r="H320" s="328"/>
      <c r="I320" s="281">
        <v>1268</v>
      </c>
      <c r="J320" s="281"/>
      <c r="K320" s="281">
        <f t="shared" si="12"/>
        <v>-1268</v>
      </c>
      <c r="L320" s="281"/>
      <c r="M320" s="281"/>
      <c r="N320" s="131"/>
      <c r="O320" s="132"/>
    </row>
    <row r="321" spans="2:15" x14ac:dyDescent="0.2">
      <c r="B321" s="421"/>
      <c r="C321" s="118">
        <v>318</v>
      </c>
      <c r="D321" s="336" t="str">
        <f t="shared" si="14"/>
        <v>Sunday</v>
      </c>
      <c r="E321" s="337">
        <v>46705</v>
      </c>
      <c r="F321" s="333">
        <v>7</v>
      </c>
      <c r="G321" s="350">
        <f t="shared" si="13"/>
        <v>1278</v>
      </c>
      <c r="H321" s="328"/>
      <c r="I321" s="281">
        <v>1272</v>
      </c>
      <c r="J321" s="281"/>
      <c r="K321" s="281">
        <f t="shared" si="12"/>
        <v>-1272</v>
      </c>
      <c r="L321" s="281"/>
      <c r="M321" s="281"/>
      <c r="N321" s="131"/>
      <c r="O321" s="132"/>
    </row>
    <row r="322" spans="2:15" x14ac:dyDescent="0.2">
      <c r="B322" s="421">
        <v>47</v>
      </c>
      <c r="C322" s="118">
        <v>319</v>
      </c>
      <c r="D322" s="336" t="str">
        <f t="shared" si="14"/>
        <v>Monday</v>
      </c>
      <c r="E322" s="337">
        <v>46706</v>
      </c>
      <c r="F322" s="333">
        <v>1</v>
      </c>
      <c r="G322" s="350">
        <f t="shared" si="13"/>
        <v>1279</v>
      </c>
      <c r="H322" s="328"/>
      <c r="I322" s="281">
        <v>1276</v>
      </c>
      <c r="J322" s="281"/>
      <c r="K322" s="281">
        <f t="shared" si="12"/>
        <v>-1276</v>
      </c>
      <c r="L322" s="281"/>
      <c r="M322" s="281"/>
      <c r="N322" s="131"/>
      <c r="O322" s="132"/>
    </row>
    <row r="323" spans="2:15" x14ac:dyDescent="0.2">
      <c r="B323" s="421"/>
      <c r="C323" s="118">
        <v>320</v>
      </c>
      <c r="D323" s="336" t="str">
        <f t="shared" si="14"/>
        <v>Tuesday</v>
      </c>
      <c r="E323" s="337">
        <v>46707</v>
      </c>
      <c r="F323" s="333">
        <v>2</v>
      </c>
      <c r="G323" s="350">
        <f t="shared" si="13"/>
        <v>1281</v>
      </c>
      <c r="H323" s="328"/>
      <c r="I323" s="281">
        <v>1280</v>
      </c>
      <c r="J323" s="281"/>
      <c r="K323" s="281">
        <f t="shared" si="12"/>
        <v>-1280</v>
      </c>
      <c r="L323" s="281"/>
      <c r="M323" s="281"/>
      <c r="N323" s="131"/>
      <c r="O323" s="132"/>
    </row>
    <row r="324" spans="2:15" x14ac:dyDescent="0.2">
      <c r="B324" s="421"/>
      <c r="C324" s="118">
        <v>321</v>
      </c>
      <c r="D324" s="336" t="str">
        <f t="shared" si="14"/>
        <v>Wednesday</v>
      </c>
      <c r="E324" s="337">
        <v>46708</v>
      </c>
      <c r="F324" s="333">
        <v>3</v>
      </c>
      <c r="G324" s="350">
        <f t="shared" si="13"/>
        <v>1284</v>
      </c>
      <c r="H324" s="328"/>
      <c r="I324" s="281">
        <v>1284</v>
      </c>
      <c r="J324" s="281"/>
      <c r="K324" s="281">
        <f t="shared" si="12"/>
        <v>-1284</v>
      </c>
      <c r="L324" s="281"/>
      <c r="M324" s="281"/>
      <c r="N324" s="131"/>
      <c r="O324" s="132"/>
    </row>
    <row r="325" spans="2:15" x14ac:dyDescent="0.2">
      <c r="B325" s="421"/>
      <c r="C325" s="118">
        <v>322</v>
      </c>
      <c r="D325" s="336" t="str">
        <f t="shared" si="14"/>
        <v>Thursday</v>
      </c>
      <c r="E325" s="337">
        <v>46709</v>
      </c>
      <c r="F325" s="333">
        <v>4</v>
      </c>
      <c r="G325" s="350">
        <f t="shared" si="13"/>
        <v>1288</v>
      </c>
      <c r="H325" s="328"/>
      <c r="I325" s="281">
        <v>1288</v>
      </c>
      <c r="J325" s="281"/>
      <c r="K325" s="281">
        <f t="shared" ref="K325:K368" si="15">SUM(H325-I325)</f>
        <v>-1288</v>
      </c>
      <c r="L325" s="281"/>
      <c r="M325" s="281"/>
      <c r="N325" s="131"/>
      <c r="O325" s="132">
        <f>SUM(J319:J325)</f>
        <v>0</v>
      </c>
    </row>
    <row r="326" spans="2:15" x14ac:dyDescent="0.2">
      <c r="B326" s="421"/>
      <c r="C326" s="118">
        <v>323</v>
      </c>
      <c r="D326" s="336" t="str">
        <f t="shared" si="14"/>
        <v>Friday</v>
      </c>
      <c r="E326" s="337">
        <v>46710</v>
      </c>
      <c r="F326" s="333">
        <v>5</v>
      </c>
      <c r="G326" s="350">
        <f t="shared" si="13"/>
        <v>1293</v>
      </c>
      <c r="H326" s="328"/>
      <c r="I326" s="281">
        <v>1292</v>
      </c>
      <c r="J326" s="281"/>
      <c r="K326" s="281">
        <f t="shared" si="15"/>
        <v>-1292</v>
      </c>
      <c r="L326" s="281"/>
      <c r="M326" s="281"/>
      <c r="N326" s="131"/>
      <c r="O326" s="132"/>
    </row>
    <row r="327" spans="2:15" x14ac:dyDescent="0.2">
      <c r="B327" s="421"/>
      <c r="C327" s="118">
        <v>324</v>
      </c>
      <c r="D327" s="336" t="str">
        <f t="shared" si="14"/>
        <v>Saturday</v>
      </c>
      <c r="E327" s="337">
        <v>46711</v>
      </c>
      <c r="F327" s="333">
        <v>6</v>
      </c>
      <c r="G327" s="350">
        <f t="shared" ref="G327:G368" si="16">SUM(G326+F327)</f>
        <v>1299</v>
      </c>
      <c r="H327" s="328"/>
      <c r="I327" s="281">
        <v>1296</v>
      </c>
      <c r="J327" s="281"/>
      <c r="K327" s="281">
        <f t="shared" si="15"/>
        <v>-1296</v>
      </c>
      <c r="L327" s="281"/>
      <c r="M327" s="281"/>
      <c r="N327" s="131"/>
      <c r="O327" s="132"/>
    </row>
    <row r="328" spans="2:15" x14ac:dyDescent="0.2">
      <c r="B328" s="421"/>
      <c r="C328" s="118">
        <v>325</v>
      </c>
      <c r="D328" s="336" t="str">
        <f t="shared" ref="D328:D368" si="17">TEXT(WEEKDAY(E328),"dddd")</f>
        <v>Sunday</v>
      </c>
      <c r="E328" s="337">
        <v>46712</v>
      </c>
      <c r="F328" s="333">
        <v>7</v>
      </c>
      <c r="G328" s="350">
        <f t="shared" si="16"/>
        <v>1306</v>
      </c>
      <c r="H328" s="328"/>
      <c r="I328" s="281">
        <v>1300</v>
      </c>
      <c r="J328" s="281"/>
      <c r="K328" s="281">
        <f t="shared" si="15"/>
        <v>-1300</v>
      </c>
      <c r="L328" s="281"/>
      <c r="M328" s="281"/>
      <c r="N328" s="131"/>
      <c r="O328" s="132"/>
    </row>
    <row r="329" spans="2:15" x14ac:dyDescent="0.2">
      <c r="B329" s="421">
        <v>48</v>
      </c>
      <c r="C329" s="118">
        <v>326</v>
      </c>
      <c r="D329" s="336" t="str">
        <f t="shared" si="17"/>
        <v>Monday</v>
      </c>
      <c r="E329" s="337">
        <v>46713</v>
      </c>
      <c r="F329" s="333">
        <v>1</v>
      </c>
      <c r="G329" s="350">
        <f t="shared" si="16"/>
        <v>1307</v>
      </c>
      <c r="H329" s="328"/>
      <c r="I329" s="281">
        <v>1304</v>
      </c>
      <c r="J329" s="281"/>
      <c r="K329" s="281">
        <f t="shared" si="15"/>
        <v>-1304</v>
      </c>
      <c r="L329" s="281"/>
      <c r="M329" s="281"/>
      <c r="N329" s="131"/>
      <c r="O329" s="132"/>
    </row>
    <row r="330" spans="2:15" x14ac:dyDescent="0.2">
      <c r="B330" s="421"/>
      <c r="C330" s="118">
        <v>327</v>
      </c>
      <c r="D330" s="336" t="str">
        <f t="shared" si="17"/>
        <v>Tuesday</v>
      </c>
      <c r="E330" s="337">
        <v>46714</v>
      </c>
      <c r="F330" s="333">
        <v>2</v>
      </c>
      <c r="G330" s="350">
        <f t="shared" si="16"/>
        <v>1309</v>
      </c>
      <c r="H330" s="328"/>
      <c r="I330" s="281">
        <v>1308</v>
      </c>
      <c r="J330" s="281"/>
      <c r="K330" s="281">
        <f t="shared" si="15"/>
        <v>-1308</v>
      </c>
      <c r="L330" s="281"/>
      <c r="M330" s="281"/>
      <c r="N330" s="131"/>
      <c r="O330" s="132"/>
    </row>
    <row r="331" spans="2:15" x14ac:dyDescent="0.2">
      <c r="B331" s="421"/>
      <c r="C331" s="118">
        <v>328</v>
      </c>
      <c r="D331" s="336" t="str">
        <f t="shared" si="17"/>
        <v>Wednesday</v>
      </c>
      <c r="E331" s="337">
        <v>46715</v>
      </c>
      <c r="F331" s="333">
        <v>3</v>
      </c>
      <c r="G331" s="350">
        <f t="shared" si="16"/>
        <v>1312</v>
      </c>
      <c r="H331" s="328"/>
      <c r="I331" s="281">
        <v>1312</v>
      </c>
      <c r="J331" s="281"/>
      <c r="K331" s="281">
        <f t="shared" si="15"/>
        <v>-1312</v>
      </c>
      <c r="L331" s="281"/>
      <c r="M331" s="281"/>
      <c r="N331" s="131"/>
      <c r="O331" s="132"/>
    </row>
    <row r="332" spans="2:15" x14ac:dyDescent="0.2">
      <c r="B332" s="421"/>
      <c r="C332" s="118">
        <v>329</v>
      </c>
      <c r="D332" s="336" t="str">
        <f t="shared" si="17"/>
        <v>Thursday</v>
      </c>
      <c r="E332" s="337">
        <v>46716</v>
      </c>
      <c r="F332" s="333">
        <v>4</v>
      </c>
      <c r="G332" s="350">
        <f t="shared" si="16"/>
        <v>1316</v>
      </c>
      <c r="H332" s="328"/>
      <c r="I332" s="281">
        <v>1316</v>
      </c>
      <c r="J332" s="281"/>
      <c r="K332" s="281">
        <f t="shared" si="15"/>
        <v>-1316</v>
      </c>
      <c r="L332" s="281"/>
      <c r="M332" s="281"/>
      <c r="N332" s="131"/>
      <c r="O332" s="132">
        <f>SUM(J326:J332)</f>
        <v>0</v>
      </c>
    </row>
    <row r="333" spans="2:15" x14ac:dyDescent="0.2">
      <c r="B333" s="421"/>
      <c r="C333" s="118">
        <v>330</v>
      </c>
      <c r="D333" s="336" t="str">
        <f t="shared" si="17"/>
        <v>Friday</v>
      </c>
      <c r="E333" s="337">
        <v>46717</v>
      </c>
      <c r="F333" s="333">
        <v>5</v>
      </c>
      <c r="G333" s="350">
        <f t="shared" si="16"/>
        <v>1321</v>
      </c>
      <c r="H333" s="328"/>
      <c r="I333" s="281">
        <v>1320</v>
      </c>
      <c r="J333" s="281"/>
      <c r="K333" s="281">
        <f t="shared" si="15"/>
        <v>-1320</v>
      </c>
      <c r="L333" s="281"/>
      <c r="M333" s="281"/>
      <c r="N333" s="131"/>
      <c r="O333" s="132"/>
    </row>
    <row r="334" spans="2:15" x14ac:dyDescent="0.2">
      <c r="B334" s="421"/>
      <c r="C334" s="118">
        <v>331</v>
      </c>
      <c r="D334" s="336" t="str">
        <f t="shared" si="17"/>
        <v>Saturday</v>
      </c>
      <c r="E334" s="337">
        <v>46718</v>
      </c>
      <c r="F334" s="333">
        <v>6</v>
      </c>
      <c r="G334" s="350">
        <f t="shared" si="16"/>
        <v>1327</v>
      </c>
      <c r="H334" s="328"/>
      <c r="I334" s="281">
        <v>1324</v>
      </c>
      <c r="J334" s="281"/>
      <c r="K334" s="281">
        <f t="shared" si="15"/>
        <v>-1324</v>
      </c>
      <c r="L334" s="281"/>
      <c r="M334" s="281"/>
      <c r="N334" s="131"/>
      <c r="O334" s="132"/>
    </row>
    <row r="335" spans="2:15" x14ac:dyDescent="0.2">
      <c r="B335" s="421"/>
      <c r="C335" s="118">
        <v>332</v>
      </c>
      <c r="D335" s="336" t="str">
        <f t="shared" si="17"/>
        <v>Sunday</v>
      </c>
      <c r="E335" s="337">
        <v>46719</v>
      </c>
      <c r="F335" s="333">
        <v>7</v>
      </c>
      <c r="G335" s="350">
        <f t="shared" si="16"/>
        <v>1334</v>
      </c>
      <c r="H335" s="328"/>
      <c r="I335" s="281">
        <v>1328</v>
      </c>
      <c r="J335" s="281"/>
      <c r="K335" s="281">
        <f t="shared" si="15"/>
        <v>-1328</v>
      </c>
      <c r="L335" s="281"/>
      <c r="M335" s="281"/>
      <c r="N335" s="131"/>
      <c r="O335" s="132"/>
    </row>
    <row r="336" spans="2:15" x14ac:dyDescent="0.2">
      <c r="B336" s="421">
        <v>49</v>
      </c>
      <c r="C336" s="118">
        <v>333</v>
      </c>
      <c r="D336" s="336" t="str">
        <f t="shared" si="17"/>
        <v>Monday</v>
      </c>
      <c r="E336" s="337">
        <v>46720</v>
      </c>
      <c r="F336" s="333">
        <v>1</v>
      </c>
      <c r="G336" s="350">
        <f t="shared" si="16"/>
        <v>1335</v>
      </c>
      <c r="H336" s="328"/>
      <c r="I336" s="281">
        <v>1332</v>
      </c>
      <c r="J336" s="281"/>
      <c r="K336" s="281">
        <f t="shared" si="15"/>
        <v>-1332</v>
      </c>
      <c r="L336" s="281"/>
      <c r="M336" s="281"/>
      <c r="N336" s="131"/>
      <c r="O336" s="132"/>
    </row>
    <row r="337" spans="2:15" x14ac:dyDescent="0.2">
      <c r="B337" s="421"/>
      <c r="C337" s="118">
        <v>334</v>
      </c>
      <c r="D337" s="336" t="str">
        <f t="shared" si="17"/>
        <v>Tuesday</v>
      </c>
      <c r="E337" s="337">
        <v>46721</v>
      </c>
      <c r="F337" s="333">
        <v>2</v>
      </c>
      <c r="G337" s="350">
        <f t="shared" si="16"/>
        <v>1337</v>
      </c>
      <c r="H337" s="328"/>
      <c r="I337" s="281">
        <v>1336</v>
      </c>
      <c r="J337" s="281"/>
      <c r="K337" s="281">
        <f t="shared" si="15"/>
        <v>-1336</v>
      </c>
      <c r="L337" s="281"/>
      <c r="M337" s="281"/>
      <c r="N337" s="131"/>
      <c r="O337" s="132"/>
    </row>
    <row r="338" spans="2:15" x14ac:dyDescent="0.2">
      <c r="B338" s="421"/>
      <c r="C338" s="118">
        <v>335</v>
      </c>
      <c r="D338" s="336" t="str">
        <f t="shared" si="17"/>
        <v>Wednesday</v>
      </c>
      <c r="E338" s="337">
        <v>46722</v>
      </c>
      <c r="F338" s="333">
        <v>3</v>
      </c>
      <c r="G338" s="350">
        <f t="shared" si="16"/>
        <v>1340</v>
      </c>
      <c r="H338" s="328"/>
      <c r="I338" s="281">
        <v>1340</v>
      </c>
      <c r="J338" s="281"/>
      <c r="K338" s="281">
        <f t="shared" si="15"/>
        <v>-1340</v>
      </c>
      <c r="L338" s="281"/>
      <c r="M338" s="281"/>
      <c r="N338" s="131"/>
      <c r="O338" s="132"/>
    </row>
    <row r="339" spans="2:15" x14ac:dyDescent="0.2">
      <c r="B339" s="421"/>
      <c r="C339" s="118">
        <v>336</v>
      </c>
      <c r="D339" s="336" t="str">
        <f t="shared" si="17"/>
        <v>Thursday</v>
      </c>
      <c r="E339" s="337">
        <v>46723</v>
      </c>
      <c r="F339" s="333">
        <v>4</v>
      </c>
      <c r="G339" s="350">
        <f t="shared" si="16"/>
        <v>1344</v>
      </c>
      <c r="H339" s="328"/>
      <c r="I339" s="281">
        <v>1344</v>
      </c>
      <c r="J339" s="281"/>
      <c r="K339" s="281">
        <f t="shared" si="15"/>
        <v>-1344</v>
      </c>
      <c r="L339" s="281"/>
      <c r="M339" s="281"/>
      <c r="N339" s="131"/>
      <c r="O339" s="132">
        <f>SUM(J333:J339)</f>
        <v>0</v>
      </c>
    </row>
    <row r="340" spans="2:15" x14ac:dyDescent="0.2">
      <c r="B340" s="421"/>
      <c r="C340" s="118">
        <v>337</v>
      </c>
      <c r="D340" s="336" t="str">
        <f t="shared" si="17"/>
        <v>Friday</v>
      </c>
      <c r="E340" s="337">
        <v>46724</v>
      </c>
      <c r="F340" s="333">
        <v>5</v>
      </c>
      <c r="G340" s="350">
        <f t="shared" si="16"/>
        <v>1349</v>
      </c>
      <c r="H340" s="328"/>
      <c r="I340" s="281">
        <v>1348</v>
      </c>
      <c r="J340" s="281"/>
      <c r="K340" s="281">
        <f t="shared" si="15"/>
        <v>-1348</v>
      </c>
      <c r="L340" s="281"/>
      <c r="M340" s="281"/>
      <c r="N340" s="131"/>
      <c r="O340" s="132"/>
    </row>
    <row r="341" spans="2:15" x14ac:dyDescent="0.2">
      <c r="B341" s="421"/>
      <c r="C341" s="118">
        <v>338</v>
      </c>
      <c r="D341" s="336" t="str">
        <f t="shared" si="17"/>
        <v>Saturday</v>
      </c>
      <c r="E341" s="337">
        <v>46725</v>
      </c>
      <c r="F341" s="333">
        <v>6</v>
      </c>
      <c r="G341" s="350">
        <f t="shared" si="16"/>
        <v>1355</v>
      </c>
      <c r="H341" s="328"/>
      <c r="I341" s="281">
        <v>1352</v>
      </c>
      <c r="J341" s="281"/>
      <c r="K341" s="281">
        <f t="shared" si="15"/>
        <v>-1352</v>
      </c>
      <c r="L341" s="281"/>
      <c r="M341" s="281"/>
      <c r="N341" s="131"/>
      <c r="O341" s="132"/>
    </row>
    <row r="342" spans="2:15" x14ac:dyDescent="0.2">
      <c r="B342" s="421"/>
      <c r="C342" s="118">
        <v>339</v>
      </c>
      <c r="D342" s="336" t="str">
        <f t="shared" si="17"/>
        <v>Sunday</v>
      </c>
      <c r="E342" s="337">
        <v>46726</v>
      </c>
      <c r="F342" s="333">
        <v>7</v>
      </c>
      <c r="G342" s="350">
        <f t="shared" si="16"/>
        <v>1362</v>
      </c>
      <c r="H342" s="328"/>
      <c r="I342" s="281">
        <v>1356</v>
      </c>
      <c r="J342" s="281"/>
      <c r="K342" s="281">
        <f t="shared" si="15"/>
        <v>-1356</v>
      </c>
      <c r="L342" s="281"/>
      <c r="M342" s="281"/>
      <c r="N342" s="131"/>
      <c r="O342" s="132"/>
    </row>
    <row r="343" spans="2:15" x14ac:dyDescent="0.2">
      <c r="B343" s="421">
        <v>50</v>
      </c>
      <c r="C343" s="118">
        <v>340</v>
      </c>
      <c r="D343" s="336" t="str">
        <f t="shared" si="17"/>
        <v>Monday</v>
      </c>
      <c r="E343" s="337">
        <v>46727</v>
      </c>
      <c r="F343" s="333">
        <v>1</v>
      </c>
      <c r="G343" s="350">
        <f t="shared" si="16"/>
        <v>1363</v>
      </c>
      <c r="H343" s="328"/>
      <c r="I343" s="281">
        <v>1360</v>
      </c>
      <c r="J343" s="281"/>
      <c r="K343" s="281">
        <f t="shared" si="15"/>
        <v>-1360</v>
      </c>
      <c r="L343" s="281"/>
      <c r="M343" s="281"/>
      <c r="N343" s="131"/>
      <c r="O343" s="132"/>
    </row>
    <row r="344" spans="2:15" x14ac:dyDescent="0.2">
      <c r="B344" s="421"/>
      <c r="C344" s="118">
        <v>341</v>
      </c>
      <c r="D344" s="336" t="str">
        <f t="shared" si="17"/>
        <v>Tuesday</v>
      </c>
      <c r="E344" s="337">
        <v>46728</v>
      </c>
      <c r="F344" s="333">
        <v>2</v>
      </c>
      <c r="G344" s="350">
        <f t="shared" si="16"/>
        <v>1365</v>
      </c>
      <c r="H344" s="328"/>
      <c r="I344" s="281">
        <v>1364</v>
      </c>
      <c r="J344" s="281"/>
      <c r="K344" s="281">
        <f t="shared" si="15"/>
        <v>-1364</v>
      </c>
      <c r="L344" s="281"/>
      <c r="M344" s="281"/>
      <c r="N344" s="131"/>
      <c r="O344" s="132"/>
    </row>
    <row r="345" spans="2:15" x14ac:dyDescent="0.2">
      <c r="B345" s="421"/>
      <c r="C345" s="118">
        <v>342</v>
      </c>
      <c r="D345" s="336" t="str">
        <f t="shared" si="17"/>
        <v>Wednesday</v>
      </c>
      <c r="E345" s="337">
        <v>46729</v>
      </c>
      <c r="F345" s="333">
        <v>3</v>
      </c>
      <c r="G345" s="350">
        <f t="shared" si="16"/>
        <v>1368</v>
      </c>
      <c r="H345" s="328"/>
      <c r="I345" s="281">
        <v>1368</v>
      </c>
      <c r="J345" s="281"/>
      <c r="K345" s="281">
        <f t="shared" si="15"/>
        <v>-1368</v>
      </c>
      <c r="L345" s="281"/>
      <c r="M345" s="281"/>
      <c r="N345" s="131"/>
      <c r="O345" s="132"/>
    </row>
    <row r="346" spans="2:15" x14ac:dyDescent="0.2">
      <c r="B346" s="421"/>
      <c r="C346" s="118">
        <v>343</v>
      </c>
      <c r="D346" s="336" t="str">
        <f t="shared" si="17"/>
        <v>Thursday</v>
      </c>
      <c r="E346" s="337">
        <v>46730</v>
      </c>
      <c r="F346" s="333">
        <v>4</v>
      </c>
      <c r="G346" s="350">
        <f t="shared" si="16"/>
        <v>1372</v>
      </c>
      <c r="H346" s="328"/>
      <c r="I346" s="281">
        <v>1372</v>
      </c>
      <c r="J346" s="281"/>
      <c r="K346" s="281">
        <f t="shared" si="15"/>
        <v>-1372</v>
      </c>
      <c r="L346" s="281"/>
      <c r="M346" s="281"/>
      <c r="N346" s="131"/>
      <c r="O346" s="132">
        <f>SUM(J340:J346)</f>
        <v>0</v>
      </c>
    </row>
    <row r="347" spans="2:15" x14ac:dyDescent="0.2">
      <c r="B347" s="421"/>
      <c r="C347" s="118">
        <v>344</v>
      </c>
      <c r="D347" s="336" t="str">
        <f t="shared" si="17"/>
        <v>Friday</v>
      </c>
      <c r="E347" s="337">
        <v>46731</v>
      </c>
      <c r="F347" s="333">
        <v>5</v>
      </c>
      <c r="G347" s="350">
        <f t="shared" si="16"/>
        <v>1377</v>
      </c>
      <c r="H347" s="328"/>
      <c r="I347" s="281">
        <v>1376</v>
      </c>
      <c r="J347" s="281"/>
      <c r="K347" s="281">
        <f t="shared" si="15"/>
        <v>-1376</v>
      </c>
      <c r="L347" s="281"/>
      <c r="M347" s="281"/>
      <c r="N347" s="131"/>
      <c r="O347" s="132"/>
    </row>
    <row r="348" spans="2:15" x14ac:dyDescent="0.2">
      <c r="B348" s="421"/>
      <c r="C348" s="118">
        <v>345</v>
      </c>
      <c r="D348" s="336" t="str">
        <f t="shared" si="17"/>
        <v>Saturday</v>
      </c>
      <c r="E348" s="337">
        <v>46732</v>
      </c>
      <c r="F348" s="333">
        <v>6</v>
      </c>
      <c r="G348" s="350">
        <f t="shared" si="16"/>
        <v>1383</v>
      </c>
      <c r="H348" s="328"/>
      <c r="I348" s="281">
        <v>1380</v>
      </c>
      <c r="J348" s="281"/>
      <c r="K348" s="281">
        <f t="shared" si="15"/>
        <v>-1380</v>
      </c>
      <c r="L348" s="281"/>
      <c r="M348" s="281"/>
      <c r="N348" s="131"/>
      <c r="O348" s="132"/>
    </row>
    <row r="349" spans="2:15" x14ac:dyDescent="0.2">
      <c r="B349" s="421"/>
      <c r="C349" s="118">
        <v>346</v>
      </c>
      <c r="D349" s="336" t="str">
        <f t="shared" si="17"/>
        <v>Sunday</v>
      </c>
      <c r="E349" s="337">
        <v>46733</v>
      </c>
      <c r="F349" s="333">
        <v>7</v>
      </c>
      <c r="G349" s="350">
        <f t="shared" si="16"/>
        <v>1390</v>
      </c>
      <c r="H349" s="328"/>
      <c r="I349" s="281">
        <v>1384</v>
      </c>
      <c r="J349" s="281"/>
      <c r="K349" s="281">
        <f t="shared" si="15"/>
        <v>-1384</v>
      </c>
      <c r="L349" s="281"/>
      <c r="M349" s="281"/>
      <c r="N349" s="131"/>
      <c r="O349" s="132"/>
    </row>
    <row r="350" spans="2:15" x14ac:dyDescent="0.2">
      <c r="B350" s="421">
        <v>51</v>
      </c>
      <c r="C350" s="118">
        <v>347</v>
      </c>
      <c r="D350" s="336" t="str">
        <f t="shared" si="17"/>
        <v>Monday</v>
      </c>
      <c r="E350" s="337">
        <v>46734</v>
      </c>
      <c r="F350" s="333">
        <v>1</v>
      </c>
      <c r="G350" s="350">
        <f t="shared" si="16"/>
        <v>1391</v>
      </c>
      <c r="H350" s="328"/>
      <c r="I350" s="281">
        <v>1388</v>
      </c>
      <c r="J350" s="281"/>
      <c r="K350" s="281">
        <f t="shared" si="15"/>
        <v>-1388</v>
      </c>
      <c r="L350" s="281"/>
      <c r="M350" s="281"/>
      <c r="N350" s="131"/>
      <c r="O350" s="132"/>
    </row>
    <row r="351" spans="2:15" x14ac:dyDescent="0.2">
      <c r="B351" s="421"/>
      <c r="C351" s="118">
        <v>348</v>
      </c>
      <c r="D351" s="336" t="str">
        <f t="shared" si="17"/>
        <v>Tuesday</v>
      </c>
      <c r="E351" s="337">
        <v>46735</v>
      </c>
      <c r="F351" s="333">
        <v>2</v>
      </c>
      <c r="G351" s="350">
        <f t="shared" si="16"/>
        <v>1393</v>
      </c>
      <c r="H351" s="328"/>
      <c r="I351" s="281">
        <v>1392</v>
      </c>
      <c r="J351" s="281"/>
      <c r="K351" s="281">
        <f t="shared" si="15"/>
        <v>-1392</v>
      </c>
      <c r="L351" s="281"/>
      <c r="M351" s="281"/>
      <c r="N351" s="131"/>
      <c r="O351" s="132"/>
    </row>
    <row r="352" spans="2:15" x14ac:dyDescent="0.2">
      <c r="B352" s="421"/>
      <c r="C352" s="118">
        <v>349</v>
      </c>
      <c r="D352" s="336" t="str">
        <f t="shared" si="17"/>
        <v>Wednesday</v>
      </c>
      <c r="E352" s="337">
        <v>46736</v>
      </c>
      <c r="F352" s="333">
        <v>3</v>
      </c>
      <c r="G352" s="350">
        <f t="shared" si="16"/>
        <v>1396</v>
      </c>
      <c r="H352" s="328"/>
      <c r="I352" s="281">
        <v>1396</v>
      </c>
      <c r="J352" s="281"/>
      <c r="K352" s="281">
        <f t="shared" si="15"/>
        <v>-1396</v>
      </c>
      <c r="L352" s="281"/>
      <c r="M352" s="281"/>
      <c r="N352" s="131"/>
      <c r="O352" s="132"/>
    </row>
    <row r="353" spans="2:15" x14ac:dyDescent="0.2">
      <c r="B353" s="421"/>
      <c r="C353" s="118">
        <v>350</v>
      </c>
      <c r="D353" s="336" t="str">
        <f t="shared" si="17"/>
        <v>Thursday</v>
      </c>
      <c r="E353" s="337">
        <v>46737</v>
      </c>
      <c r="F353" s="333">
        <v>4</v>
      </c>
      <c r="G353" s="350">
        <f t="shared" si="16"/>
        <v>1400</v>
      </c>
      <c r="H353" s="328"/>
      <c r="I353" s="281">
        <v>1400</v>
      </c>
      <c r="J353" s="281"/>
      <c r="K353" s="281">
        <f t="shared" si="15"/>
        <v>-1400</v>
      </c>
      <c r="L353" s="281"/>
      <c r="M353" s="281"/>
      <c r="N353" s="131"/>
      <c r="O353" s="132">
        <f>SUM(J347:J353)</f>
        <v>0</v>
      </c>
    </row>
    <row r="354" spans="2:15" x14ac:dyDescent="0.2">
      <c r="B354" s="421"/>
      <c r="C354" s="118">
        <v>351</v>
      </c>
      <c r="D354" s="336" t="str">
        <f t="shared" si="17"/>
        <v>Friday</v>
      </c>
      <c r="E354" s="337">
        <v>46738</v>
      </c>
      <c r="F354" s="333">
        <v>5</v>
      </c>
      <c r="G354" s="350">
        <f t="shared" si="16"/>
        <v>1405</v>
      </c>
      <c r="H354" s="328"/>
      <c r="I354" s="281">
        <v>1404</v>
      </c>
      <c r="J354" s="281"/>
      <c r="K354" s="281">
        <f t="shared" si="15"/>
        <v>-1404</v>
      </c>
      <c r="L354" s="281"/>
      <c r="M354" s="281"/>
      <c r="N354" s="131"/>
      <c r="O354" s="132"/>
    </row>
    <row r="355" spans="2:15" x14ac:dyDescent="0.2">
      <c r="B355" s="421"/>
      <c r="C355" s="118">
        <v>352</v>
      </c>
      <c r="D355" s="336" t="str">
        <f t="shared" si="17"/>
        <v>Saturday</v>
      </c>
      <c r="E355" s="337">
        <v>46739</v>
      </c>
      <c r="F355" s="333">
        <v>6</v>
      </c>
      <c r="G355" s="350">
        <f t="shared" si="16"/>
        <v>1411</v>
      </c>
      <c r="H355" s="328"/>
      <c r="I355" s="281">
        <v>1408</v>
      </c>
      <c r="J355" s="281"/>
      <c r="K355" s="281">
        <f t="shared" si="15"/>
        <v>-1408</v>
      </c>
      <c r="L355" s="281"/>
      <c r="M355" s="281"/>
      <c r="N355" s="131"/>
      <c r="O355" s="132"/>
    </row>
    <row r="356" spans="2:15" x14ac:dyDescent="0.2">
      <c r="B356" s="421"/>
      <c r="C356" s="118">
        <v>353</v>
      </c>
      <c r="D356" s="336" t="str">
        <f t="shared" si="17"/>
        <v>Sunday</v>
      </c>
      <c r="E356" s="337">
        <v>46740</v>
      </c>
      <c r="F356" s="333">
        <v>7</v>
      </c>
      <c r="G356" s="350">
        <f t="shared" si="16"/>
        <v>1418</v>
      </c>
      <c r="H356" s="328"/>
      <c r="I356" s="281">
        <v>1412</v>
      </c>
      <c r="J356" s="281"/>
      <c r="K356" s="281">
        <f t="shared" si="15"/>
        <v>-1412</v>
      </c>
      <c r="L356" s="281"/>
      <c r="M356" s="281"/>
      <c r="N356" s="131"/>
      <c r="O356" s="132"/>
    </row>
    <row r="357" spans="2:15" x14ac:dyDescent="0.2">
      <c r="B357" s="421">
        <v>52</v>
      </c>
      <c r="C357" s="118">
        <v>354</v>
      </c>
      <c r="D357" s="336" t="str">
        <f t="shared" si="17"/>
        <v>Monday</v>
      </c>
      <c r="E357" s="337">
        <v>46741</v>
      </c>
      <c r="F357" s="333">
        <v>1</v>
      </c>
      <c r="G357" s="350">
        <f t="shared" si="16"/>
        <v>1419</v>
      </c>
      <c r="H357" s="328"/>
      <c r="I357" s="281">
        <v>1416</v>
      </c>
      <c r="J357" s="281"/>
      <c r="K357" s="281">
        <f t="shared" si="15"/>
        <v>-1416</v>
      </c>
      <c r="L357" s="281"/>
      <c r="M357" s="281"/>
      <c r="N357" s="131"/>
      <c r="O357" s="132"/>
    </row>
    <row r="358" spans="2:15" x14ac:dyDescent="0.2">
      <c r="B358" s="421"/>
      <c r="C358" s="118">
        <v>355</v>
      </c>
      <c r="D358" s="336" t="str">
        <f t="shared" si="17"/>
        <v>Tuesday</v>
      </c>
      <c r="E358" s="337">
        <v>46742</v>
      </c>
      <c r="F358" s="333">
        <v>2</v>
      </c>
      <c r="G358" s="350">
        <f t="shared" si="16"/>
        <v>1421</v>
      </c>
      <c r="H358" s="328"/>
      <c r="I358" s="281">
        <v>1420</v>
      </c>
      <c r="J358" s="281"/>
      <c r="K358" s="281">
        <f t="shared" si="15"/>
        <v>-1420</v>
      </c>
      <c r="L358" s="281"/>
      <c r="M358" s="281"/>
      <c r="N358" s="131"/>
      <c r="O358" s="132"/>
    </row>
    <row r="359" spans="2:15" x14ac:dyDescent="0.2">
      <c r="B359" s="421"/>
      <c r="C359" s="118">
        <v>356</v>
      </c>
      <c r="D359" s="336" t="str">
        <f t="shared" si="17"/>
        <v>Wednesday</v>
      </c>
      <c r="E359" s="337">
        <v>46743</v>
      </c>
      <c r="F359" s="333">
        <v>3</v>
      </c>
      <c r="G359" s="350">
        <f t="shared" si="16"/>
        <v>1424</v>
      </c>
      <c r="H359" s="328"/>
      <c r="I359" s="281">
        <v>1424</v>
      </c>
      <c r="J359" s="281"/>
      <c r="K359" s="281">
        <f t="shared" si="15"/>
        <v>-1424</v>
      </c>
      <c r="L359" s="281"/>
      <c r="M359" s="281"/>
      <c r="N359" s="131"/>
      <c r="O359" s="132"/>
    </row>
    <row r="360" spans="2:15" x14ac:dyDescent="0.2">
      <c r="B360" s="421"/>
      <c r="C360" s="118">
        <v>357</v>
      </c>
      <c r="D360" s="336" t="str">
        <f t="shared" si="17"/>
        <v>Thursday</v>
      </c>
      <c r="E360" s="337">
        <v>46744</v>
      </c>
      <c r="F360" s="333">
        <v>4</v>
      </c>
      <c r="G360" s="350">
        <f t="shared" si="16"/>
        <v>1428</v>
      </c>
      <c r="H360" s="328"/>
      <c r="I360" s="281">
        <v>1428</v>
      </c>
      <c r="J360" s="281"/>
      <c r="K360" s="281">
        <f t="shared" si="15"/>
        <v>-1428</v>
      </c>
      <c r="L360" s="281"/>
      <c r="M360" s="281"/>
      <c r="N360" s="131"/>
      <c r="O360" s="132">
        <f>SUM(J354:J360)</f>
        <v>0</v>
      </c>
    </row>
    <row r="361" spans="2:15" x14ac:dyDescent="0.2">
      <c r="B361" s="421"/>
      <c r="C361" s="118">
        <v>358</v>
      </c>
      <c r="D361" s="336" t="str">
        <f t="shared" si="17"/>
        <v>Friday</v>
      </c>
      <c r="E361" s="337">
        <v>46745</v>
      </c>
      <c r="F361" s="333">
        <v>5</v>
      </c>
      <c r="G361" s="350">
        <f t="shared" si="16"/>
        <v>1433</v>
      </c>
      <c r="H361" s="328"/>
      <c r="I361" s="281">
        <v>1432</v>
      </c>
      <c r="J361" s="281"/>
      <c r="K361" s="281">
        <f t="shared" si="15"/>
        <v>-1432</v>
      </c>
      <c r="L361" s="281"/>
      <c r="M361" s="281"/>
      <c r="N361" s="131"/>
      <c r="O361" s="132"/>
    </row>
    <row r="362" spans="2:15" x14ac:dyDescent="0.2">
      <c r="B362" s="421"/>
      <c r="C362" s="118">
        <v>359</v>
      </c>
      <c r="D362" s="343" t="str">
        <f t="shared" si="17"/>
        <v>Saturday</v>
      </c>
      <c r="E362" s="337">
        <v>46746</v>
      </c>
      <c r="F362" s="333">
        <v>6</v>
      </c>
      <c r="G362" s="350">
        <f t="shared" si="16"/>
        <v>1439</v>
      </c>
      <c r="H362" s="328"/>
      <c r="I362" s="281">
        <v>1436</v>
      </c>
      <c r="J362" s="281"/>
      <c r="K362" s="281">
        <f t="shared" si="15"/>
        <v>-1436</v>
      </c>
      <c r="L362" s="281"/>
      <c r="M362" s="281"/>
      <c r="N362" s="131"/>
      <c r="O362" s="132"/>
    </row>
    <row r="363" spans="2:15" x14ac:dyDescent="0.2">
      <c r="B363" s="421"/>
      <c r="C363" s="118">
        <v>360</v>
      </c>
      <c r="D363" s="343" t="str">
        <f t="shared" si="17"/>
        <v>Sunday</v>
      </c>
      <c r="E363" s="337">
        <v>46747</v>
      </c>
      <c r="F363" s="333">
        <v>7</v>
      </c>
      <c r="G363" s="350">
        <f t="shared" si="16"/>
        <v>1446</v>
      </c>
      <c r="H363" s="328"/>
      <c r="I363" s="281">
        <v>1440</v>
      </c>
      <c r="J363" s="281"/>
      <c r="K363" s="281">
        <f t="shared" si="15"/>
        <v>-1440</v>
      </c>
      <c r="L363" s="281"/>
      <c r="M363" s="281"/>
      <c r="N363" s="131"/>
      <c r="O363" s="132"/>
    </row>
    <row r="364" spans="2:15" x14ac:dyDescent="0.2">
      <c r="B364" s="421">
        <v>53</v>
      </c>
      <c r="C364" s="118">
        <v>361</v>
      </c>
      <c r="D364" s="343" t="str">
        <f t="shared" si="17"/>
        <v>Monday</v>
      </c>
      <c r="E364" s="337">
        <v>46748</v>
      </c>
      <c r="F364" s="333">
        <v>1</v>
      </c>
      <c r="G364" s="350">
        <f t="shared" si="16"/>
        <v>1447</v>
      </c>
      <c r="H364" s="328"/>
      <c r="I364" s="281">
        <v>1444</v>
      </c>
      <c r="J364" s="281"/>
      <c r="K364" s="281">
        <f t="shared" si="15"/>
        <v>-1444</v>
      </c>
      <c r="L364" s="281"/>
      <c r="M364" s="281"/>
      <c r="N364" s="131"/>
      <c r="O364" s="132"/>
    </row>
    <row r="365" spans="2:15" x14ac:dyDescent="0.2">
      <c r="B365" s="421"/>
      <c r="C365" s="118">
        <v>362</v>
      </c>
      <c r="D365" s="343" t="str">
        <f t="shared" si="17"/>
        <v>Tuesday</v>
      </c>
      <c r="E365" s="337">
        <v>46749</v>
      </c>
      <c r="F365" s="333">
        <v>2</v>
      </c>
      <c r="G365" s="350">
        <f t="shared" si="16"/>
        <v>1449</v>
      </c>
      <c r="H365" s="328"/>
      <c r="I365" s="281">
        <v>1448</v>
      </c>
      <c r="J365" s="281"/>
      <c r="K365" s="281">
        <f t="shared" si="15"/>
        <v>-1448</v>
      </c>
      <c r="L365" s="281"/>
      <c r="M365" s="281"/>
      <c r="N365" s="131"/>
      <c r="O365" s="132"/>
    </row>
    <row r="366" spans="2:15" x14ac:dyDescent="0.2">
      <c r="B366" s="421"/>
      <c r="C366" s="118">
        <v>363</v>
      </c>
      <c r="D366" s="336" t="str">
        <f t="shared" si="17"/>
        <v>Wednesday</v>
      </c>
      <c r="E366" s="337">
        <v>46750</v>
      </c>
      <c r="F366" s="333">
        <v>3</v>
      </c>
      <c r="G366" s="350">
        <f t="shared" si="16"/>
        <v>1452</v>
      </c>
      <c r="H366" s="328"/>
      <c r="I366" s="281">
        <v>1452</v>
      </c>
      <c r="J366" s="281"/>
      <c r="K366" s="281">
        <f t="shared" si="15"/>
        <v>-1452</v>
      </c>
      <c r="L366" s="281"/>
      <c r="M366" s="281"/>
      <c r="N366" s="131"/>
      <c r="O366" s="132"/>
    </row>
    <row r="367" spans="2:15" x14ac:dyDescent="0.2">
      <c r="B367" s="421"/>
      <c r="C367" s="118">
        <v>364</v>
      </c>
      <c r="D367" s="336" t="str">
        <f t="shared" si="17"/>
        <v>Thursday</v>
      </c>
      <c r="E367" s="337">
        <v>46751</v>
      </c>
      <c r="F367" s="333">
        <v>4</v>
      </c>
      <c r="G367" s="350">
        <f t="shared" si="16"/>
        <v>1456</v>
      </c>
      <c r="H367" s="328"/>
      <c r="I367" s="281">
        <v>1456</v>
      </c>
      <c r="J367" s="281"/>
      <c r="K367" s="281">
        <f t="shared" si="15"/>
        <v>-1456</v>
      </c>
      <c r="L367" s="281"/>
      <c r="M367" s="281"/>
      <c r="N367" s="131"/>
      <c r="O367" s="132"/>
    </row>
    <row r="368" spans="2:15" ht="16" thickBot="1" x14ac:dyDescent="0.25">
      <c r="B368" s="422"/>
      <c r="C368" s="118">
        <v>365</v>
      </c>
      <c r="D368" s="338" t="str">
        <f t="shared" si="17"/>
        <v>Friday</v>
      </c>
      <c r="E368" s="339">
        <v>46752</v>
      </c>
      <c r="F368" s="333">
        <v>5</v>
      </c>
      <c r="G368" s="350">
        <f t="shared" si="16"/>
        <v>1461</v>
      </c>
      <c r="H368" s="329"/>
      <c r="I368" s="291">
        <v>1460</v>
      </c>
      <c r="J368" s="291"/>
      <c r="K368" s="291">
        <f t="shared" si="15"/>
        <v>-1460</v>
      </c>
      <c r="L368" s="291"/>
      <c r="M368" s="291"/>
      <c r="N368" s="355"/>
      <c r="O368" s="326"/>
    </row>
    <row r="369" spans="2:15" ht="16" thickBot="1" x14ac:dyDescent="0.25">
      <c r="B369" s="425" t="s">
        <v>7</v>
      </c>
      <c r="C369" s="396"/>
      <c r="D369" s="397"/>
      <c r="E369" s="397"/>
      <c r="F369" s="396"/>
      <c r="G369" s="396"/>
      <c r="H369" s="397"/>
      <c r="I369" s="397"/>
      <c r="J369" s="397"/>
      <c r="K369" s="397"/>
      <c r="L369" s="397"/>
      <c r="M369" s="397"/>
      <c r="N369" s="397"/>
      <c r="O369" s="351">
        <f>SUM(O10,O17,O24,O31,O38,O45,O52,O59,O66,O73,O80,O87,O94,O101,O108,O115,O122,O129,O136,O143,O150,O157,O164,O171,O178,O185,O192,O199,O206,O213,O220)</f>
        <v>-16</v>
      </c>
    </row>
    <row r="370" spans="2:15" ht="16" thickBot="1" x14ac:dyDescent="0.25">
      <c r="B370" s="426" t="s">
        <v>23</v>
      </c>
      <c r="C370" s="427"/>
      <c r="D370" s="427"/>
      <c r="E370" s="427"/>
      <c r="F370" s="427"/>
      <c r="G370" s="427"/>
      <c r="H370" s="427"/>
      <c r="I370" s="427"/>
      <c r="J370" s="427"/>
      <c r="K370" s="428"/>
      <c r="L370" s="428"/>
      <c r="M370" s="428"/>
      <c r="N370" s="429"/>
      <c r="O370" s="149">
        <f>AVERAGE(O10,O17,O24,O31,O38,O45,O52,O59,O66,O73,O80,O87,O94,O101,O108,O115,O122,O129,O136,O143,O150,O157,O164,O171,O178,O185,O192,O199,O206,O213,O220)</f>
        <v>-0.5161290322580645</v>
      </c>
    </row>
    <row r="371" spans="2:15" ht="31.5" customHeight="1" thickBot="1" x14ac:dyDescent="0.25">
      <c r="D371" s="18"/>
      <c r="E371" s="88"/>
      <c r="F371" s="403"/>
      <c r="G371" s="404"/>
      <c r="H371" s="150"/>
      <c r="I371" s="89"/>
      <c r="J371" s="105"/>
      <c r="K371" s="386"/>
      <c r="L371" s="387"/>
      <c r="M371" s="387"/>
      <c r="N371" s="387"/>
      <c r="O371" s="388"/>
    </row>
  </sheetData>
  <mergeCells count="58">
    <mergeCell ref="F371:G371"/>
    <mergeCell ref="K371:O371"/>
    <mergeCell ref="B4:B6"/>
    <mergeCell ref="B7:B13"/>
    <mergeCell ref="B14:B20"/>
    <mergeCell ref="B21:B27"/>
    <mergeCell ref="B28:B34"/>
    <mergeCell ref="B35:B41"/>
    <mergeCell ref="B42:B48"/>
    <mergeCell ref="B133:B139"/>
    <mergeCell ref="B140:B146"/>
    <mergeCell ref="B147:B153"/>
    <mergeCell ref="B154:B160"/>
    <mergeCell ref="B161:B167"/>
    <mergeCell ref="B168:B174"/>
    <mergeCell ref="B175:B181"/>
    <mergeCell ref="F2:G2"/>
    <mergeCell ref="B369:N369"/>
    <mergeCell ref="B370:N370"/>
    <mergeCell ref="B126:B132"/>
    <mergeCell ref="B49:B55"/>
    <mergeCell ref="B56:B62"/>
    <mergeCell ref="B63:B69"/>
    <mergeCell ref="B70:B76"/>
    <mergeCell ref="B77:B83"/>
    <mergeCell ref="B84:B90"/>
    <mergeCell ref="B91:B97"/>
    <mergeCell ref="B98:B104"/>
    <mergeCell ref="B105:B111"/>
    <mergeCell ref="B112:B118"/>
    <mergeCell ref="B119:B125"/>
    <mergeCell ref="B210:B216"/>
    <mergeCell ref="B182:B188"/>
    <mergeCell ref="B189:B195"/>
    <mergeCell ref="B196:B202"/>
    <mergeCell ref="B203:B209"/>
    <mergeCell ref="B294:B300"/>
    <mergeCell ref="B217:B223"/>
    <mergeCell ref="B224:B230"/>
    <mergeCell ref="B231:B237"/>
    <mergeCell ref="B238:B244"/>
    <mergeCell ref="B245:B251"/>
    <mergeCell ref="B252:B258"/>
    <mergeCell ref="B259:B265"/>
    <mergeCell ref="B266:B272"/>
    <mergeCell ref="B273:B279"/>
    <mergeCell ref="B280:B286"/>
    <mergeCell ref="B287:B293"/>
    <mergeCell ref="B343:B349"/>
    <mergeCell ref="B350:B356"/>
    <mergeCell ref="B357:B363"/>
    <mergeCell ref="B364:B368"/>
    <mergeCell ref="B301:B307"/>
    <mergeCell ref="B308:B314"/>
    <mergeCell ref="B315:B321"/>
    <mergeCell ref="B322:B328"/>
    <mergeCell ref="B329:B335"/>
    <mergeCell ref="B336:B342"/>
  </mergeCells>
  <conditionalFormatting sqref="E4:E368">
    <cfRule type="cellIs" dxfId="35" priority="18" operator="equal">
      <formula>TODAY()</formula>
    </cfRule>
  </conditionalFormatting>
  <conditionalFormatting sqref="H4:H368">
    <cfRule type="expression" dxfId="34" priority="9">
      <formula>AND(H4&gt;=1000,COUNTIF(H$4:H4,"&gt;=1000")=1)</formula>
    </cfRule>
    <cfRule type="expression" dxfId="33" priority="10">
      <formula>AND(H4&gt;=10%*$G$368,COUNTIF(H$4:H4,"&gt;="&amp;10%*$G$368)=1)</formula>
    </cfRule>
    <cfRule type="expression" dxfId="32" priority="11">
      <formula>AND(H4&gt;=25%*$G$368,COUNTIF(H$4:H4,"&gt;="&amp;25%*$G$368)=1)</formula>
    </cfRule>
    <cfRule type="expression" dxfId="31" priority="12">
      <formula>AND(H4&gt;=50%*$G$368,COUNTIF(H$4:H4,"&gt;="&amp;50%*$G$368)=1)</formula>
    </cfRule>
    <cfRule type="expression" dxfId="30" priority="13">
      <formula>AND(H4&gt;=75%*$G$368,COUNTIF(H$4:H4,"&gt;="&amp;75%*$G$368)=1)</formula>
    </cfRule>
    <cfRule type="expression" dxfId="29" priority="14">
      <formula>AND(H4&gt;=$G$368,COUNTIF(H$4:H4,"&gt;="&amp;$G$368)=1)</formula>
    </cfRule>
  </conditionalFormatting>
  <conditionalFormatting sqref="H4:M368">
    <cfRule type="cellIs" dxfId="28" priority="3" operator="lessThan">
      <formula>0.009</formula>
    </cfRule>
  </conditionalFormatting>
  <conditionalFormatting sqref="I4:I368">
    <cfRule type="expression" dxfId="27" priority="15">
      <formula>AND(WEEKDAY($E4)=2,TODAY()&lt;=$E4)</formula>
    </cfRule>
  </conditionalFormatting>
  <conditionalFormatting sqref="M4:M368">
    <cfRule type="expression" dxfId="26" priority="1">
      <formula>AND($M4&lt;=1000,COUNTIF(M$4:M4,"&lt;=1000")=1)</formula>
    </cfRule>
    <cfRule type="cellIs" dxfId="25" priority="16" operator="equal">
      <formula>1459</formula>
    </cfRule>
  </conditionalFormatting>
  <conditionalFormatting sqref="N4:N368">
    <cfRule type="cellIs" dxfId="24" priority="2" operator="lessThan">
      <formula>0.001</formula>
    </cfRule>
    <cfRule type="expression" dxfId="23" priority="4">
      <formula>AND(H4&gt;=10%*$G$368,COUNTIF(H$4:H4,"&gt;="&amp;10%*$G$368)=1)</formula>
    </cfRule>
    <cfRule type="expression" dxfId="22" priority="5">
      <formula>AND(H4&gt;=25%*$G$368,COUNTIF(H$4:H4,"&gt;="&amp;25%*$G$368)=1)</formula>
    </cfRule>
    <cfRule type="expression" dxfId="21" priority="6">
      <formula>AND(H4&gt;=50%*$G$368,COUNTIF(H$4:H4,"&gt;="&amp;50%*$G$368)=1)</formula>
    </cfRule>
    <cfRule type="expression" dxfId="20" priority="7">
      <formula>AND(H4&gt;=75%*$G$368,COUNTIF(H$4:H4,"&gt;="&amp;75%*$G$368)=1)</formula>
    </cfRule>
    <cfRule type="expression" dxfId="19" priority="8">
      <formula>AND(H4&gt;=$G$368,COUNTIF(H$4:H4,"&gt;="&amp;$G$368)=1)</formula>
    </cfRule>
  </conditionalFormatting>
  <conditionalFormatting sqref="O4:O368">
    <cfRule type="cellIs" dxfId="18" priority="17" operator="less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9E062-B79D-114D-8A9B-07C2575CCDD6}">
  <sheetPr>
    <tabColor theme="4"/>
  </sheetPr>
  <dimension ref="B1:O372"/>
  <sheetViews>
    <sheetView zoomScaleNormal="60" zoomScaleSheetLayoutView="100" workbookViewId="0">
      <pane xSplit="7" ySplit="3" topLeftCell="H4" activePane="bottomRight" state="frozen"/>
      <selection pane="topRight" activeCell="F1" sqref="F1"/>
      <selection pane="bottomLeft" activeCell="A4" sqref="A4"/>
      <selection pane="bottomRight"/>
    </sheetView>
  </sheetViews>
  <sheetFormatPr baseColWidth="10" defaultColWidth="8.5" defaultRowHeight="15" x14ac:dyDescent="0.2"/>
  <cols>
    <col min="1" max="1" width="2.83203125" style="109" customWidth="1"/>
    <col min="2" max="2" width="7.5" style="8" bestFit="1" customWidth="1"/>
    <col min="3" max="3" width="5.6640625" style="68" bestFit="1" customWidth="1"/>
    <col min="4" max="4" width="11" style="66" bestFit="1" customWidth="1"/>
    <col min="5" max="5" width="17.5" style="66" bestFit="1" customWidth="1"/>
    <col min="6" max="6" width="5.6640625" style="173" bestFit="1" customWidth="1"/>
    <col min="7" max="7" width="10.6640625" style="173" customWidth="1"/>
    <col min="8" max="8" width="10.33203125" style="109" bestFit="1" customWidth="1"/>
    <col min="9" max="9" width="11.5" style="110" customWidth="1"/>
    <col min="10" max="10" width="11.5" style="109" customWidth="1"/>
    <col min="11" max="11" width="13.33203125" style="109" bestFit="1" customWidth="1"/>
    <col min="12" max="12" width="10" style="109" bestFit="1" customWidth="1"/>
    <col min="13" max="13" width="9.5" style="109" bestFit="1" customWidth="1"/>
    <col min="14" max="14" width="8.83203125" style="111" customWidth="1"/>
    <col min="15" max="15" width="10" style="125" bestFit="1" customWidth="1"/>
    <col min="16" max="16" width="12" style="109" bestFit="1" customWidth="1"/>
    <col min="17" max="16384" width="8.5" style="109"/>
  </cols>
  <sheetData>
    <row r="1" spans="2:15" ht="16" thickBot="1" x14ac:dyDescent="0.25"/>
    <row r="2" spans="2:15" ht="29.5" customHeight="1" thickBot="1" x14ac:dyDescent="0.25">
      <c r="B2" s="76" t="s">
        <v>16</v>
      </c>
      <c r="C2" s="116" t="s">
        <v>12</v>
      </c>
      <c r="D2" s="69" t="s">
        <v>0</v>
      </c>
      <c r="E2" s="11" t="s">
        <v>1</v>
      </c>
      <c r="F2" s="423" t="s">
        <v>2</v>
      </c>
      <c r="G2" s="424"/>
      <c r="H2" s="15" t="s">
        <v>3</v>
      </c>
      <c r="I2" s="107" t="s">
        <v>4</v>
      </c>
      <c r="J2" s="12" t="s">
        <v>26</v>
      </c>
      <c r="K2" s="12" t="s">
        <v>19</v>
      </c>
      <c r="L2" s="13" t="s">
        <v>7</v>
      </c>
      <c r="M2" s="13" t="s">
        <v>14</v>
      </c>
      <c r="N2" s="126" t="s">
        <v>9</v>
      </c>
      <c r="O2" s="127" t="s">
        <v>21</v>
      </c>
    </row>
    <row r="3" spans="2:15" ht="16" thickBot="1" x14ac:dyDescent="0.25">
      <c r="B3" s="365"/>
      <c r="C3" s="369"/>
      <c r="D3" s="128"/>
      <c r="E3" s="129"/>
      <c r="F3" s="174"/>
      <c r="G3" s="175"/>
      <c r="H3" s="133"/>
      <c r="I3" s="134"/>
      <c r="J3" s="135"/>
      <c r="K3" s="135"/>
      <c r="L3" s="136"/>
      <c r="M3" s="142"/>
      <c r="N3" s="141"/>
      <c r="O3" s="140"/>
    </row>
    <row r="4" spans="2:15" x14ac:dyDescent="0.2">
      <c r="B4" s="261">
        <v>1</v>
      </c>
      <c r="C4" s="130" cm="1">
        <f t="array" ref="C4:C368">_xlfn.SEQUENCE(365,1,1)</f>
        <v>1</v>
      </c>
      <c r="D4" s="260" t="e">
        <f>TEXT(WEEKDAY(E4),"dddd")</f>
        <v>#VALUE!</v>
      </c>
      <c r="E4" s="139" t="s">
        <v>33</v>
      </c>
      <c r="F4" s="176"/>
      <c r="G4" s="177"/>
      <c r="H4" s="293"/>
      <c r="I4" s="298"/>
      <c r="J4" s="280"/>
      <c r="K4" s="279"/>
      <c r="L4" s="279"/>
      <c r="M4" s="280"/>
      <c r="N4" s="276"/>
      <c r="O4" s="138"/>
    </row>
    <row r="5" spans="2:15" x14ac:dyDescent="0.2">
      <c r="B5" s="262"/>
      <c r="C5" s="120">
        <v>2</v>
      </c>
      <c r="D5" s="71"/>
      <c r="E5" s="7"/>
      <c r="F5" s="178"/>
      <c r="G5" s="179"/>
      <c r="H5" s="286"/>
      <c r="I5" s="299"/>
      <c r="J5" s="282">
        <f>SUM(H5-H4-G5)</f>
        <v>0</v>
      </c>
      <c r="K5" s="281"/>
      <c r="L5" s="281"/>
      <c r="M5" s="282"/>
      <c r="N5" s="277"/>
      <c r="O5" s="132"/>
    </row>
    <row r="6" spans="2:15" x14ac:dyDescent="0.2">
      <c r="B6" s="262"/>
      <c r="C6" s="120">
        <v>3</v>
      </c>
      <c r="D6" s="71"/>
      <c r="E6" s="7"/>
      <c r="F6" s="182"/>
      <c r="G6" s="179"/>
      <c r="H6" s="286"/>
      <c r="I6" s="299"/>
      <c r="J6" s="282"/>
      <c r="K6" s="283"/>
      <c r="L6" s="281"/>
      <c r="M6" s="284"/>
      <c r="N6" s="277"/>
      <c r="O6" s="132"/>
    </row>
    <row r="7" spans="2:15" x14ac:dyDescent="0.2">
      <c r="B7" s="262"/>
      <c r="C7" s="120">
        <v>4</v>
      </c>
      <c r="D7" s="71"/>
      <c r="E7" s="7"/>
      <c r="F7" s="178"/>
      <c r="G7" s="179"/>
      <c r="H7" s="286"/>
      <c r="I7" s="299"/>
      <c r="J7" s="282"/>
      <c r="K7" s="281"/>
      <c r="L7" s="281"/>
      <c r="M7" s="282"/>
      <c r="N7" s="277"/>
      <c r="O7" s="132"/>
    </row>
    <row r="8" spans="2:15" x14ac:dyDescent="0.2">
      <c r="B8" s="262"/>
      <c r="C8" s="120">
        <v>5</v>
      </c>
      <c r="D8" s="71"/>
      <c r="E8" s="7"/>
      <c r="F8" s="178"/>
      <c r="G8" s="179"/>
      <c r="H8" s="286"/>
      <c r="I8" s="299"/>
      <c r="J8" s="282"/>
      <c r="K8" s="283"/>
      <c r="L8" s="281"/>
      <c r="M8" s="284"/>
      <c r="N8" s="277"/>
      <c r="O8" s="132"/>
    </row>
    <row r="9" spans="2:15" x14ac:dyDescent="0.2">
      <c r="B9" s="262"/>
      <c r="C9" s="120">
        <v>6</v>
      </c>
      <c r="D9" s="71"/>
      <c r="E9" s="7"/>
      <c r="F9" s="178"/>
      <c r="G9" s="179"/>
      <c r="H9" s="286"/>
      <c r="I9" s="299"/>
      <c r="J9" s="282"/>
      <c r="K9" s="283"/>
      <c r="L9" s="281"/>
      <c r="M9" s="282"/>
      <c r="N9" s="277"/>
      <c r="O9" s="132"/>
    </row>
    <row r="10" spans="2:15" x14ac:dyDescent="0.2">
      <c r="B10" s="262"/>
      <c r="C10" s="120">
        <v>7</v>
      </c>
      <c r="D10" s="71"/>
      <c r="E10" s="7"/>
      <c r="F10" s="178"/>
      <c r="G10" s="179"/>
      <c r="H10" s="286"/>
      <c r="I10" s="299"/>
      <c r="J10" s="282"/>
      <c r="K10" s="283"/>
      <c r="L10" s="281"/>
      <c r="M10" s="284"/>
      <c r="N10" s="277"/>
      <c r="O10" s="132">
        <f>SUM(J4:J10)</f>
        <v>0</v>
      </c>
    </row>
    <row r="11" spans="2:15" x14ac:dyDescent="0.2">
      <c r="B11" s="262">
        <v>2</v>
      </c>
      <c r="C11" s="120">
        <v>8</v>
      </c>
      <c r="D11" s="71"/>
      <c r="E11" s="7"/>
      <c r="F11" s="178"/>
      <c r="G11" s="179"/>
      <c r="H11" s="286"/>
      <c r="I11" s="299"/>
      <c r="J11" s="282"/>
      <c r="K11" s="281"/>
      <c r="L11" s="281"/>
      <c r="M11" s="282"/>
      <c r="N11" s="277"/>
      <c r="O11" s="132"/>
    </row>
    <row r="12" spans="2:15" x14ac:dyDescent="0.2">
      <c r="B12" s="262"/>
      <c r="C12" s="120">
        <v>9</v>
      </c>
      <c r="D12" s="71"/>
      <c r="E12" s="7"/>
      <c r="F12" s="178"/>
      <c r="G12" s="179"/>
      <c r="H12" s="286"/>
      <c r="I12" s="299"/>
      <c r="J12" s="285"/>
      <c r="K12" s="283"/>
      <c r="L12" s="281"/>
      <c r="M12" s="284"/>
      <c r="N12" s="277"/>
      <c r="O12" s="132"/>
    </row>
    <row r="13" spans="2:15" x14ac:dyDescent="0.2">
      <c r="B13" s="262"/>
      <c r="C13" s="120">
        <v>10</v>
      </c>
      <c r="D13" s="71"/>
      <c r="E13" s="7"/>
      <c r="F13" s="178"/>
      <c r="G13" s="179"/>
      <c r="H13" s="286"/>
      <c r="I13" s="299"/>
      <c r="J13" s="282"/>
      <c r="K13" s="281"/>
      <c r="L13" s="281"/>
      <c r="M13" s="282"/>
      <c r="N13" s="277"/>
      <c r="O13" s="132"/>
    </row>
    <row r="14" spans="2:15" x14ac:dyDescent="0.2">
      <c r="B14" s="262"/>
      <c r="C14" s="120">
        <v>11</v>
      </c>
      <c r="D14" s="71"/>
      <c r="E14" s="7"/>
      <c r="F14" s="178"/>
      <c r="G14" s="179"/>
      <c r="H14" s="286"/>
      <c r="I14" s="299"/>
      <c r="J14" s="282"/>
      <c r="K14" s="283"/>
      <c r="L14" s="281"/>
      <c r="M14" s="284"/>
      <c r="N14" s="277"/>
      <c r="O14" s="132"/>
    </row>
    <row r="15" spans="2:15" x14ac:dyDescent="0.2">
      <c r="B15" s="262"/>
      <c r="C15" s="120">
        <v>12</v>
      </c>
      <c r="D15" s="71"/>
      <c r="E15" s="7"/>
      <c r="F15" s="178"/>
      <c r="G15" s="179"/>
      <c r="H15" s="286"/>
      <c r="I15" s="299"/>
      <c r="J15" s="282"/>
      <c r="K15" s="281"/>
      <c r="L15" s="281"/>
      <c r="M15" s="282"/>
      <c r="N15" s="277"/>
      <c r="O15" s="132"/>
    </row>
    <row r="16" spans="2:15" x14ac:dyDescent="0.2">
      <c r="B16" s="262"/>
      <c r="C16" s="120">
        <v>13</v>
      </c>
      <c r="D16" s="71"/>
      <c r="E16" s="7"/>
      <c r="F16" s="178"/>
      <c r="G16" s="179"/>
      <c r="H16" s="286"/>
      <c r="I16" s="299"/>
      <c r="J16" s="282"/>
      <c r="K16" s="283"/>
      <c r="L16" s="281"/>
      <c r="M16" s="284"/>
      <c r="N16" s="277"/>
      <c r="O16" s="132"/>
    </row>
    <row r="17" spans="2:15" x14ac:dyDescent="0.2">
      <c r="B17" s="262"/>
      <c r="C17" s="120">
        <v>14</v>
      </c>
      <c r="D17" s="71"/>
      <c r="E17" s="7"/>
      <c r="F17" s="178"/>
      <c r="G17" s="179"/>
      <c r="H17" s="286"/>
      <c r="I17" s="299"/>
      <c r="J17" s="282"/>
      <c r="K17" s="281"/>
      <c r="L17" s="281"/>
      <c r="M17" s="282"/>
      <c r="N17" s="277"/>
      <c r="O17" s="132">
        <f>SUM(J11:J17)</f>
        <v>0</v>
      </c>
    </row>
    <row r="18" spans="2:15" x14ac:dyDescent="0.2">
      <c r="B18" s="262">
        <v>3</v>
      </c>
      <c r="C18" s="120">
        <v>15</v>
      </c>
      <c r="D18" s="71"/>
      <c r="E18" s="7"/>
      <c r="F18" s="178"/>
      <c r="G18" s="179"/>
      <c r="H18" s="286"/>
      <c r="I18" s="299"/>
      <c r="J18" s="282"/>
      <c r="K18" s="283"/>
      <c r="L18" s="281"/>
      <c r="M18" s="284"/>
      <c r="N18" s="277"/>
      <c r="O18" s="132"/>
    </row>
    <row r="19" spans="2:15" x14ac:dyDescent="0.2">
      <c r="B19" s="262"/>
      <c r="C19" s="120">
        <v>16</v>
      </c>
      <c r="D19" s="71"/>
      <c r="E19" s="7"/>
      <c r="F19" s="178"/>
      <c r="G19" s="179"/>
      <c r="H19" s="286"/>
      <c r="I19" s="299"/>
      <c r="J19" s="282"/>
      <c r="K19" s="281"/>
      <c r="L19" s="281"/>
      <c r="M19" s="282"/>
      <c r="N19" s="277"/>
      <c r="O19" s="132"/>
    </row>
    <row r="20" spans="2:15" x14ac:dyDescent="0.2">
      <c r="B20" s="262"/>
      <c r="C20" s="120">
        <v>17</v>
      </c>
      <c r="D20" s="71"/>
      <c r="E20" s="7"/>
      <c r="F20" s="178"/>
      <c r="G20" s="179"/>
      <c r="H20" s="286"/>
      <c r="I20" s="299"/>
      <c r="J20" s="282"/>
      <c r="K20" s="283"/>
      <c r="L20" s="281"/>
      <c r="M20" s="284"/>
      <c r="N20" s="277"/>
      <c r="O20" s="132"/>
    </row>
    <row r="21" spans="2:15" x14ac:dyDescent="0.2">
      <c r="B21" s="262"/>
      <c r="C21" s="120">
        <v>18</v>
      </c>
      <c r="D21" s="71"/>
      <c r="E21" s="7"/>
      <c r="F21" s="178"/>
      <c r="G21" s="179"/>
      <c r="H21" s="286"/>
      <c r="I21" s="299"/>
      <c r="J21" s="282"/>
      <c r="K21" s="281"/>
      <c r="L21" s="281"/>
      <c r="M21" s="282"/>
      <c r="N21" s="277"/>
      <c r="O21" s="132"/>
    </row>
    <row r="22" spans="2:15" x14ac:dyDescent="0.2">
      <c r="B22" s="262"/>
      <c r="C22" s="120">
        <v>19</v>
      </c>
      <c r="D22" s="71"/>
      <c r="E22" s="7"/>
      <c r="F22" s="178"/>
      <c r="G22" s="179"/>
      <c r="H22" s="286"/>
      <c r="I22" s="299"/>
      <c r="J22" s="282"/>
      <c r="K22" s="283"/>
      <c r="L22" s="281"/>
      <c r="M22" s="284"/>
      <c r="N22" s="277"/>
      <c r="O22" s="132"/>
    </row>
    <row r="23" spans="2:15" x14ac:dyDescent="0.2">
      <c r="B23" s="262"/>
      <c r="C23" s="120">
        <v>20</v>
      </c>
      <c r="D23" s="71"/>
      <c r="E23" s="7"/>
      <c r="F23" s="178"/>
      <c r="G23" s="179"/>
      <c r="H23" s="286"/>
      <c r="I23" s="299"/>
      <c r="J23" s="282"/>
      <c r="K23" s="281"/>
      <c r="L23" s="281"/>
      <c r="M23" s="282"/>
      <c r="N23" s="277"/>
      <c r="O23" s="132"/>
    </row>
    <row r="24" spans="2:15" x14ac:dyDescent="0.2">
      <c r="B24" s="262"/>
      <c r="C24" s="120">
        <v>21</v>
      </c>
      <c r="D24" s="71"/>
      <c r="E24" s="7"/>
      <c r="F24" s="178"/>
      <c r="G24" s="179"/>
      <c r="H24" s="286"/>
      <c r="I24" s="299"/>
      <c r="J24" s="282"/>
      <c r="K24" s="283"/>
      <c r="L24" s="281"/>
      <c r="M24" s="284"/>
      <c r="N24" s="277"/>
      <c r="O24" s="132">
        <f>SUM(J18:J24)</f>
        <v>0</v>
      </c>
    </row>
    <row r="25" spans="2:15" x14ac:dyDescent="0.2">
      <c r="B25" s="262">
        <v>4</v>
      </c>
      <c r="C25" s="120">
        <v>22</v>
      </c>
      <c r="D25" s="71"/>
      <c r="E25" s="7"/>
      <c r="F25" s="178"/>
      <c r="G25" s="179"/>
      <c r="H25" s="286"/>
      <c r="I25" s="299"/>
      <c r="J25" s="282"/>
      <c r="K25" s="281"/>
      <c r="L25" s="281"/>
      <c r="M25" s="282"/>
      <c r="N25" s="277"/>
      <c r="O25" s="132"/>
    </row>
    <row r="26" spans="2:15" x14ac:dyDescent="0.2">
      <c r="B26" s="262"/>
      <c r="C26" s="120">
        <v>23</v>
      </c>
      <c r="D26" s="71"/>
      <c r="E26" s="7"/>
      <c r="F26" s="178"/>
      <c r="G26" s="179"/>
      <c r="H26" s="286"/>
      <c r="I26" s="299"/>
      <c r="J26" s="282"/>
      <c r="K26" s="283"/>
      <c r="L26" s="281"/>
      <c r="M26" s="284"/>
      <c r="N26" s="277"/>
      <c r="O26" s="132"/>
    </row>
    <row r="27" spans="2:15" x14ac:dyDescent="0.2">
      <c r="B27" s="262"/>
      <c r="C27" s="120">
        <v>24</v>
      </c>
      <c r="D27" s="71"/>
      <c r="E27" s="7"/>
      <c r="F27" s="178"/>
      <c r="G27" s="179"/>
      <c r="H27" s="286"/>
      <c r="I27" s="299"/>
      <c r="J27" s="282"/>
      <c r="K27" s="281"/>
      <c r="L27" s="281"/>
      <c r="M27" s="282"/>
      <c r="N27" s="277"/>
      <c r="O27" s="132"/>
    </row>
    <row r="28" spans="2:15" x14ac:dyDescent="0.2">
      <c r="B28" s="262"/>
      <c r="C28" s="120">
        <v>25</v>
      </c>
      <c r="D28" s="71"/>
      <c r="E28" s="7"/>
      <c r="F28" s="178"/>
      <c r="G28" s="179"/>
      <c r="H28" s="286"/>
      <c r="I28" s="299"/>
      <c r="J28" s="282"/>
      <c r="K28" s="283"/>
      <c r="L28" s="281"/>
      <c r="M28" s="284"/>
      <c r="N28" s="277"/>
      <c r="O28" s="132"/>
    </row>
    <row r="29" spans="2:15" x14ac:dyDescent="0.2">
      <c r="B29" s="262"/>
      <c r="C29" s="120">
        <v>26</v>
      </c>
      <c r="D29" s="71"/>
      <c r="E29" s="7"/>
      <c r="F29" s="178"/>
      <c r="G29" s="179"/>
      <c r="H29" s="286"/>
      <c r="I29" s="299"/>
      <c r="J29" s="282"/>
      <c r="K29" s="281"/>
      <c r="L29" s="281"/>
      <c r="M29" s="282"/>
      <c r="N29" s="277"/>
      <c r="O29" s="132"/>
    </row>
    <row r="30" spans="2:15" x14ac:dyDescent="0.2">
      <c r="B30" s="262"/>
      <c r="C30" s="120">
        <v>27</v>
      </c>
      <c r="D30" s="71"/>
      <c r="E30" s="7"/>
      <c r="F30" s="178"/>
      <c r="G30" s="179"/>
      <c r="H30" s="286"/>
      <c r="I30" s="299"/>
      <c r="J30" s="282"/>
      <c r="K30" s="283"/>
      <c r="L30" s="281"/>
      <c r="M30" s="284"/>
      <c r="N30" s="277"/>
      <c r="O30" s="132"/>
    </row>
    <row r="31" spans="2:15" x14ac:dyDescent="0.2">
      <c r="B31" s="262"/>
      <c r="C31" s="120">
        <v>28</v>
      </c>
      <c r="D31" s="71"/>
      <c r="E31" s="7"/>
      <c r="F31" s="178"/>
      <c r="G31" s="179"/>
      <c r="H31" s="286"/>
      <c r="I31" s="299"/>
      <c r="J31" s="282"/>
      <c r="K31" s="281"/>
      <c r="L31" s="281"/>
      <c r="M31" s="282"/>
      <c r="N31" s="277"/>
      <c r="O31" s="132">
        <f>SUM(J25:J31)</f>
        <v>0</v>
      </c>
    </row>
    <row r="32" spans="2:15" x14ac:dyDescent="0.2">
      <c r="B32" s="262">
        <v>5</v>
      </c>
      <c r="C32" s="120">
        <v>29</v>
      </c>
      <c r="D32" s="71"/>
      <c r="E32" s="7"/>
      <c r="F32" s="178"/>
      <c r="G32" s="179"/>
      <c r="H32" s="286"/>
      <c r="I32" s="299"/>
      <c r="J32" s="282"/>
      <c r="K32" s="283"/>
      <c r="L32" s="281"/>
      <c r="M32" s="284"/>
      <c r="N32" s="277"/>
      <c r="O32" s="132"/>
    </row>
    <row r="33" spans="2:15" x14ac:dyDescent="0.2">
      <c r="B33" s="262"/>
      <c r="C33" s="120">
        <v>30</v>
      </c>
      <c r="D33" s="71"/>
      <c r="E33" s="7"/>
      <c r="F33" s="178"/>
      <c r="G33" s="179"/>
      <c r="H33" s="286"/>
      <c r="I33" s="299"/>
      <c r="J33" s="282"/>
      <c r="K33" s="281"/>
      <c r="L33" s="281"/>
      <c r="M33" s="282"/>
      <c r="N33" s="277"/>
      <c r="O33" s="132"/>
    </row>
    <row r="34" spans="2:15" x14ac:dyDescent="0.2">
      <c r="B34" s="262"/>
      <c r="C34" s="120">
        <v>31</v>
      </c>
      <c r="D34" s="71"/>
      <c r="E34" s="7"/>
      <c r="F34" s="178"/>
      <c r="G34" s="179"/>
      <c r="H34" s="286"/>
      <c r="I34" s="299"/>
      <c r="J34" s="282"/>
      <c r="K34" s="283"/>
      <c r="L34" s="281"/>
      <c r="M34" s="284"/>
      <c r="N34" s="277"/>
      <c r="O34" s="132"/>
    </row>
    <row r="35" spans="2:15" x14ac:dyDescent="0.2">
      <c r="B35" s="262"/>
      <c r="C35" s="120">
        <v>32</v>
      </c>
      <c r="D35" s="71"/>
      <c r="E35" s="7"/>
      <c r="F35" s="178"/>
      <c r="G35" s="179"/>
      <c r="H35" s="286"/>
      <c r="I35" s="299"/>
      <c r="J35" s="282"/>
      <c r="K35" s="281"/>
      <c r="L35" s="281"/>
      <c r="M35" s="282"/>
      <c r="N35" s="277"/>
      <c r="O35" s="132"/>
    </row>
    <row r="36" spans="2:15" x14ac:dyDescent="0.2">
      <c r="B36" s="262"/>
      <c r="C36" s="120">
        <v>33</v>
      </c>
      <c r="D36" s="71"/>
      <c r="E36" s="7"/>
      <c r="F36" s="178"/>
      <c r="G36" s="179"/>
      <c r="H36" s="286"/>
      <c r="I36" s="299"/>
      <c r="J36" s="282"/>
      <c r="K36" s="283"/>
      <c r="L36" s="281"/>
      <c r="M36" s="284"/>
      <c r="N36" s="277"/>
      <c r="O36" s="132"/>
    </row>
    <row r="37" spans="2:15" x14ac:dyDescent="0.2">
      <c r="B37" s="262"/>
      <c r="C37" s="120">
        <v>34</v>
      </c>
      <c r="D37" s="71"/>
      <c r="E37" s="7"/>
      <c r="F37" s="178"/>
      <c r="G37" s="179"/>
      <c r="H37" s="286"/>
      <c r="I37" s="299"/>
      <c r="J37" s="282"/>
      <c r="K37" s="283"/>
      <c r="L37" s="281"/>
      <c r="M37" s="282"/>
      <c r="N37" s="277"/>
      <c r="O37" s="132"/>
    </row>
    <row r="38" spans="2:15" x14ac:dyDescent="0.2">
      <c r="B38" s="262"/>
      <c r="C38" s="120">
        <v>35</v>
      </c>
      <c r="D38" s="71"/>
      <c r="E38" s="7"/>
      <c r="F38" s="178"/>
      <c r="G38" s="179"/>
      <c r="H38" s="286"/>
      <c r="I38" s="299"/>
      <c r="J38" s="282"/>
      <c r="K38" s="283"/>
      <c r="L38" s="281"/>
      <c r="M38" s="284"/>
      <c r="N38" s="277"/>
      <c r="O38" s="132">
        <f>SUM(J32:J38)</f>
        <v>0</v>
      </c>
    </row>
    <row r="39" spans="2:15" x14ac:dyDescent="0.2">
      <c r="B39" s="262">
        <v>6</v>
      </c>
      <c r="C39" s="120">
        <v>36</v>
      </c>
      <c r="D39" s="71"/>
      <c r="E39" s="7"/>
      <c r="F39" s="178"/>
      <c r="G39" s="179"/>
      <c r="H39" s="286"/>
      <c r="I39" s="299"/>
      <c r="J39" s="282"/>
      <c r="K39" s="281"/>
      <c r="L39" s="281"/>
      <c r="M39" s="282"/>
      <c r="N39" s="277"/>
      <c r="O39" s="132"/>
    </row>
    <row r="40" spans="2:15" x14ac:dyDescent="0.2">
      <c r="B40" s="262"/>
      <c r="C40" s="120">
        <v>37</v>
      </c>
      <c r="D40" s="71"/>
      <c r="E40" s="7"/>
      <c r="F40" s="178"/>
      <c r="G40" s="179"/>
      <c r="H40" s="286"/>
      <c r="I40" s="299"/>
      <c r="J40" s="282"/>
      <c r="K40" s="283"/>
      <c r="L40" s="281"/>
      <c r="M40" s="284"/>
      <c r="N40" s="277"/>
      <c r="O40" s="132"/>
    </row>
    <row r="41" spans="2:15" x14ac:dyDescent="0.2">
      <c r="B41" s="262"/>
      <c r="C41" s="120">
        <v>38</v>
      </c>
      <c r="D41" s="71"/>
      <c r="E41" s="7"/>
      <c r="F41" s="178"/>
      <c r="G41" s="179"/>
      <c r="H41" s="286"/>
      <c r="I41" s="299"/>
      <c r="J41" s="282"/>
      <c r="K41" s="281"/>
      <c r="L41" s="281"/>
      <c r="M41" s="282"/>
      <c r="N41" s="277"/>
      <c r="O41" s="132"/>
    </row>
    <row r="42" spans="2:15" x14ac:dyDescent="0.2">
      <c r="B42" s="262"/>
      <c r="C42" s="120">
        <v>39</v>
      </c>
      <c r="D42" s="71"/>
      <c r="E42" s="7"/>
      <c r="F42" s="178"/>
      <c r="G42" s="179"/>
      <c r="H42" s="286"/>
      <c r="I42" s="299"/>
      <c r="J42" s="282"/>
      <c r="K42" s="283"/>
      <c r="L42" s="281"/>
      <c r="M42" s="284"/>
      <c r="N42" s="277"/>
      <c r="O42" s="132"/>
    </row>
    <row r="43" spans="2:15" x14ac:dyDescent="0.2">
      <c r="B43" s="262"/>
      <c r="C43" s="120">
        <v>40</v>
      </c>
      <c r="D43" s="71"/>
      <c r="E43" s="7"/>
      <c r="F43" s="178"/>
      <c r="G43" s="179"/>
      <c r="H43" s="286"/>
      <c r="I43" s="299"/>
      <c r="J43" s="282"/>
      <c r="K43" s="281"/>
      <c r="L43" s="281"/>
      <c r="M43" s="282"/>
      <c r="N43" s="277"/>
      <c r="O43" s="132"/>
    </row>
    <row r="44" spans="2:15" x14ac:dyDescent="0.2">
      <c r="B44" s="262"/>
      <c r="C44" s="120">
        <v>41</v>
      </c>
      <c r="D44" s="71"/>
      <c r="E44" s="7"/>
      <c r="F44" s="178"/>
      <c r="G44" s="179"/>
      <c r="H44" s="286"/>
      <c r="I44" s="299"/>
      <c r="J44" s="282"/>
      <c r="K44" s="283"/>
      <c r="L44" s="281"/>
      <c r="M44" s="284"/>
      <c r="N44" s="277"/>
      <c r="O44" s="132"/>
    </row>
    <row r="45" spans="2:15" x14ac:dyDescent="0.2">
      <c r="B45" s="262"/>
      <c r="C45" s="120">
        <v>42</v>
      </c>
      <c r="D45" s="71"/>
      <c r="E45" s="7"/>
      <c r="F45" s="178"/>
      <c r="G45" s="179"/>
      <c r="H45" s="286"/>
      <c r="I45" s="299"/>
      <c r="J45" s="282"/>
      <c r="K45" s="281"/>
      <c r="L45" s="281"/>
      <c r="M45" s="282"/>
      <c r="N45" s="277"/>
      <c r="O45" s="132">
        <f>SUM(J39:J45)</f>
        <v>0</v>
      </c>
    </row>
    <row r="46" spans="2:15" x14ac:dyDescent="0.2">
      <c r="B46" s="262">
        <v>7</v>
      </c>
      <c r="C46" s="120">
        <v>43</v>
      </c>
      <c r="D46" s="71"/>
      <c r="E46" s="7"/>
      <c r="F46" s="178"/>
      <c r="G46" s="179"/>
      <c r="H46" s="286"/>
      <c r="I46" s="299"/>
      <c r="J46" s="282"/>
      <c r="K46" s="283"/>
      <c r="L46" s="281"/>
      <c r="M46" s="284"/>
      <c r="N46" s="277"/>
      <c r="O46" s="132"/>
    </row>
    <row r="47" spans="2:15" x14ac:dyDescent="0.2">
      <c r="B47" s="262"/>
      <c r="C47" s="120">
        <v>44</v>
      </c>
      <c r="D47" s="71"/>
      <c r="E47" s="7"/>
      <c r="F47" s="178"/>
      <c r="G47" s="179"/>
      <c r="H47" s="286"/>
      <c r="I47" s="299"/>
      <c r="J47" s="282"/>
      <c r="K47" s="281"/>
      <c r="L47" s="281"/>
      <c r="M47" s="282"/>
      <c r="N47" s="277"/>
      <c r="O47" s="132"/>
    </row>
    <row r="48" spans="2:15" x14ac:dyDescent="0.2">
      <c r="B48" s="262"/>
      <c r="C48" s="120">
        <v>45</v>
      </c>
      <c r="D48" s="71"/>
      <c r="E48" s="7"/>
      <c r="F48" s="178"/>
      <c r="G48" s="179"/>
      <c r="H48" s="286"/>
      <c r="I48" s="299"/>
      <c r="J48" s="282"/>
      <c r="K48" s="283"/>
      <c r="L48" s="281"/>
      <c r="M48" s="284"/>
      <c r="N48" s="277"/>
      <c r="O48" s="132"/>
    </row>
    <row r="49" spans="2:15" x14ac:dyDescent="0.2">
      <c r="B49" s="262"/>
      <c r="C49" s="120">
        <v>46</v>
      </c>
      <c r="D49" s="71"/>
      <c r="E49" s="7"/>
      <c r="F49" s="178"/>
      <c r="G49" s="179"/>
      <c r="H49" s="286"/>
      <c r="I49" s="299"/>
      <c r="J49" s="282"/>
      <c r="K49" s="281"/>
      <c r="L49" s="281"/>
      <c r="M49" s="282"/>
      <c r="N49" s="277"/>
      <c r="O49" s="132"/>
    </row>
    <row r="50" spans="2:15" x14ac:dyDescent="0.2">
      <c r="B50" s="262"/>
      <c r="C50" s="120">
        <v>47</v>
      </c>
      <c r="D50" s="71"/>
      <c r="E50" s="7"/>
      <c r="F50" s="178"/>
      <c r="G50" s="179"/>
      <c r="H50" s="286"/>
      <c r="I50" s="299"/>
      <c r="J50" s="282"/>
      <c r="K50" s="283"/>
      <c r="L50" s="281"/>
      <c r="M50" s="284"/>
      <c r="N50" s="277"/>
      <c r="O50" s="132"/>
    </row>
    <row r="51" spans="2:15" x14ac:dyDescent="0.2">
      <c r="B51" s="262"/>
      <c r="C51" s="120">
        <v>48</v>
      </c>
      <c r="D51" s="71"/>
      <c r="E51" s="7"/>
      <c r="F51" s="178"/>
      <c r="G51" s="179"/>
      <c r="H51" s="286"/>
      <c r="I51" s="299"/>
      <c r="J51" s="282"/>
      <c r="K51" s="281"/>
      <c r="L51" s="281"/>
      <c r="M51" s="282"/>
      <c r="N51" s="277"/>
      <c r="O51" s="132"/>
    </row>
    <row r="52" spans="2:15" x14ac:dyDescent="0.2">
      <c r="B52" s="262"/>
      <c r="C52" s="120">
        <v>49</v>
      </c>
      <c r="D52" s="71"/>
      <c r="E52" s="7"/>
      <c r="F52" s="178"/>
      <c r="G52" s="179"/>
      <c r="H52" s="286"/>
      <c r="I52" s="299"/>
      <c r="J52" s="282"/>
      <c r="K52" s="281"/>
      <c r="L52" s="281"/>
      <c r="M52" s="284"/>
      <c r="N52" s="277"/>
      <c r="O52" s="132">
        <f>SUM(J46:J52)</f>
        <v>0</v>
      </c>
    </row>
    <row r="53" spans="2:15" x14ac:dyDescent="0.2">
      <c r="B53" s="262">
        <v>8</v>
      </c>
      <c r="C53" s="120">
        <v>50</v>
      </c>
      <c r="D53" s="71"/>
      <c r="E53" s="7"/>
      <c r="F53" s="178"/>
      <c r="G53" s="179"/>
      <c r="H53" s="286"/>
      <c r="I53" s="299"/>
      <c r="J53" s="282"/>
      <c r="K53" s="281"/>
      <c r="L53" s="281"/>
      <c r="M53" s="282"/>
      <c r="N53" s="277"/>
      <c r="O53" s="132"/>
    </row>
    <row r="54" spans="2:15" x14ac:dyDescent="0.2">
      <c r="B54" s="262"/>
      <c r="C54" s="120">
        <v>51</v>
      </c>
      <c r="D54" s="71"/>
      <c r="E54" s="7"/>
      <c r="F54" s="178"/>
      <c r="G54" s="179"/>
      <c r="H54" s="286"/>
      <c r="I54" s="299"/>
      <c r="J54" s="282"/>
      <c r="K54" s="283"/>
      <c r="L54" s="281"/>
      <c r="M54" s="284"/>
      <c r="N54" s="277"/>
      <c r="O54" s="132"/>
    </row>
    <row r="55" spans="2:15" x14ac:dyDescent="0.2">
      <c r="B55" s="262"/>
      <c r="C55" s="120">
        <v>52</v>
      </c>
      <c r="D55" s="71"/>
      <c r="E55" s="7"/>
      <c r="F55" s="178"/>
      <c r="G55" s="179"/>
      <c r="H55" s="286"/>
      <c r="I55" s="299"/>
      <c r="J55" s="282"/>
      <c r="K55" s="281"/>
      <c r="L55" s="281"/>
      <c r="M55" s="282"/>
      <c r="N55" s="277"/>
      <c r="O55" s="132"/>
    </row>
    <row r="56" spans="2:15" x14ac:dyDescent="0.2">
      <c r="B56" s="262"/>
      <c r="C56" s="120">
        <v>53</v>
      </c>
      <c r="D56" s="71"/>
      <c r="E56" s="7"/>
      <c r="F56" s="178"/>
      <c r="G56" s="179"/>
      <c r="H56" s="286"/>
      <c r="I56" s="299"/>
      <c r="J56" s="282"/>
      <c r="K56" s="283"/>
      <c r="L56" s="281"/>
      <c r="M56" s="284"/>
      <c r="N56" s="277"/>
      <c r="O56" s="132"/>
    </row>
    <row r="57" spans="2:15" x14ac:dyDescent="0.2">
      <c r="B57" s="262"/>
      <c r="C57" s="120">
        <v>54</v>
      </c>
      <c r="D57" s="71"/>
      <c r="E57" s="7"/>
      <c r="F57" s="178"/>
      <c r="G57" s="179"/>
      <c r="H57" s="286"/>
      <c r="I57" s="299"/>
      <c r="J57" s="282"/>
      <c r="K57" s="281"/>
      <c r="L57" s="281"/>
      <c r="M57" s="282"/>
      <c r="N57" s="277"/>
      <c r="O57" s="132"/>
    </row>
    <row r="58" spans="2:15" x14ac:dyDescent="0.2">
      <c r="B58" s="262"/>
      <c r="C58" s="120">
        <v>55</v>
      </c>
      <c r="D58" s="71"/>
      <c r="E58" s="7"/>
      <c r="F58" s="178"/>
      <c r="G58" s="179"/>
      <c r="H58" s="286"/>
      <c r="I58" s="299"/>
      <c r="J58" s="282"/>
      <c r="K58" s="283"/>
      <c r="L58" s="281"/>
      <c r="M58" s="284"/>
      <c r="N58" s="277"/>
      <c r="O58" s="132"/>
    </row>
    <row r="59" spans="2:15" x14ac:dyDescent="0.2">
      <c r="B59" s="262"/>
      <c r="C59" s="120">
        <v>56</v>
      </c>
      <c r="D59" s="71"/>
      <c r="E59" s="7"/>
      <c r="F59" s="178"/>
      <c r="G59" s="179"/>
      <c r="H59" s="286"/>
      <c r="I59" s="299"/>
      <c r="J59" s="282"/>
      <c r="K59" s="281"/>
      <c r="L59" s="281"/>
      <c r="M59" s="282"/>
      <c r="N59" s="277"/>
      <c r="O59" s="132">
        <f>SUM(J53:J59)</f>
        <v>0</v>
      </c>
    </row>
    <row r="60" spans="2:15" x14ac:dyDescent="0.2">
      <c r="B60" s="262">
        <v>9</v>
      </c>
      <c r="C60" s="120">
        <v>57</v>
      </c>
      <c r="D60" s="71"/>
      <c r="E60" s="7"/>
      <c r="F60" s="178"/>
      <c r="G60" s="179"/>
      <c r="H60" s="286"/>
      <c r="I60" s="299"/>
      <c r="J60" s="282"/>
      <c r="K60" s="283"/>
      <c r="L60" s="281"/>
      <c r="M60" s="284"/>
      <c r="N60" s="277"/>
      <c r="O60" s="132"/>
    </row>
    <row r="61" spans="2:15" x14ac:dyDescent="0.2">
      <c r="B61" s="262"/>
      <c r="C61" s="120">
        <v>58</v>
      </c>
      <c r="D61" s="71"/>
      <c r="E61" s="7"/>
      <c r="F61" s="178"/>
      <c r="G61" s="179"/>
      <c r="H61" s="286"/>
      <c r="I61" s="299"/>
      <c r="J61" s="282"/>
      <c r="K61" s="281"/>
      <c r="L61" s="281"/>
      <c r="M61" s="282"/>
      <c r="N61" s="277"/>
      <c r="O61" s="132"/>
    </row>
    <row r="62" spans="2:15" x14ac:dyDescent="0.2">
      <c r="B62" s="262"/>
      <c r="C62" s="120">
        <v>59</v>
      </c>
      <c r="D62" s="71"/>
      <c r="E62" s="7"/>
      <c r="F62" s="178"/>
      <c r="G62" s="179"/>
      <c r="H62" s="286"/>
      <c r="I62" s="299"/>
      <c r="J62" s="282"/>
      <c r="K62" s="283"/>
      <c r="L62" s="281"/>
      <c r="M62" s="284"/>
      <c r="N62" s="277"/>
      <c r="O62" s="132"/>
    </row>
    <row r="63" spans="2:15" x14ac:dyDescent="0.2">
      <c r="B63" s="262"/>
      <c r="C63" s="120">
        <v>60</v>
      </c>
      <c r="D63" s="71"/>
      <c r="E63" s="7"/>
      <c r="F63" s="178"/>
      <c r="G63" s="179"/>
      <c r="H63" s="286"/>
      <c r="I63" s="299"/>
      <c r="J63" s="282"/>
      <c r="K63" s="281"/>
      <c r="L63" s="281"/>
      <c r="M63" s="282"/>
      <c r="N63" s="277"/>
      <c r="O63" s="132"/>
    </row>
    <row r="64" spans="2:15" x14ac:dyDescent="0.2">
      <c r="B64" s="262"/>
      <c r="C64" s="120">
        <v>61</v>
      </c>
      <c r="D64" s="71"/>
      <c r="E64" s="7"/>
      <c r="F64" s="178"/>
      <c r="G64" s="179"/>
      <c r="H64" s="286"/>
      <c r="I64" s="299"/>
      <c r="J64" s="282"/>
      <c r="K64" s="283"/>
      <c r="L64" s="281"/>
      <c r="M64" s="284"/>
      <c r="N64" s="277"/>
      <c r="O64" s="132"/>
    </row>
    <row r="65" spans="2:15" x14ac:dyDescent="0.2">
      <c r="B65" s="262"/>
      <c r="C65" s="120">
        <v>62</v>
      </c>
      <c r="D65" s="71"/>
      <c r="E65" s="7"/>
      <c r="F65" s="178"/>
      <c r="G65" s="179"/>
      <c r="H65" s="286"/>
      <c r="I65" s="299"/>
      <c r="J65" s="282"/>
      <c r="K65" s="281"/>
      <c r="L65" s="281"/>
      <c r="M65" s="282"/>
      <c r="N65" s="277"/>
      <c r="O65" s="132"/>
    </row>
    <row r="66" spans="2:15" x14ac:dyDescent="0.2">
      <c r="B66" s="262"/>
      <c r="C66" s="120">
        <v>63</v>
      </c>
      <c r="D66" s="71"/>
      <c r="E66" s="7"/>
      <c r="F66" s="178"/>
      <c r="G66" s="179"/>
      <c r="H66" s="286"/>
      <c r="I66" s="299"/>
      <c r="J66" s="282"/>
      <c r="K66" s="283"/>
      <c r="L66" s="281"/>
      <c r="M66" s="284"/>
      <c r="N66" s="277"/>
      <c r="O66" s="132">
        <f>SUM(J60:J66)</f>
        <v>0</v>
      </c>
    </row>
    <row r="67" spans="2:15" x14ac:dyDescent="0.2">
      <c r="B67" s="262">
        <v>10</v>
      </c>
      <c r="C67" s="120">
        <v>64</v>
      </c>
      <c r="D67" s="71"/>
      <c r="E67" s="7"/>
      <c r="F67" s="178"/>
      <c r="G67" s="179"/>
      <c r="H67" s="286"/>
      <c r="I67" s="299"/>
      <c r="J67" s="282"/>
      <c r="K67" s="281"/>
      <c r="L67" s="281"/>
      <c r="M67" s="282"/>
      <c r="N67" s="277"/>
      <c r="O67" s="132"/>
    </row>
    <row r="68" spans="2:15" x14ac:dyDescent="0.2">
      <c r="B68" s="262"/>
      <c r="C68" s="120">
        <v>65</v>
      </c>
      <c r="D68" s="71"/>
      <c r="E68" s="7"/>
      <c r="F68" s="178"/>
      <c r="G68" s="179"/>
      <c r="H68" s="286"/>
      <c r="I68" s="299"/>
      <c r="J68" s="282"/>
      <c r="K68" s="283"/>
      <c r="L68" s="281"/>
      <c r="M68" s="284"/>
      <c r="N68" s="277"/>
      <c r="O68" s="132"/>
    </row>
    <row r="69" spans="2:15" x14ac:dyDescent="0.2">
      <c r="B69" s="262"/>
      <c r="C69" s="120">
        <v>66</v>
      </c>
      <c r="D69" s="71"/>
      <c r="E69" s="7"/>
      <c r="F69" s="178"/>
      <c r="G69" s="179"/>
      <c r="H69" s="286"/>
      <c r="I69" s="299"/>
      <c r="J69" s="282"/>
      <c r="K69" s="281"/>
      <c r="L69" s="281"/>
      <c r="M69" s="282"/>
      <c r="N69" s="277"/>
      <c r="O69" s="132"/>
    </row>
    <row r="70" spans="2:15" x14ac:dyDescent="0.2">
      <c r="B70" s="262"/>
      <c r="C70" s="120">
        <v>67</v>
      </c>
      <c r="D70" s="71"/>
      <c r="E70" s="7"/>
      <c r="F70" s="178"/>
      <c r="G70" s="179"/>
      <c r="H70" s="286"/>
      <c r="I70" s="299"/>
      <c r="J70" s="282"/>
      <c r="K70" s="283"/>
      <c r="L70" s="281"/>
      <c r="M70" s="284"/>
      <c r="N70" s="277"/>
      <c r="O70" s="132"/>
    </row>
    <row r="71" spans="2:15" x14ac:dyDescent="0.2">
      <c r="B71" s="262"/>
      <c r="C71" s="120">
        <v>68</v>
      </c>
      <c r="D71" s="71"/>
      <c r="E71" s="7"/>
      <c r="F71" s="178"/>
      <c r="G71" s="179"/>
      <c r="H71" s="286"/>
      <c r="I71" s="299"/>
      <c r="J71" s="282"/>
      <c r="K71" s="281"/>
      <c r="L71" s="281"/>
      <c r="M71" s="282"/>
      <c r="N71" s="277"/>
      <c r="O71" s="132"/>
    </row>
    <row r="72" spans="2:15" x14ac:dyDescent="0.2">
      <c r="B72" s="262"/>
      <c r="C72" s="120">
        <v>69</v>
      </c>
      <c r="D72" s="71"/>
      <c r="E72" s="7"/>
      <c r="F72" s="178"/>
      <c r="G72" s="179"/>
      <c r="H72" s="286"/>
      <c r="I72" s="299"/>
      <c r="J72" s="282"/>
      <c r="K72" s="283"/>
      <c r="L72" s="281"/>
      <c r="M72" s="284"/>
      <c r="N72" s="277"/>
      <c r="O72" s="132"/>
    </row>
    <row r="73" spans="2:15" x14ac:dyDescent="0.2">
      <c r="B73" s="262"/>
      <c r="C73" s="120">
        <v>70</v>
      </c>
      <c r="D73" s="71"/>
      <c r="E73" s="7"/>
      <c r="F73" s="178"/>
      <c r="G73" s="179"/>
      <c r="H73" s="286"/>
      <c r="I73" s="299"/>
      <c r="J73" s="282"/>
      <c r="K73" s="281"/>
      <c r="L73" s="281"/>
      <c r="M73" s="282"/>
      <c r="N73" s="277"/>
      <c r="O73" s="132">
        <f>SUM(J67:J73)</f>
        <v>0</v>
      </c>
    </row>
    <row r="74" spans="2:15" x14ac:dyDescent="0.2">
      <c r="B74" s="262">
        <v>11</v>
      </c>
      <c r="C74" s="120">
        <v>71</v>
      </c>
      <c r="D74" s="71"/>
      <c r="E74" s="7"/>
      <c r="F74" s="178"/>
      <c r="G74" s="179"/>
      <c r="H74" s="286"/>
      <c r="I74" s="299"/>
      <c r="J74" s="282"/>
      <c r="K74" s="283"/>
      <c r="L74" s="281"/>
      <c r="M74" s="284"/>
      <c r="N74" s="277"/>
      <c r="O74" s="132"/>
    </row>
    <row r="75" spans="2:15" x14ac:dyDescent="0.2">
      <c r="B75" s="262"/>
      <c r="C75" s="120">
        <v>72</v>
      </c>
      <c r="D75" s="71"/>
      <c r="E75" s="7"/>
      <c r="F75" s="178"/>
      <c r="G75" s="179"/>
      <c r="H75" s="286"/>
      <c r="I75" s="299"/>
      <c r="J75" s="282"/>
      <c r="K75" s="281"/>
      <c r="L75" s="281"/>
      <c r="M75" s="282"/>
      <c r="N75" s="277"/>
      <c r="O75" s="132"/>
    </row>
    <row r="76" spans="2:15" x14ac:dyDescent="0.2">
      <c r="B76" s="262"/>
      <c r="C76" s="120">
        <v>73</v>
      </c>
      <c r="D76" s="71"/>
      <c r="E76" s="7"/>
      <c r="F76" s="178"/>
      <c r="G76" s="179"/>
      <c r="H76" s="286"/>
      <c r="I76" s="299"/>
      <c r="J76" s="282"/>
      <c r="K76" s="283"/>
      <c r="L76" s="281"/>
      <c r="M76" s="284"/>
      <c r="N76" s="277"/>
      <c r="O76" s="132"/>
    </row>
    <row r="77" spans="2:15" x14ac:dyDescent="0.2">
      <c r="B77" s="262"/>
      <c r="C77" s="120">
        <v>74</v>
      </c>
      <c r="D77" s="71"/>
      <c r="E77" s="7"/>
      <c r="F77" s="178"/>
      <c r="G77" s="179"/>
      <c r="H77" s="286"/>
      <c r="I77" s="299"/>
      <c r="J77" s="282"/>
      <c r="K77" s="281"/>
      <c r="L77" s="281"/>
      <c r="M77" s="282"/>
      <c r="N77" s="277"/>
      <c r="O77" s="132"/>
    </row>
    <row r="78" spans="2:15" x14ac:dyDescent="0.2">
      <c r="B78" s="262"/>
      <c r="C78" s="120">
        <v>75</v>
      </c>
      <c r="D78" s="71"/>
      <c r="E78" s="7"/>
      <c r="F78" s="178"/>
      <c r="G78" s="179"/>
      <c r="H78" s="286"/>
      <c r="I78" s="299"/>
      <c r="J78" s="282"/>
      <c r="K78" s="283"/>
      <c r="L78" s="281"/>
      <c r="M78" s="284"/>
      <c r="N78" s="277"/>
      <c r="O78" s="132"/>
    </row>
    <row r="79" spans="2:15" x14ac:dyDescent="0.2">
      <c r="B79" s="262"/>
      <c r="C79" s="120">
        <v>76</v>
      </c>
      <c r="D79" s="71"/>
      <c r="E79" s="7"/>
      <c r="F79" s="178"/>
      <c r="G79" s="179"/>
      <c r="H79" s="286"/>
      <c r="I79" s="299"/>
      <c r="J79" s="282"/>
      <c r="K79" s="281"/>
      <c r="L79" s="281"/>
      <c r="M79" s="282"/>
      <c r="N79" s="277"/>
      <c r="O79" s="132"/>
    </row>
    <row r="80" spans="2:15" x14ac:dyDescent="0.2">
      <c r="B80" s="262"/>
      <c r="C80" s="120">
        <v>77</v>
      </c>
      <c r="D80" s="71"/>
      <c r="E80" s="7"/>
      <c r="F80" s="178"/>
      <c r="G80" s="179"/>
      <c r="H80" s="286"/>
      <c r="I80" s="299"/>
      <c r="J80" s="282"/>
      <c r="K80" s="283"/>
      <c r="L80" s="281"/>
      <c r="M80" s="284"/>
      <c r="N80" s="277"/>
      <c r="O80" s="132">
        <f>SUM(J74:J80)</f>
        <v>0</v>
      </c>
    </row>
    <row r="81" spans="2:15" x14ac:dyDescent="0.2">
      <c r="B81" s="262">
        <v>12</v>
      </c>
      <c r="C81" s="120">
        <v>78</v>
      </c>
      <c r="D81" s="71"/>
      <c r="E81" s="7"/>
      <c r="F81" s="178"/>
      <c r="G81" s="179"/>
      <c r="H81" s="286"/>
      <c r="I81" s="299"/>
      <c r="J81" s="282"/>
      <c r="K81" s="281"/>
      <c r="L81" s="281"/>
      <c r="M81" s="282"/>
      <c r="N81" s="277"/>
      <c r="O81" s="132"/>
    </row>
    <row r="82" spans="2:15" x14ac:dyDescent="0.2">
      <c r="B82" s="262"/>
      <c r="C82" s="120">
        <v>79</v>
      </c>
      <c r="D82" s="71"/>
      <c r="E82" s="7"/>
      <c r="F82" s="178"/>
      <c r="G82" s="179"/>
      <c r="H82" s="286"/>
      <c r="I82" s="299"/>
      <c r="J82" s="282"/>
      <c r="K82" s="283"/>
      <c r="L82" s="281"/>
      <c r="M82" s="284"/>
      <c r="N82" s="277"/>
      <c r="O82" s="132"/>
    </row>
    <row r="83" spans="2:15" x14ac:dyDescent="0.2">
      <c r="B83" s="262"/>
      <c r="C83" s="120">
        <v>80</v>
      </c>
      <c r="D83" s="71"/>
      <c r="E83" s="7"/>
      <c r="F83" s="178"/>
      <c r="G83" s="179"/>
      <c r="H83" s="286"/>
      <c r="I83" s="299"/>
      <c r="J83" s="282"/>
      <c r="K83" s="281"/>
      <c r="L83" s="281"/>
      <c r="M83" s="282"/>
      <c r="N83" s="277"/>
      <c r="O83" s="132"/>
    </row>
    <row r="84" spans="2:15" x14ac:dyDescent="0.2">
      <c r="B84" s="262"/>
      <c r="C84" s="120">
        <v>81</v>
      </c>
      <c r="D84" s="71"/>
      <c r="E84" s="7"/>
      <c r="F84" s="178"/>
      <c r="G84" s="179"/>
      <c r="H84" s="286"/>
      <c r="I84" s="299"/>
      <c r="J84" s="282"/>
      <c r="K84" s="283"/>
      <c r="L84" s="281"/>
      <c r="M84" s="284"/>
      <c r="N84" s="277"/>
      <c r="O84" s="132"/>
    </row>
    <row r="85" spans="2:15" x14ac:dyDescent="0.2">
      <c r="B85" s="262"/>
      <c r="C85" s="120">
        <v>82</v>
      </c>
      <c r="D85" s="71"/>
      <c r="E85" s="7"/>
      <c r="F85" s="178"/>
      <c r="G85" s="179"/>
      <c r="H85" s="286"/>
      <c r="I85" s="299"/>
      <c r="J85" s="282"/>
      <c r="K85" s="281"/>
      <c r="L85" s="281"/>
      <c r="M85" s="282"/>
      <c r="N85" s="277"/>
      <c r="O85" s="132"/>
    </row>
    <row r="86" spans="2:15" x14ac:dyDescent="0.2">
      <c r="B86" s="262"/>
      <c r="C86" s="120">
        <v>83</v>
      </c>
      <c r="D86" s="71"/>
      <c r="E86" s="7"/>
      <c r="F86" s="178"/>
      <c r="G86" s="179"/>
      <c r="H86" s="286"/>
      <c r="I86" s="299"/>
      <c r="J86" s="282"/>
      <c r="K86" s="283"/>
      <c r="L86" s="281"/>
      <c r="M86" s="284"/>
      <c r="N86" s="277"/>
      <c r="O86" s="132"/>
    </row>
    <row r="87" spans="2:15" x14ac:dyDescent="0.2">
      <c r="B87" s="262"/>
      <c r="C87" s="120">
        <v>84</v>
      </c>
      <c r="D87" s="71"/>
      <c r="E87" s="7"/>
      <c r="F87" s="178"/>
      <c r="G87" s="179"/>
      <c r="H87" s="286"/>
      <c r="I87" s="299"/>
      <c r="J87" s="282"/>
      <c r="K87" s="281"/>
      <c r="L87" s="281"/>
      <c r="M87" s="282"/>
      <c r="N87" s="277"/>
      <c r="O87" s="132">
        <f>SUM(J81:J87)</f>
        <v>0</v>
      </c>
    </row>
    <row r="88" spans="2:15" x14ac:dyDescent="0.2">
      <c r="B88" s="262">
        <v>13</v>
      </c>
      <c r="C88" s="120">
        <v>85</v>
      </c>
      <c r="D88" s="71"/>
      <c r="E88" s="7"/>
      <c r="F88" s="178"/>
      <c r="G88" s="179"/>
      <c r="H88" s="286"/>
      <c r="I88" s="299"/>
      <c r="J88" s="282"/>
      <c r="K88" s="283"/>
      <c r="L88" s="281"/>
      <c r="M88" s="284"/>
      <c r="N88" s="277"/>
      <c r="O88" s="132"/>
    </row>
    <row r="89" spans="2:15" x14ac:dyDescent="0.2">
      <c r="B89" s="262"/>
      <c r="C89" s="120">
        <v>86</v>
      </c>
      <c r="D89" s="71"/>
      <c r="E89" s="7"/>
      <c r="F89" s="178"/>
      <c r="G89" s="179"/>
      <c r="H89" s="286"/>
      <c r="I89" s="299"/>
      <c r="J89" s="282"/>
      <c r="K89" s="281"/>
      <c r="L89" s="281"/>
      <c r="M89" s="282"/>
      <c r="N89" s="277"/>
      <c r="O89" s="132"/>
    </row>
    <row r="90" spans="2:15" x14ac:dyDescent="0.2">
      <c r="B90" s="262"/>
      <c r="C90" s="120">
        <v>87</v>
      </c>
      <c r="D90" s="71"/>
      <c r="E90" s="7"/>
      <c r="F90" s="178"/>
      <c r="G90" s="179"/>
      <c r="H90" s="286"/>
      <c r="I90" s="299"/>
      <c r="J90" s="282"/>
      <c r="K90" s="283"/>
      <c r="L90" s="281"/>
      <c r="M90" s="284"/>
      <c r="N90" s="277"/>
      <c r="O90" s="132"/>
    </row>
    <row r="91" spans="2:15" x14ac:dyDescent="0.2">
      <c r="B91" s="262"/>
      <c r="C91" s="120">
        <v>88</v>
      </c>
      <c r="D91" s="71"/>
      <c r="E91" s="7"/>
      <c r="F91" s="178"/>
      <c r="G91" s="179"/>
      <c r="H91" s="286"/>
      <c r="I91" s="299"/>
      <c r="J91" s="282"/>
      <c r="K91" s="283"/>
      <c r="L91" s="281"/>
      <c r="M91" s="282"/>
      <c r="N91" s="277"/>
      <c r="O91" s="132"/>
    </row>
    <row r="92" spans="2:15" x14ac:dyDescent="0.2">
      <c r="B92" s="262"/>
      <c r="C92" s="120">
        <v>89</v>
      </c>
      <c r="D92" s="71"/>
      <c r="E92" s="7"/>
      <c r="F92" s="178"/>
      <c r="G92" s="179"/>
      <c r="H92" s="286"/>
      <c r="I92" s="299"/>
      <c r="J92" s="282"/>
      <c r="K92" s="283"/>
      <c r="L92" s="281"/>
      <c r="M92" s="284"/>
      <c r="N92" s="277"/>
      <c r="O92" s="132"/>
    </row>
    <row r="93" spans="2:15" x14ac:dyDescent="0.2">
      <c r="B93" s="262"/>
      <c r="C93" s="120">
        <v>90</v>
      </c>
      <c r="D93" s="71"/>
      <c r="E93" s="7"/>
      <c r="F93" s="178"/>
      <c r="G93" s="179"/>
      <c r="H93" s="286"/>
      <c r="I93" s="299"/>
      <c r="J93" s="282"/>
      <c r="K93" s="281"/>
      <c r="L93" s="281"/>
      <c r="M93" s="282"/>
      <c r="N93" s="277"/>
      <c r="O93" s="132"/>
    </row>
    <row r="94" spans="2:15" x14ac:dyDescent="0.2">
      <c r="B94" s="262"/>
      <c r="C94" s="120">
        <v>91</v>
      </c>
      <c r="D94" s="71"/>
      <c r="E94" s="7"/>
      <c r="F94" s="178"/>
      <c r="G94" s="179"/>
      <c r="H94" s="286"/>
      <c r="I94" s="299"/>
      <c r="J94" s="282"/>
      <c r="K94" s="283"/>
      <c r="L94" s="281"/>
      <c r="M94" s="284"/>
      <c r="N94" s="277"/>
      <c r="O94" s="132">
        <f>SUM(J88:J94)</f>
        <v>0</v>
      </c>
    </row>
    <row r="95" spans="2:15" x14ac:dyDescent="0.2">
      <c r="B95" s="262">
        <v>14</v>
      </c>
      <c r="C95" s="120">
        <v>92</v>
      </c>
      <c r="D95" s="71"/>
      <c r="E95" s="7"/>
      <c r="F95" s="178"/>
      <c r="G95" s="179"/>
      <c r="H95" s="286"/>
      <c r="I95" s="299"/>
      <c r="J95" s="282"/>
      <c r="K95" s="281"/>
      <c r="L95" s="281"/>
      <c r="M95" s="282"/>
      <c r="N95" s="277"/>
      <c r="O95" s="132"/>
    </row>
    <row r="96" spans="2:15" x14ac:dyDescent="0.2">
      <c r="B96" s="262"/>
      <c r="C96" s="120">
        <v>93</v>
      </c>
      <c r="D96" s="71"/>
      <c r="E96" s="7"/>
      <c r="F96" s="178"/>
      <c r="G96" s="179"/>
      <c r="H96" s="286"/>
      <c r="I96" s="299"/>
      <c r="J96" s="282"/>
      <c r="K96" s="283"/>
      <c r="L96" s="281"/>
      <c r="M96" s="284"/>
      <c r="N96" s="277"/>
      <c r="O96" s="132"/>
    </row>
    <row r="97" spans="2:15" x14ac:dyDescent="0.2">
      <c r="B97" s="262"/>
      <c r="C97" s="120">
        <v>94</v>
      </c>
      <c r="D97" s="71"/>
      <c r="E97" s="7"/>
      <c r="F97" s="178"/>
      <c r="G97" s="179"/>
      <c r="H97" s="286"/>
      <c r="I97" s="299"/>
      <c r="J97" s="282"/>
      <c r="K97" s="281"/>
      <c r="L97" s="281"/>
      <c r="M97" s="282"/>
      <c r="N97" s="277"/>
      <c r="O97" s="132"/>
    </row>
    <row r="98" spans="2:15" x14ac:dyDescent="0.2">
      <c r="B98" s="262"/>
      <c r="C98" s="120">
        <v>95</v>
      </c>
      <c r="D98" s="71"/>
      <c r="E98" s="7"/>
      <c r="F98" s="178"/>
      <c r="G98" s="179"/>
      <c r="H98" s="286"/>
      <c r="I98" s="299"/>
      <c r="J98" s="282"/>
      <c r="K98" s="283"/>
      <c r="L98" s="281"/>
      <c r="M98" s="284"/>
      <c r="N98" s="277"/>
      <c r="O98" s="132"/>
    </row>
    <row r="99" spans="2:15" x14ac:dyDescent="0.2">
      <c r="B99" s="262"/>
      <c r="C99" s="120">
        <v>96</v>
      </c>
      <c r="D99" s="71"/>
      <c r="E99" s="7"/>
      <c r="F99" s="178"/>
      <c r="G99" s="179"/>
      <c r="H99" s="286"/>
      <c r="I99" s="299"/>
      <c r="J99" s="282"/>
      <c r="K99" s="281"/>
      <c r="L99" s="281"/>
      <c r="M99" s="282"/>
      <c r="N99" s="277"/>
      <c r="O99" s="132"/>
    </row>
    <row r="100" spans="2:15" x14ac:dyDescent="0.2">
      <c r="B100" s="262"/>
      <c r="C100" s="120">
        <v>97</v>
      </c>
      <c r="D100" s="71"/>
      <c r="E100" s="7"/>
      <c r="F100" s="178"/>
      <c r="G100" s="179"/>
      <c r="H100" s="286"/>
      <c r="I100" s="299"/>
      <c r="J100" s="282"/>
      <c r="K100" s="283"/>
      <c r="L100" s="281"/>
      <c r="M100" s="284"/>
      <c r="N100" s="277"/>
      <c r="O100" s="132"/>
    </row>
    <row r="101" spans="2:15" x14ac:dyDescent="0.2">
      <c r="B101" s="262"/>
      <c r="C101" s="120">
        <v>98</v>
      </c>
      <c r="D101" s="71"/>
      <c r="E101" s="7"/>
      <c r="F101" s="178"/>
      <c r="G101" s="179"/>
      <c r="H101" s="286"/>
      <c r="I101" s="299"/>
      <c r="J101" s="282"/>
      <c r="K101" s="281"/>
      <c r="L101" s="281"/>
      <c r="M101" s="282"/>
      <c r="N101" s="277"/>
      <c r="O101" s="132">
        <f>SUM(J95:J101)</f>
        <v>0</v>
      </c>
    </row>
    <row r="102" spans="2:15" x14ac:dyDescent="0.2">
      <c r="B102" s="262">
        <v>15</v>
      </c>
      <c r="C102" s="120">
        <v>99</v>
      </c>
      <c r="D102" s="71"/>
      <c r="E102" s="7"/>
      <c r="F102" s="178"/>
      <c r="G102" s="179"/>
      <c r="H102" s="286"/>
      <c r="I102" s="299"/>
      <c r="J102" s="282"/>
      <c r="K102" s="283"/>
      <c r="L102" s="281"/>
      <c r="M102" s="284"/>
      <c r="N102" s="277"/>
      <c r="O102" s="132"/>
    </row>
    <row r="103" spans="2:15" x14ac:dyDescent="0.2">
      <c r="B103" s="262"/>
      <c r="C103" s="120">
        <v>100</v>
      </c>
      <c r="D103" s="71"/>
      <c r="E103" s="7"/>
      <c r="F103" s="178"/>
      <c r="G103" s="179"/>
      <c r="H103" s="286"/>
      <c r="I103" s="299"/>
      <c r="J103" s="282"/>
      <c r="K103" s="281"/>
      <c r="L103" s="281"/>
      <c r="M103" s="282"/>
      <c r="N103" s="277"/>
      <c r="O103" s="132"/>
    </row>
    <row r="104" spans="2:15" x14ac:dyDescent="0.2">
      <c r="B104" s="262"/>
      <c r="C104" s="120">
        <v>101</v>
      </c>
      <c r="D104" s="71"/>
      <c r="E104" s="7"/>
      <c r="F104" s="178"/>
      <c r="G104" s="179"/>
      <c r="H104" s="286"/>
      <c r="I104" s="299"/>
      <c r="J104" s="282"/>
      <c r="K104" s="283"/>
      <c r="L104" s="281"/>
      <c r="M104" s="284"/>
      <c r="N104" s="277"/>
      <c r="O104" s="132"/>
    </row>
    <row r="105" spans="2:15" x14ac:dyDescent="0.2">
      <c r="B105" s="262"/>
      <c r="C105" s="120">
        <v>102</v>
      </c>
      <c r="D105" s="71"/>
      <c r="E105" s="7"/>
      <c r="F105" s="178"/>
      <c r="G105" s="179"/>
      <c r="H105" s="286"/>
      <c r="I105" s="299"/>
      <c r="J105" s="282"/>
      <c r="K105" s="281"/>
      <c r="L105" s="281"/>
      <c r="M105" s="282"/>
      <c r="N105" s="277"/>
      <c r="O105" s="132"/>
    </row>
    <row r="106" spans="2:15" x14ac:dyDescent="0.2">
      <c r="B106" s="262"/>
      <c r="C106" s="120">
        <v>103</v>
      </c>
      <c r="D106" s="71"/>
      <c r="E106" s="7"/>
      <c r="F106" s="178"/>
      <c r="G106" s="179"/>
      <c r="H106" s="286"/>
      <c r="I106" s="299"/>
      <c r="J106" s="282"/>
      <c r="K106" s="283"/>
      <c r="L106" s="281"/>
      <c r="M106" s="284"/>
      <c r="N106" s="277"/>
      <c r="O106" s="132"/>
    </row>
    <row r="107" spans="2:15" x14ac:dyDescent="0.2">
      <c r="B107" s="262"/>
      <c r="C107" s="120">
        <v>104</v>
      </c>
      <c r="D107" s="71"/>
      <c r="E107" s="7"/>
      <c r="F107" s="178"/>
      <c r="G107" s="179"/>
      <c r="H107" s="286"/>
      <c r="I107" s="299"/>
      <c r="J107" s="282"/>
      <c r="K107" s="281"/>
      <c r="L107" s="281"/>
      <c r="M107" s="282"/>
      <c r="N107" s="277"/>
      <c r="O107" s="132"/>
    </row>
    <row r="108" spans="2:15" x14ac:dyDescent="0.2">
      <c r="B108" s="262"/>
      <c r="C108" s="120">
        <v>105</v>
      </c>
      <c r="D108" s="71"/>
      <c r="E108" s="7"/>
      <c r="F108" s="178"/>
      <c r="G108" s="179"/>
      <c r="H108" s="286"/>
      <c r="I108" s="299"/>
      <c r="J108" s="282"/>
      <c r="K108" s="283"/>
      <c r="L108" s="281"/>
      <c r="M108" s="284"/>
      <c r="N108" s="277"/>
      <c r="O108" s="132">
        <f>SUM(J102:J108)</f>
        <v>0</v>
      </c>
    </row>
    <row r="109" spans="2:15" x14ac:dyDescent="0.2">
      <c r="B109" s="262">
        <v>16</v>
      </c>
      <c r="C109" s="120">
        <v>106</v>
      </c>
      <c r="D109" s="71"/>
      <c r="E109" s="7"/>
      <c r="F109" s="178"/>
      <c r="G109" s="179"/>
      <c r="H109" s="286"/>
      <c r="I109" s="299"/>
      <c r="J109" s="282"/>
      <c r="K109" s="281"/>
      <c r="L109" s="281"/>
      <c r="M109" s="282"/>
      <c r="N109" s="277"/>
      <c r="O109" s="132"/>
    </row>
    <row r="110" spans="2:15" x14ac:dyDescent="0.2">
      <c r="B110" s="262"/>
      <c r="C110" s="120">
        <v>107</v>
      </c>
      <c r="D110" s="71"/>
      <c r="E110" s="7"/>
      <c r="F110" s="178"/>
      <c r="G110" s="179"/>
      <c r="H110" s="286"/>
      <c r="I110" s="299"/>
      <c r="J110" s="282"/>
      <c r="K110" s="283"/>
      <c r="L110" s="281"/>
      <c r="M110" s="284"/>
      <c r="N110" s="277"/>
      <c r="O110" s="132"/>
    </row>
    <row r="111" spans="2:15" x14ac:dyDescent="0.2">
      <c r="B111" s="262"/>
      <c r="C111" s="120">
        <v>108</v>
      </c>
      <c r="D111" s="71"/>
      <c r="E111" s="7"/>
      <c r="F111" s="178"/>
      <c r="G111" s="179"/>
      <c r="H111" s="286"/>
      <c r="I111" s="299"/>
      <c r="J111" s="282"/>
      <c r="K111" s="281"/>
      <c r="L111" s="281"/>
      <c r="M111" s="282"/>
      <c r="N111" s="277"/>
      <c r="O111" s="132"/>
    </row>
    <row r="112" spans="2:15" x14ac:dyDescent="0.2">
      <c r="B112" s="262"/>
      <c r="C112" s="120">
        <v>109</v>
      </c>
      <c r="D112" s="71"/>
      <c r="E112" s="7"/>
      <c r="F112" s="178"/>
      <c r="G112" s="179"/>
      <c r="H112" s="286"/>
      <c r="I112" s="299"/>
      <c r="J112" s="282"/>
      <c r="K112" s="283"/>
      <c r="L112" s="281"/>
      <c r="M112" s="284"/>
      <c r="N112" s="277"/>
      <c r="O112" s="132"/>
    </row>
    <row r="113" spans="2:15" x14ac:dyDescent="0.2">
      <c r="B113" s="262"/>
      <c r="C113" s="120">
        <v>110</v>
      </c>
      <c r="D113" s="71"/>
      <c r="E113" s="7"/>
      <c r="F113" s="178"/>
      <c r="G113" s="179"/>
      <c r="H113" s="286"/>
      <c r="I113" s="299"/>
      <c r="J113" s="282"/>
      <c r="K113" s="281"/>
      <c r="L113" s="281"/>
      <c r="M113" s="282"/>
      <c r="N113" s="277"/>
      <c r="O113" s="132"/>
    </row>
    <row r="114" spans="2:15" x14ac:dyDescent="0.2">
      <c r="B114" s="262"/>
      <c r="C114" s="120">
        <v>111</v>
      </c>
      <c r="D114" s="71"/>
      <c r="E114" s="7"/>
      <c r="F114" s="178"/>
      <c r="G114" s="179"/>
      <c r="H114" s="286"/>
      <c r="I114" s="299"/>
      <c r="J114" s="282"/>
      <c r="K114" s="283"/>
      <c r="L114" s="281"/>
      <c r="M114" s="284"/>
      <c r="N114" s="277"/>
      <c r="O114" s="132"/>
    </row>
    <row r="115" spans="2:15" x14ac:dyDescent="0.2">
      <c r="B115" s="262"/>
      <c r="C115" s="120">
        <v>112</v>
      </c>
      <c r="D115" s="71"/>
      <c r="E115" s="7"/>
      <c r="F115" s="178"/>
      <c r="G115" s="179"/>
      <c r="H115" s="286"/>
      <c r="I115" s="299"/>
      <c r="J115" s="282"/>
      <c r="K115" s="281"/>
      <c r="L115" s="281"/>
      <c r="M115" s="282"/>
      <c r="N115" s="277"/>
      <c r="O115" s="132">
        <f>SUM(J109:J115)</f>
        <v>0</v>
      </c>
    </row>
    <row r="116" spans="2:15" x14ac:dyDescent="0.2">
      <c r="B116" s="262">
        <v>17</v>
      </c>
      <c r="C116" s="120">
        <v>113</v>
      </c>
      <c r="D116" s="71"/>
      <c r="E116" s="7"/>
      <c r="F116" s="178"/>
      <c r="G116" s="179"/>
      <c r="H116" s="286"/>
      <c r="I116" s="299"/>
      <c r="J116" s="282"/>
      <c r="K116" s="283"/>
      <c r="L116" s="281"/>
      <c r="M116" s="284"/>
      <c r="N116" s="277"/>
      <c r="O116" s="132"/>
    </row>
    <row r="117" spans="2:15" x14ac:dyDescent="0.2">
      <c r="B117" s="262"/>
      <c r="C117" s="120">
        <v>114</v>
      </c>
      <c r="D117" s="71"/>
      <c r="E117" s="7"/>
      <c r="F117" s="178"/>
      <c r="G117" s="179"/>
      <c r="H117" s="286"/>
      <c r="I117" s="299"/>
      <c r="J117" s="282"/>
      <c r="K117" s="281"/>
      <c r="L117" s="281"/>
      <c r="M117" s="282"/>
      <c r="N117" s="277"/>
      <c r="O117" s="132"/>
    </row>
    <row r="118" spans="2:15" x14ac:dyDescent="0.2">
      <c r="B118" s="262"/>
      <c r="C118" s="120">
        <v>115</v>
      </c>
      <c r="D118" s="71"/>
      <c r="E118" s="7"/>
      <c r="F118" s="178"/>
      <c r="G118" s="179"/>
      <c r="H118" s="286"/>
      <c r="I118" s="299"/>
      <c r="J118" s="282"/>
      <c r="K118" s="283"/>
      <c r="L118" s="281"/>
      <c r="M118" s="284"/>
      <c r="N118" s="277"/>
      <c r="O118" s="132"/>
    </row>
    <row r="119" spans="2:15" x14ac:dyDescent="0.2">
      <c r="B119" s="262"/>
      <c r="C119" s="120">
        <v>116</v>
      </c>
      <c r="D119" s="71"/>
      <c r="E119" s="7"/>
      <c r="F119" s="178"/>
      <c r="G119" s="179"/>
      <c r="H119" s="286"/>
      <c r="I119" s="299"/>
      <c r="J119" s="282"/>
      <c r="K119" s="281"/>
      <c r="L119" s="281"/>
      <c r="M119" s="282"/>
      <c r="N119" s="277"/>
      <c r="O119" s="132"/>
    </row>
    <row r="120" spans="2:15" x14ac:dyDescent="0.2">
      <c r="B120" s="262"/>
      <c r="C120" s="120">
        <v>117</v>
      </c>
      <c r="D120" s="71"/>
      <c r="E120" s="7"/>
      <c r="F120" s="178"/>
      <c r="G120" s="179"/>
      <c r="H120" s="286"/>
      <c r="I120" s="299"/>
      <c r="J120" s="282"/>
      <c r="K120" s="283"/>
      <c r="L120" s="281"/>
      <c r="M120" s="284"/>
      <c r="N120" s="277"/>
      <c r="O120" s="132"/>
    </row>
    <row r="121" spans="2:15" x14ac:dyDescent="0.2">
      <c r="B121" s="262"/>
      <c r="C121" s="120">
        <v>118</v>
      </c>
      <c r="D121" s="71"/>
      <c r="E121" s="7"/>
      <c r="F121" s="178"/>
      <c r="G121" s="179"/>
      <c r="H121" s="286"/>
      <c r="I121" s="299"/>
      <c r="J121" s="282"/>
      <c r="K121" s="281"/>
      <c r="L121" s="281"/>
      <c r="M121" s="282"/>
      <c r="N121" s="277"/>
      <c r="O121" s="132"/>
    </row>
    <row r="122" spans="2:15" x14ac:dyDescent="0.2">
      <c r="B122" s="262"/>
      <c r="C122" s="120">
        <v>119</v>
      </c>
      <c r="D122" s="71"/>
      <c r="E122" s="7"/>
      <c r="F122" s="178"/>
      <c r="G122" s="179"/>
      <c r="H122" s="286"/>
      <c r="I122" s="299"/>
      <c r="J122" s="282"/>
      <c r="K122" s="283"/>
      <c r="L122" s="281"/>
      <c r="M122" s="284"/>
      <c r="N122" s="277"/>
      <c r="O122" s="132">
        <f>SUM(J116:J122)</f>
        <v>0</v>
      </c>
    </row>
    <row r="123" spans="2:15" x14ac:dyDescent="0.2">
      <c r="B123" s="262">
        <v>18</v>
      </c>
      <c r="C123" s="120">
        <v>120</v>
      </c>
      <c r="D123" s="71"/>
      <c r="E123" s="7"/>
      <c r="F123" s="178"/>
      <c r="G123" s="179"/>
      <c r="H123" s="286"/>
      <c r="I123" s="299"/>
      <c r="J123" s="282"/>
      <c r="K123" s="281"/>
      <c r="L123" s="281"/>
      <c r="M123" s="282"/>
      <c r="N123" s="277"/>
      <c r="O123" s="132"/>
    </row>
    <row r="124" spans="2:15" x14ac:dyDescent="0.2">
      <c r="B124" s="262"/>
      <c r="C124" s="120">
        <v>121</v>
      </c>
      <c r="D124" s="71"/>
      <c r="E124" s="7"/>
      <c r="F124" s="178"/>
      <c r="G124" s="179"/>
      <c r="H124" s="286"/>
      <c r="I124" s="299"/>
      <c r="J124" s="282"/>
      <c r="K124" s="283"/>
      <c r="L124" s="281"/>
      <c r="M124" s="284"/>
      <c r="N124" s="277"/>
      <c r="O124" s="132"/>
    </row>
    <row r="125" spans="2:15" x14ac:dyDescent="0.2">
      <c r="B125" s="262"/>
      <c r="C125" s="120">
        <v>122</v>
      </c>
      <c r="D125" s="71"/>
      <c r="E125" s="7"/>
      <c r="F125" s="178"/>
      <c r="G125" s="179"/>
      <c r="H125" s="286"/>
      <c r="I125" s="299"/>
      <c r="J125" s="282"/>
      <c r="K125" s="281"/>
      <c r="L125" s="281"/>
      <c r="M125" s="282"/>
      <c r="N125" s="277"/>
      <c r="O125" s="132"/>
    </row>
    <row r="126" spans="2:15" x14ac:dyDescent="0.2">
      <c r="B126" s="262"/>
      <c r="C126" s="120">
        <v>123</v>
      </c>
      <c r="D126" s="71"/>
      <c r="E126" s="7"/>
      <c r="F126" s="178"/>
      <c r="G126" s="179"/>
      <c r="H126" s="286"/>
      <c r="I126" s="299"/>
      <c r="J126" s="282"/>
      <c r="K126" s="283"/>
      <c r="L126" s="281"/>
      <c r="M126" s="284"/>
      <c r="N126" s="277"/>
      <c r="O126" s="132"/>
    </row>
    <row r="127" spans="2:15" x14ac:dyDescent="0.2">
      <c r="B127" s="262"/>
      <c r="C127" s="120">
        <v>124</v>
      </c>
      <c r="D127" s="71"/>
      <c r="E127" s="7"/>
      <c r="F127" s="178"/>
      <c r="G127" s="179"/>
      <c r="H127" s="286"/>
      <c r="I127" s="299"/>
      <c r="J127" s="282"/>
      <c r="K127" s="281"/>
      <c r="L127" s="281"/>
      <c r="M127" s="282"/>
      <c r="N127" s="277"/>
      <c r="O127" s="132"/>
    </row>
    <row r="128" spans="2:15" x14ac:dyDescent="0.2">
      <c r="B128" s="262"/>
      <c r="C128" s="120">
        <v>125</v>
      </c>
      <c r="D128" s="71"/>
      <c r="E128" s="7"/>
      <c r="F128" s="178"/>
      <c r="G128" s="179"/>
      <c r="H128" s="286"/>
      <c r="I128" s="299"/>
      <c r="J128" s="282"/>
      <c r="K128" s="283"/>
      <c r="L128" s="281"/>
      <c r="M128" s="284"/>
      <c r="N128" s="277"/>
      <c r="O128" s="132"/>
    </row>
    <row r="129" spans="2:15" x14ac:dyDescent="0.2">
      <c r="B129" s="262"/>
      <c r="C129" s="120">
        <v>126</v>
      </c>
      <c r="D129" s="71"/>
      <c r="E129" s="7"/>
      <c r="F129" s="178"/>
      <c r="G129" s="179"/>
      <c r="H129" s="286"/>
      <c r="I129" s="299"/>
      <c r="J129" s="282"/>
      <c r="K129" s="281"/>
      <c r="L129" s="281"/>
      <c r="M129" s="282"/>
      <c r="N129" s="277"/>
      <c r="O129" s="132">
        <f>SUM(J123:J129)</f>
        <v>0</v>
      </c>
    </row>
    <row r="130" spans="2:15" x14ac:dyDescent="0.2">
      <c r="B130" s="262">
        <v>19</v>
      </c>
      <c r="C130" s="120">
        <v>127</v>
      </c>
      <c r="D130" s="71"/>
      <c r="E130" s="7"/>
      <c r="F130" s="178"/>
      <c r="G130" s="179"/>
      <c r="H130" s="286"/>
      <c r="I130" s="299"/>
      <c r="J130" s="282"/>
      <c r="K130" s="283"/>
      <c r="L130" s="281"/>
      <c r="M130" s="284"/>
      <c r="N130" s="277"/>
      <c r="O130" s="132"/>
    </row>
    <row r="131" spans="2:15" x14ac:dyDescent="0.2">
      <c r="B131" s="262"/>
      <c r="C131" s="120">
        <v>128</v>
      </c>
      <c r="D131" s="71"/>
      <c r="E131" s="7"/>
      <c r="F131" s="178"/>
      <c r="G131" s="179"/>
      <c r="H131" s="286"/>
      <c r="I131" s="299"/>
      <c r="J131" s="282"/>
      <c r="K131" s="281"/>
      <c r="L131" s="281"/>
      <c r="M131" s="282"/>
      <c r="N131" s="277"/>
      <c r="O131" s="132"/>
    </row>
    <row r="132" spans="2:15" x14ac:dyDescent="0.2">
      <c r="B132" s="262"/>
      <c r="C132" s="120">
        <v>129</v>
      </c>
      <c r="D132" s="71"/>
      <c r="E132" s="7"/>
      <c r="F132" s="178"/>
      <c r="G132" s="179"/>
      <c r="H132" s="286"/>
      <c r="I132" s="299"/>
      <c r="J132" s="282"/>
      <c r="K132" s="283"/>
      <c r="L132" s="281"/>
      <c r="M132" s="284"/>
      <c r="N132" s="277"/>
      <c r="O132" s="132"/>
    </row>
    <row r="133" spans="2:15" x14ac:dyDescent="0.2">
      <c r="B133" s="262"/>
      <c r="C133" s="120">
        <v>130</v>
      </c>
      <c r="D133" s="71"/>
      <c r="E133" s="7"/>
      <c r="F133" s="178"/>
      <c r="G133" s="179"/>
      <c r="H133" s="286"/>
      <c r="I133" s="299"/>
      <c r="J133" s="282"/>
      <c r="K133" s="281"/>
      <c r="L133" s="281"/>
      <c r="M133" s="282"/>
      <c r="N133" s="277"/>
      <c r="O133" s="132"/>
    </row>
    <row r="134" spans="2:15" x14ac:dyDescent="0.2">
      <c r="B134" s="262"/>
      <c r="C134" s="120">
        <v>131</v>
      </c>
      <c r="D134" s="71"/>
      <c r="E134" s="7"/>
      <c r="F134" s="178"/>
      <c r="G134" s="179"/>
      <c r="H134" s="286"/>
      <c r="I134" s="299"/>
      <c r="J134" s="282"/>
      <c r="K134" s="283"/>
      <c r="L134" s="281"/>
      <c r="M134" s="284"/>
      <c r="N134" s="277"/>
      <c r="O134" s="132"/>
    </row>
    <row r="135" spans="2:15" x14ac:dyDescent="0.2">
      <c r="B135" s="262"/>
      <c r="C135" s="120">
        <v>132</v>
      </c>
      <c r="D135" s="71"/>
      <c r="E135" s="7"/>
      <c r="F135" s="178"/>
      <c r="G135" s="179"/>
      <c r="H135" s="286"/>
      <c r="I135" s="299"/>
      <c r="J135" s="282"/>
      <c r="K135" s="281"/>
      <c r="L135" s="281"/>
      <c r="M135" s="282"/>
      <c r="N135" s="277"/>
      <c r="O135" s="132"/>
    </row>
    <row r="136" spans="2:15" x14ac:dyDescent="0.2">
      <c r="B136" s="262"/>
      <c r="C136" s="120">
        <v>133</v>
      </c>
      <c r="D136" s="71"/>
      <c r="E136" s="7"/>
      <c r="F136" s="178"/>
      <c r="G136" s="179"/>
      <c r="H136" s="286"/>
      <c r="I136" s="299"/>
      <c r="J136" s="282"/>
      <c r="K136" s="283"/>
      <c r="L136" s="281"/>
      <c r="M136" s="284"/>
      <c r="N136" s="277"/>
      <c r="O136" s="132">
        <f>SUM(J130:J136)</f>
        <v>0</v>
      </c>
    </row>
    <row r="137" spans="2:15" x14ac:dyDescent="0.2">
      <c r="B137" s="262">
        <v>20</v>
      </c>
      <c r="C137" s="120">
        <v>134</v>
      </c>
      <c r="D137" s="71"/>
      <c r="E137" s="7"/>
      <c r="F137" s="178"/>
      <c r="G137" s="179"/>
      <c r="H137" s="286"/>
      <c r="I137" s="299"/>
      <c r="J137" s="282"/>
      <c r="K137" s="281"/>
      <c r="L137" s="281"/>
      <c r="M137" s="282"/>
      <c r="N137" s="277"/>
      <c r="O137" s="132"/>
    </row>
    <row r="138" spans="2:15" x14ac:dyDescent="0.2">
      <c r="B138" s="262"/>
      <c r="C138" s="120">
        <v>135</v>
      </c>
      <c r="D138" s="71"/>
      <c r="E138" s="7"/>
      <c r="F138" s="178"/>
      <c r="G138" s="179"/>
      <c r="H138" s="286"/>
      <c r="I138" s="299"/>
      <c r="J138" s="282"/>
      <c r="K138" s="283"/>
      <c r="L138" s="281"/>
      <c r="M138" s="284"/>
      <c r="N138" s="277"/>
      <c r="O138" s="132"/>
    </row>
    <row r="139" spans="2:15" x14ac:dyDescent="0.2">
      <c r="B139" s="262"/>
      <c r="C139" s="120">
        <v>136</v>
      </c>
      <c r="D139" s="71"/>
      <c r="E139" s="7"/>
      <c r="F139" s="178"/>
      <c r="G139" s="179"/>
      <c r="H139" s="286"/>
      <c r="I139" s="299"/>
      <c r="J139" s="282"/>
      <c r="K139" s="281"/>
      <c r="L139" s="281"/>
      <c r="M139" s="282"/>
      <c r="N139" s="277"/>
      <c r="O139" s="132"/>
    </row>
    <row r="140" spans="2:15" x14ac:dyDescent="0.2">
      <c r="B140" s="262"/>
      <c r="C140" s="120">
        <v>137</v>
      </c>
      <c r="D140" s="71"/>
      <c r="E140" s="7"/>
      <c r="F140" s="178"/>
      <c r="G140" s="179"/>
      <c r="H140" s="286"/>
      <c r="I140" s="299"/>
      <c r="J140" s="282"/>
      <c r="K140" s="283"/>
      <c r="L140" s="281"/>
      <c r="M140" s="284"/>
      <c r="N140" s="277"/>
      <c r="O140" s="132"/>
    </row>
    <row r="141" spans="2:15" x14ac:dyDescent="0.2">
      <c r="B141" s="262"/>
      <c r="C141" s="120">
        <v>138</v>
      </c>
      <c r="D141" s="71"/>
      <c r="E141" s="7"/>
      <c r="F141" s="178"/>
      <c r="G141" s="179"/>
      <c r="H141" s="286"/>
      <c r="I141" s="299"/>
      <c r="J141" s="282"/>
      <c r="K141" s="281"/>
      <c r="L141" s="281"/>
      <c r="M141" s="282"/>
      <c r="N141" s="277"/>
      <c r="O141" s="132"/>
    </row>
    <row r="142" spans="2:15" x14ac:dyDescent="0.2">
      <c r="B142" s="262"/>
      <c r="C142" s="120">
        <v>139</v>
      </c>
      <c r="D142" s="71"/>
      <c r="E142" s="7"/>
      <c r="F142" s="178"/>
      <c r="G142" s="179"/>
      <c r="H142" s="286"/>
      <c r="I142" s="299"/>
      <c r="J142" s="282"/>
      <c r="K142" s="283"/>
      <c r="L142" s="281"/>
      <c r="M142" s="284"/>
      <c r="N142" s="277"/>
      <c r="O142" s="132"/>
    </row>
    <row r="143" spans="2:15" x14ac:dyDescent="0.2">
      <c r="B143" s="262"/>
      <c r="C143" s="120">
        <v>140</v>
      </c>
      <c r="D143" s="71"/>
      <c r="E143" s="7"/>
      <c r="F143" s="178"/>
      <c r="G143" s="179"/>
      <c r="H143" s="286"/>
      <c r="I143" s="299"/>
      <c r="J143" s="282"/>
      <c r="K143" s="281"/>
      <c r="L143" s="281"/>
      <c r="M143" s="282"/>
      <c r="N143" s="277"/>
      <c r="O143" s="132">
        <f>SUM(J137:J143)</f>
        <v>0</v>
      </c>
    </row>
    <row r="144" spans="2:15" x14ac:dyDescent="0.2">
      <c r="B144" s="262">
        <v>21</v>
      </c>
      <c r="C144" s="120">
        <v>141</v>
      </c>
      <c r="D144" s="71"/>
      <c r="E144" s="7"/>
      <c r="F144" s="178"/>
      <c r="G144" s="179"/>
      <c r="H144" s="286"/>
      <c r="I144" s="299"/>
      <c r="J144" s="282"/>
      <c r="K144" s="283"/>
      <c r="L144" s="281"/>
      <c r="M144" s="284"/>
      <c r="N144" s="277"/>
      <c r="O144" s="132"/>
    </row>
    <row r="145" spans="2:15" x14ac:dyDescent="0.2">
      <c r="B145" s="262"/>
      <c r="C145" s="120">
        <v>142</v>
      </c>
      <c r="D145" s="71"/>
      <c r="E145" s="7"/>
      <c r="F145" s="178"/>
      <c r="G145" s="179"/>
      <c r="H145" s="286"/>
      <c r="I145" s="299"/>
      <c r="J145" s="282"/>
      <c r="K145" s="281"/>
      <c r="L145" s="281"/>
      <c r="M145" s="282"/>
      <c r="N145" s="277"/>
      <c r="O145" s="132"/>
    </row>
    <row r="146" spans="2:15" x14ac:dyDescent="0.2">
      <c r="B146" s="262"/>
      <c r="C146" s="120">
        <v>143</v>
      </c>
      <c r="D146" s="71"/>
      <c r="E146" s="7"/>
      <c r="F146" s="178"/>
      <c r="G146" s="179"/>
      <c r="H146" s="286"/>
      <c r="I146" s="299"/>
      <c r="J146" s="282"/>
      <c r="K146" s="283"/>
      <c r="L146" s="281"/>
      <c r="M146" s="284"/>
      <c r="N146" s="277"/>
      <c r="O146" s="132"/>
    </row>
    <row r="147" spans="2:15" x14ac:dyDescent="0.2">
      <c r="B147" s="262"/>
      <c r="C147" s="120">
        <v>144</v>
      </c>
      <c r="D147" s="71"/>
      <c r="E147" s="7"/>
      <c r="F147" s="178"/>
      <c r="G147" s="179"/>
      <c r="H147" s="286"/>
      <c r="I147" s="299"/>
      <c r="J147" s="282"/>
      <c r="K147" s="281"/>
      <c r="L147" s="281"/>
      <c r="M147" s="282"/>
      <c r="N147" s="277"/>
      <c r="O147" s="132"/>
    </row>
    <row r="148" spans="2:15" x14ac:dyDescent="0.2">
      <c r="B148" s="262"/>
      <c r="C148" s="120">
        <v>145</v>
      </c>
      <c r="D148" s="71"/>
      <c r="E148" s="7"/>
      <c r="F148" s="178"/>
      <c r="G148" s="179"/>
      <c r="H148" s="286"/>
      <c r="I148" s="299"/>
      <c r="J148" s="282"/>
      <c r="K148" s="283"/>
      <c r="L148" s="281"/>
      <c r="M148" s="284"/>
      <c r="N148" s="277"/>
      <c r="O148" s="132"/>
    </row>
    <row r="149" spans="2:15" x14ac:dyDescent="0.2">
      <c r="B149" s="262"/>
      <c r="C149" s="120">
        <v>146</v>
      </c>
      <c r="D149" s="71"/>
      <c r="E149" s="7"/>
      <c r="F149" s="178"/>
      <c r="G149" s="179"/>
      <c r="H149" s="286"/>
      <c r="I149" s="299"/>
      <c r="J149" s="282"/>
      <c r="K149" s="281"/>
      <c r="L149" s="281"/>
      <c r="M149" s="282"/>
      <c r="N149" s="277"/>
      <c r="O149" s="132"/>
    </row>
    <row r="150" spans="2:15" x14ac:dyDescent="0.2">
      <c r="B150" s="262"/>
      <c r="C150" s="120">
        <v>147</v>
      </c>
      <c r="D150" s="71"/>
      <c r="E150" s="7"/>
      <c r="F150" s="178"/>
      <c r="G150" s="179"/>
      <c r="H150" s="286"/>
      <c r="I150" s="299"/>
      <c r="J150" s="282"/>
      <c r="K150" s="283"/>
      <c r="L150" s="281"/>
      <c r="M150" s="284"/>
      <c r="N150" s="277"/>
      <c r="O150" s="132">
        <f>SUM(J144:J150)</f>
        <v>0</v>
      </c>
    </row>
    <row r="151" spans="2:15" x14ac:dyDescent="0.2">
      <c r="B151" s="262">
        <v>22</v>
      </c>
      <c r="C151" s="120">
        <v>148</v>
      </c>
      <c r="D151" s="71"/>
      <c r="E151" s="7"/>
      <c r="F151" s="178"/>
      <c r="G151" s="179"/>
      <c r="H151" s="286"/>
      <c r="I151" s="299"/>
      <c r="J151" s="282"/>
      <c r="K151" s="281"/>
      <c r="L151" s="281"/>
      <c r="M151" s="282"/>
      <c r="N151" s="277"/>
      <c r="O151" s="132"/>
    </row>
    <row r="152" spans="2:15" x14ac:dyDescent="0.2">
      <c r="B152" s="262"/>
      <c r="C152" s="120">
        <v>149</v>
      </c>
      <c r="D152" s="71"/>
      <c r="E152" s="7"/>
      <c r="F152" s="178"/>
      <c r="G152" s="179"/>
      <c r="H152" s="286"/>
      <c r="I152" s="299"/>
      <c r="J152" s="282"/>
      <c r="K152" s="283"/>
      <c r="L152" s="281"/>
      <c r="M152" s="284"/>
      <c r="N152" s="277"/>
      <c r="O152" s="132"/>
    </row>
    <row r="153" spans="2:15" x14ac:dyDescent="0.2">
      <c r="B153" s="262"/>
      <c r="C153" s="120">
        <v>150</v>
      </c>
      <c r="D153" s="71"/>
      <c r="E153" s="7"/>
      <c r="F153" s="178"/>
      <c r="G153" s="179"/>
      <c r="H153" s="286"/>
      <c r="I153" s="299"/>
      <c r="J153" s="282"/>
      <c r="K153" s="281"/>
      <c r="L153" s="281"/>
      <c r="M153" s="282"/>
      <c r="N153" s="277"/>
      <c r="O153" s="132"/>
    </row>
    <row r="154" spans="2:15" x14ac:dyDescent="0.2">
      <c r="B154" s="262"/>
      <c r="C154" s="120">
        <v>151</v>
      </c>
      <c r="D154" s="71"/>
      <c r="E154" s="7"/>
      <c r="F154" s="178"/>
      <c r="G154" s="179"/>
      <c r="H154" s="286"/>
      <c r="I154" s="299"/>
      <c r="J154" s="282"/>
      <c r="K154" s="283"/>
      <c r="L154" s="281"/>
      <c r="M154" s="284"/>
      <c r="N154" s="277"/>
      <c r="O154" s="132"/>
    </row>
    <row r="155" spans="2:15" x14ac:dyDescent="0.2">
      <c r="B155" s="262"/>
      <c r="C155" s="120">
        <v>152</v>
      </c>
      <c r="D155" s="71"/>
      <c r="E155" s="7"/>
      <c r="F155" s="178"/>
      <c r="G155" s="179"/>
      <c r="H155" s="286"/>
      <c r="I155" s="299"/>
      <c r="J155" s="282"/>
      <c r="K155" s="281"/>
      <c r="L155" s="281"/>
      <c r="M155" s="282"/>
      <c r="N155" s="277"/>
      <c r="O155" s="132"/>
    </row>
    <row r="156" spans="2:15" x14ac:dyDescent="0.2">
      <c r="B156" s="262"/>
      <c r="C156" s="120">
        <v>153</v>
      </c>
      <c r="D156" s="71"/>
      <c r="E156" s="7"/>
      <c r="F156" s="178"/>
      <c r="G156" s="179"/>
      <c r="H156" s="286"/>
      <c r="I156" s="299"/>
      <c r="J156" s="282"/>
      <c r="K156" s="283"/>
      <c r="L156" s="281"/>
      <c r="M156" s="284"/>
      <c r="N156" s="277"/>
      <c r="O156" s="132"/>
    </row>
    <row r="157" spans="2:15" x14ac:dyDescent="0.2">
      <c r="B157" s="262"/>
      <c r="C157" s="120">
        <v>154</v>
      </c>
      <c r="D157" s="71"/>
      <c r="E157" s="7"/>
      <c r="F157" s="178"/>
      <c r="G157" s="179"/>
      <c r="H157" s="286"/>
      <c r="I157" s="299"/>
      <c r="J157" s="282"/>
      <c r="K157" s="281"/>
      <c r="L157" s="281"/>
      <c r="M157" s="282"/>
      <c r="N157" s="277"/>
      <c r="O157" s="132">
        <f>SUM(J151:J157)</f>
        <v>0</v>
      </c>
    </row>
    <row r="158" spans="2:15" x14ac:dyDescent="0.2">
      <c r="B158" s="262">
        <v>23</v>
      </c>
      <c r="C158" s="120">
        <v>155</v>
      </c>
      <c r="D158" s="71"/>
      <c r="E158" s="7"/>
      <c r="F158" s="178"/>
      <c r="G158" s="179"/>
      <c r="H158" s="286"/>
      <c r="I158" s="299"/>
      <c r="J158" s="282"/>
      <c r="K158" s="283"/>
      <c r="L158" s="281"/>
      <c r="M158" s="284"/>
      <c r="N158" s="277"/>
      <c r="O158" s="132"/>
    </row>
    <row r="159" spans="2:15" x14ac:dyDescent="0.2">
      <c r="B159" s="262"/>
      <c r="C159" s="120">
        <v>156</v>
      </c>
      <c r="D159" s="71"/>
      <c r="E159" s="7"/>
      <c r="F159" s="178"/>
      <c r="G159" s="179"/>
      <c r="H159" s="286"/>
      <c r="I159" s="299"/>
      <c r="J159" s="282"/>
      <c r="K159" s="281"/>
      <c r="L159" s="281"/>
      <c r="M159" s="282"/>
      <c r="N159" s="277"/>
      <c r="O159" s="132"/>
    </row>
    <row r="160" spans="2:15" x14ac:dyDescent="0.2">
      <c r="B160" s="262"/>
      <c r="C160" s="120">
        <v>157</v>
      </c>
      <c r="D160" s="71"/>
      <c r="E160" s="7"/>
      <c r="F160" s="178"/>
      <c r="G160" s="179"/>
      <c r="H160" s="286"/>
      <c r="I160" s="299"/>
      <c r="J160" s="282"/>
      <c r="K160" s="283"/>
      <c r="L160" s="281"/>
      <c r="M160" s="284"/>
      <c r="N160" s="277"/>
      <c r="O160" s="132"/>
    </row>
    <row r="161" spans="2:15" x14ac:dyDescent="0.2">
      <c r="B161" s="262"/>
      <c r="C161" s="120">
        <v>158</v>
      </c>
      <c r="D161" s="71"/>
      <c r="E161" s="7"/>
      <c r="F161" s="178"/>
      <c r="G161" s="179"/>
      <c r="H161" s="286"/>
      <c r="I161" s="299"/>
      <c r="J161" s="282"/>
      <c r="K161" s="281"/>
      <c r="L161" s="281"/>
      <c r="M161" s="282"/>
      <c r="N161" s="277"/>
      <c r="O161" s="132"/>
    </row>
    <row r="162" spans="2:15" x14ac:dyDescent="0.2">
      <c r="B162" s="262"/>
      <c r="C162" s="120">
        <v>159</v>
      </c>
      <c r="D162" s="71"/>
      <c r="E162" s="7"/>
      <c r="F162" s="178"/>
      <c r="G162" s="179"/>
      <c r="H162" s="286"/>
      <c r="I162" s="299"/>
      <c r="J162" s="282"/>
      <c r="K162" s="283"/>
      <c r="L162" s="281"/>
      <c r="M162" s="284"/>
      <c r="N162" s="277"/>
      <c r="O162" s="132"/>
    </row>
    <row r="163" spans="2:15" x14ac:dyDescent="0.2">
      <c r="B163" s="262"/>
      <c r="C163" s="120">
        <v>160</v>
      </c>
      <c r="D163" s="71"/>
      <c r="E163" s="7"/>
      <c r="F163" s="178"/>
      <c r="G163" s="179"/>
      <c r="H163" s="286"/>
      <c r="I163" s="299"/>
      <c r="J163" s="282"/>
      <c r="K163" s="281"/>
      <c r="L163" s="281"/>
      <c r="M163" s="282"/>
      <c r="N163" s="277"/>
      <c r="O163" s="132"/>
    </row>
    <row r="164" spans="2:15" x14ac:dyDescent="0.2">
      <c r="B164" s="262"/>
      <c r="C164" s="120">
        <v>161</v>
      </c>
      <c r="D164" s="71"/>
      <c r="E164" s="7"/>
      <c r="F164" s="178"/>
      <c r="G164" s="179"/>
      <c r="H164" s="286"/>
      <c r="I164" s="299"/>
      <c r="J164" s="282"/>
      <c r="K164" s="283"/>
      <c r="L164" s="281"/>
      <c r="M164" s="284"/>
      <c r="N164" s="277"/>
      <c r="O164" s="132">
        <f>SUM(J158:J164)</f>
        <v>0</v>
      </c>
    </row>
    <row r="165" spans="2:15" x14ac:dyDescent="0.2">
      <c r="B165" s="262">
        <v>24</v>
      </c>
      <c r="C165" s="120">
        <v>162</v>
      </c>
      <c r="D165" s="71"/>
      <c r="E165" s="7"/>
      <c r="F165" s="178"/>
      <c r="G165" s="179"/>
      <c r="H165" s="286"/>
      <c r="I165" s="299"/>
      <c r="J165" s="282"/>
      <c r="K165" s="281"/>
      <c r="L165" s="281"/>
      <c r="M165" s="282"/>
      <c r="N165" s="277"/>
      <c r="O165" s="132"/>
    </row>
    <row r="166" spans="2:15" x14ac:dyDescent="0.2">
      <c r="B166" s="262"/>
      <c r="C166" s="120">
        <v>163</v>
      </c>
      <c r="D166" s="71"/>
      <c r="E166" s="7"/>
      <c r="F166" s="178"/>
      <c r="G166" s="179"/>
      <c r="H166" s="286"/>
      <c r="I166" s="299"/>
      <c r="J166" s="282"/>
      <c r="K166" s="283"/>
      <c r="L166" s="281"/>
      <c r="M166" s="284"/>
      <c r="N166" s="277"/>
      <c r="O166" s="132"/>
    </row>
    <row r="167" spans="2:15" x14ac:dyDescent="0.2">
      <c r="B167" s="262"/>
      <c r="C167" s="120">
        <v>164</v>
      </c>
      <c r="D167" s="71"/>
      <c r="E167" s="7"/>
      <c r="F167" s="178"/>
      <c r="G167" s="179"/>
      <c r="H167" s="286"/>
      <c r="I167" s="299"/>
      <c r="J167" s="282"/>
      <c r="K167" s="281"/>
      <c r="L167" s="281"/>
      <c r="M167" s="282"/>
      <c r="N167" s="277"/>
      <c r="O167" s="132"/>
    </row>
    <row r="168" spans="2:15" x14ac:dyDescent="0.2">
      <c r="B168" s="262"/>
      <c r="C168" s="120">
        <v>165</v>
      </c>
      <c r="D168" s="71"/>
      <c r="E168" s="7"/>
      <c r="F168" s="178"/>
      <c r="G168" s="179"/>
      <c r="H168" s="286"/>
      <c r="I168" s="299"/>
      <c r="J168" s="282"/>
      <c r="K168" s="283"/>
      <c r="L168" s="281"/>
      <c r="M168" s="284"/>
      <c r="N168" s="277"/>
      <c r="O168" s="132"/>
    </row>
    <row r="169" spans="2:15" x14ac:dyDescent="0.2">
      <c r="B169" s="262"/>
      <c r="C169" s="120">
        <v>166</v>
      </c>
      <c r="D169" s="71"/>
      <c r="E169" s="7"/>
      <c r="F169" s="178"/>
      <c r="G169" s="179"/>
      <c r="H169" s="286"/>
      <c r="I169" s="299"/>
      <c r="J169" s="282"/>
      <c r="K169" s="281"/>
      <c r="L169" s="281"/>
      <c r="M169" s="282"/>
      <c r="N169" s="277"/>
      <c r="O169" s="132"/>
    </row>
    <row r="170" spans="2:15" x14ac:dyDescent="0.2">
      <c r="B170" s="262"/>
      <c r="C170" s="120">
        <v>167</v>
      </c>
      <c r="D170" s="71"/>
      <c r="E170" s="7"/>
      <c r="F170" s="178"/>
      <c r="G170" s="179"/>
      <c r="H170" s="286"/>
      <c r="I170" s="299"/>
      <c r="J170" s="282"/>
      <c r="K170" s="283"/>
      <c r="L170" s="281"/>
      <c r="M170" s="284"/>
      <c r="N170" s="277"/>
      <c r="O170" s="132"/>
    </row>
    <row r="171" spans="2:15" x14ac:dyDescent="0.2">
      <c r="B171" s="262"/>
      <c r="C171" s="120">
        <v>168</v>
      </c>
      <c r="D171" s="71"/>
      <c r="E171" s="7"/>
      <c r="F171" s="178"/>
      <c r="G171" s="179"/>
      <c r="H171" s="286"/>
      <c r="I171" s="299"/>
      <c r="J171" s="282"/>
      <c r="K171" s="281"/>
      <c r="L171" s="281"/>
      <c r="M171" s="282"/>
      <c r="N171" s="277"/>
      <c r="O171" s="132">
        <f>SUM(J165:J171)</f>
        <v>0</v>
      </c>
    </row>
    <row r="172" spans="2:15" x14ac:dyDescent="0.2">
      <c r="B172" s="262">
        <v>25</v>
      </c>
      <c r="C172" s="120">
        <v>169</v>
      </c>
      <c r="D172" s="71"/>
      <c r="E172" s="7"/>
      <c r="F172" s="178"/>
      <c r="G172" s="179"/>
      <c r="H172" s="286"/>
      <c r="I172" s="299"/>
      <c r="J172" s="282"/>
      <c r="K172" s="283"/>
      <c r="L172" s="281"/>
      <c r="M172" s="284"/>
      <c r="N172" s="277"/>
      <c r="O172" s="132"/>
    </row>
    <row r="173" spans="2:15" x14ac:dyDescent="0.2">
      <c r="B173" s="262"/>
      <c r="C173" s="120">
        <v>170</v>
      </c>
      <c r="D173" s="71"/>
      <c r="E173" s="7"/>
      <c r="F173" s="178"/>
      <c r="G173" s="179"/>
      <c r="H173" s="286"/>
      <c r="I173" s="299"/>
      <c r="J173" s="282"/>
      <c r="K173" s="281"/>
      <c r="L173" s="281"/>
      <c r="M173" s="282"/>
      <c r="N173" s="277"/>
      <c r="O173" s="132"/>
    </row>
    <row r="174" spans="2:15" x14ac:dyDescent="0.2">
      <c r="B174" s="262"/>
      <c r="C174" s="120">
        <v>171</v>
      </c>
      <c r="D174" s="71"/>
      <c r="E174" s="7"/>
      <c r="F174" s="178"/>
      <c r="G174" s="179"/>
      <c r="H174" s="286"/>
      <c r="I174" s="299"/>
      <c r="J174" s="282"/>
      <c r="K174" s="283"/>
      <c r="L174" s="281"/>
      <c r="M174" s="284"/>
      <c r="N174" s="277"/>
      <c r="O174" s="132"/>
    </row>
    <row r="175" spans="2:15" x14ac:dyDescent="0.2">
      <c r="B175" s="262"/>
      <c r="C175" s="120">
        <v>172</v>
      </c>
      <c r="D175" s="71"/>
      <c r="E175" s="7"/>
      <c r="F175" s="178"/>
      <c r="G175" s="179"/>
      <c r="H175" s="286"/>
      <c r="I175" s="299"/>
      <c r="J175" s="282"/>
      <c r="K175" s="281"/>
      <c r="L175" s="281"/>
      <c r="M175" s="282"/>
      <c r="N175" s="277"/>
      <c r="O175" s="132"/>
    </row>
    <row r="176" spans="2:15" x14ac:dyDescent="0.2">
      <c r="B176" s="262"/>
      <c r="C176" s="120">
        <v>173</v>
      </c>
      <c r="D176" s="71"/>
      <c r="E176" s="7"/>
      <c r="F176" s="178"/>
      <c r="G176" s="179"/>
      <c r="H176" s="286"/>
      <c r="I176" s="299"/>
      <c r="J176" s="282"/>
      <c r="K176" s="283"/>
      <c r="L176" s="281"/>
      <c r="M176" s="284"/>
      <c r="N176" s="277"/>
      <c r="O176" s="132"/>
    </row>
    <row r="177" spans="2:15" x14ac:dyDescent="0.2">
      <c r="B177" s="262"/>
      <c r="C177" s="120">
        <v>174</v>
      </c>
      <c r="D177" s="71"/>
      <c r="E177" s="7"/>
      <c r="F177" s="178"/>
      <c r="G177" s="179"/>
      <c r="H177" s="286"/>
      <c r="I177" s="299"/>
      <c r="J177" s="282"/>
      <c r="K177" s="281"/>
      <c r="L177" s="281"/>
      <c r="M177" s="282"/>
      <c r="N177" s="277"/>
      <c r="O177" s="132"/>
    </row>
    <row r="178" spans="2:15" x14ac:dyDescent="0.2">
      <c r="B178" s="262"/>
      <c r="C178" s="120">
        <v>175</v>
      </c>
      <c r="D178" s="71"/>
      <c r="E178" s="7"/>
      <c r="F178" s="178"/>
      <c r="G178" s="179"/>
      <c r="H178" s="286"/>
      <c r="I178" s="299"/>
      <c r="J178" s="282"/>
      <c r="K178" s="283"/>
      <c r="L178" s="281"/>
      <c r="M178" s="284"/>
      <c r="N178" s="277"/>
      <c r="O178" s="132">
        <f>SUM(J172:J178)</f>
        <v>0</v>
      </c>
    </row>
    <row r="179" spans="2:15" x14ac:dyDescent="0.2">
      <c r="B179" s="262">
        <v>26</v>
      </c>
      <c r="C179" s="120">
        <v>176</v>
      </c>
      <c r="D179" s="71"/>
      <c r="E179" s="7"/>
      <c r="F179" s="178"/>
      <c r="G179" s="179"/>
      <c r="H179" s="286"/>
      <c r="I179" s="299"/>
      <c r="J179" s="282"/>
      <c r="K179" s="281"/>
      <c r="L179" s="281"/>
      <c r="M179" s="282"/>
      <c r="N179" s="277"/>
      <c r="O179" s="132"/>
    </row>
    <row r="180" spans="2:15" x14ac:dyDescent="0.2">
      <c r="B180" s="262"/>
      <c r="C180" s="120">
        <v>177</v>
      </c>
      <c r="D180" s="71"/>
      <c r="E180" s="7"/>
      <c r="F180" s="178"/>
      <c r="G180" s="179"/>
      <c r="H180" s="286"/>
      <c r="I180" s="299"/>
      <c r="J180" s="282"/>
      <c r="K180" s="283"/>
      <c r="L180" s="281"/>
      <c r="M180" s="284"/>
      <c r="N180" s="277"/>
      <c r="O180" s="132"/>
    </row>
    <row r="181" spans="2:15" x14ac:dyDescent="0.2">
      <c r="B181" s="262"/>
      <c r="C181" s="120">
        <v>178</v>
      </c>
      <c r="D181" s="71"/>
      <c r="E181" s="7"/>
      <c r="F181" s="178"/>
      <c r="G181" s="179"/>
      <c r="H181" s="286"/>
      <c r="I181" s="299"/>
      <c r="J181" s="282"/>
      <c r="K181" s="281"/>
      <c r="L181" s="281"/>
      <c r="M181" s="282"/>
      <c r="N181" s="277"/>
      <c r="O181" s="132"/>
    </row>
    <row r="182" spans="2:15" x14ac:dyDescent="0.2">
      <c r="B182" s="262"/>
      <c r="C182" s="120">
        <v>179</v>
      </c>
      <c r="D182" s="71"/>
      <c r="E182" s="7"/>
      <c r="F182" s="178"/>
      <c r="G182" s="179"/>
      <c r="H182" s="286"/>
      <c r="I182" s="299"/>
      <c r="J182" s="282"/>
      <c r="K182" s="283"/>
      <c r="L182" s="281"/>
      <c r="M182" s="284"/>
      <c r="N182" s="277"/>
      <c r="O182" s="132"/>
    </row>
    <row r="183" spans="2:15" x14ac:dyDescent="0.2">
      <c r="B183" s="262"/>
      <c r="C183" s="120">
        <v>180</v>
      </c>
      <c r="D183" s="71"/>
      <c r="E183" s="7"/>
      <c r="F183" s="178"/>
      <c r="G183" s="179"/>
      <c r="H183" s="286"/>
      <c r="I183" s="299"/>
      <c r="J183" s="282"/>
      <c r="K183" s="281"/>
      <c r="L183" s="281"/>
      <c r="M183" s="282"/>
      <c r="N183" s="277"/>
      <c r="O183" s="132"/>
    </row>
    <row r="184" spans="2:15" x14ac:dyDescent="0.2">
      <c r="B184" s="262"/>
      <c r="C184" s="120">
        <v>181</v>
      </c>
      <c r="D184" s="71"/>
      <c r="E184" s="7"/>
      <c r="F184" s="178"/>
      <c r="G184" s="179"/>
      <c r="H184" s="286"/>
      <c r="I184" s="299"/>
      <c r="J184" s="282"/>
      <c r="K184" s="283"/>
      <c r="L184" s="281"/>
      <c r="M184" s="284"/>
      <c r="N184" s="277"/>
      <c r="O184" s="132"/>
    </row>
    <row r="185" spans="2:15" x14ac:dyDescent="0.2">
      <c r="B185" s="262"/>
      <c r="C185" s="120">
        <v>182</v>
      </c>
      <c r="D185" s="71"/>
      <c r="E185" s="7"/>
      <c r="F185" s="178"/>
      <c r="G185" s="179"/>
      <c r="H185" s="286"/>
      <c r="I185" s="299"/>
      <c r="J185" s="282"/>
      <c r="K185" s="281"/>
      <c r="L185" s="281"/>
      <c r="M185" s="282"/>
      <c r="N185" s="277"/>
      <c r="O185" s="132">
        <f>SUM(J179:J185)</f>
        <v>0</v>
      </c>
    </row>
    <row r="186" spans="2:15" ht="16" thickBot="1" x14ac:dyDescent="0.25">
      <c r="B186" s="262">
        <v>27</v>
      </c>
      <c r="C186" s="121">
        <v>183</v>
      </c>
      <c r="D186" s="79"/>
      <c r="E186" s="80"/>
      <c r="F186" s="180"/>
      <c r="G186" s="181"/>
      <c r="H186" s="286"/>
      <c r="I186" s="299"/>
      <c r="J186" s="282"/>
      <c r="K186" s="283"/>
      <c r="L186" s="281"/>
      <c r="M186" s="284"/>
      <c r="N186" s="277"/>
      <c r="O186" s="132"/>
    </row>
    <row r="187" spans="2:15" ht="16" thickTop="1" x14ac:dyDescent="0.2">
      <c r="B187" s="262"/>
      <c r="C187" s="122">
        <v>184</v>
      </c>
      <c r="D187" s="70"/>
      <c r="E187" s="6"/>
      <c r="F187" s="182"/>
      <c r="G187" s="183"/>
      <c r="H187" s="286"/>
      <c r="I187" s="299"/>
      <c r="J187" s="282"/>
      <c r="K187" s="281"/>
      <c r="L187" s="281"/>
      <c r="M187" s="282"/>
      <c r="N187" s="277"/>
      <c r="O187" s="132"/>
    </row>
    <row r="188" spans="2:15" x14ac:dyDescent="0.2">
      <c r="B188" s="262"/>
      <c r="C188" s="120">
        <v>185</v>
      </c>
      <c r="D188" s="71"/>
      <c r="E188" s="7"/>
      <c r="F188" s="178"/>
      <c r="G188" s="179"/>
      <c r="H188" s="286"/>
      <c r="I188" s="299"/>
      <c r="J188" s="282"/>
      <c r="K188" s="283"/>
      <c r="L188" s="281"/>
      <c r="M188" s="284"/>
      <c r="N188" s="277"/>
      <c r="O188" s="132"/>
    </row>
    <row r="189" spans="2:15" x14ac:dyDescent="0.2">
      <c r="B189" s="262"/>
      <c r="C189" s="120">
        <v>186</v>
      </c>
      <c r="D189" s="71"/>
      <c r="E189" s="7"/>
      <c r="F189" s="178"/>
      <c r="G189" s="179"/>
      <c r="H189" s="286"/>
      <c r="I189" s="299"/>
      <c r="J189" s="282"/>
      <c r="K189" s="281"/>
      <c r="L189" s="281"/>
      <c r="M189" s="282"/>
      <c r="N189" s="277"/>
      <c r="O189" s="132"/>
    </row>
    <row r="190" spans="2:15" x14ac:dyDescent="0.2">
      <c r="B190" s="262"/>
      <c r="C190" s="120">
        <v>187</v>
      </c>
      <c r="D190" s="71"/>
      <c r="E190" s="7"/>
      <c r="F190" s="178"/>
      <c r="G190" s="179"/>
      <c r="H190" s="286"/>
      <c r="I190" s="299"/>
      <c r="J190" s="282"/>
      <c r="K190" s="283"/>
      <c r="L190" s="281"/>
      <c r="M190" s="284"/>
      <c r="N190" s="277"/>
      <c r="O190" s="132"/>
    </row>
    <row r="191" spans="2:15" x14ac:dyDescent="0.2">
      <c r="B191" s="262"/>
      <c r="C191" s="120">
        <v>188</v>
      </c>
      <c r="D191" s="71"/>
      <c r="E191" s="7"/>
      <c r="F191" s="178"/>
      <c r="G191" s="179"/>
      <c r="H191" s="286"/>
      <c r="I191" s="299"/>
      <c r="J191" s="282"/>
      <c r="K191" s="281"/>
      <c r="L191" s="281"/>
      <c r="M191" s="282"/>
      <c r="N191" s="277"/>
      <c r="O191" s="132"/>
    </row>
    <row r="192" spans="2:15" x14ac:dyDescent="0.2">
      <c r="B192" s="262"/>
      <c r="C192" s="120">
        <v>189</v>
      </c>
      <c r="D192" s="71"/>
      <c r="E192" s="7"/>
      <c r="F192" s="178"/>
      <c r="G192" s="179"/>
      <c r="H192" s="286"/>
      <c r="I192" s="299"/>
      <c r="J192" s="282"/>
      <c r="K192" s="283"/>
      <c r="L192" s="281"/>
      <c r="M192" s="284"/>
      <c r="N192" s="277"/>
      <c r="O192" s="132">
        <f>SUM(J186:J192)</f>
        <v>0</v>
      </c>
    </row>
    <row r="193" spans="2:15" x14ac:dyDescent="0.2">
      <c r="B193" s="262">
        <v>28</v>
      </c>
      <c r="C193" s="120">
        <v>190</v>
      </c>
      <c r="D193" s="71"/>
      <c r="E193" s="7"/>
      <c r="F193" s="178"/>
      <c r="G193" s="179"/>
      <c r="H193" s="286"/>
      <c r="I193" s="299"/>
      <c r="J193" s="282"/>
      <c r="K193" s="281"/>
      <c r="L193" s="281"/>
      <c r="M193" s="282"/>
      <c r="N193" s="277"/>
      <c r="O193" s="132"/>
    </row>
    <row r="194" spans="2:15" x14ac:dyDescent="0.2">
      <c r="B194" s="262"/>
      <c r="C194" s="120">
        <v>191</v>
      </c>
      <c r="D194" s="71"/>
      <c r="E194" s="7"/>
      <c r="F194" s="178"/>
      <c r="G194" s="179"/>
      <c r="H194" s="286"/>
      <c r="I194" s="299"/>
      <c r="J194" s="282"/>
      <c r="K194" s="283"/>
      <c r="L194" s="281"/>
      <c r="M194" s="284"/>
      <c r="N194" s="277"/>
      <c r="O194" s="132"/>
    </row>
    <row r="195" spans="2:15" x14ac:dyDescent="0.2">
      <c r="B195" s="262"/>
      <c r="C195" s="120">
        <v>192</v>
      </c>
      <c r="D195" s="71"/>
      <c r="E195" s="7"/>
      <c r="F195" s="178"/>
      <c r="G195" s="179"/>
      <c r="H195" s="286"/>
      <c r="I195" s="299"/>
      <c r="J195" s="282"/>
      <c r="K195" s="281"/>
      <c r="L195" s="281"/>
      <c r="M195" s="282"/>
      <c r="N195" s="277"/>
      <c r="O195" s="132"/>
    </row>
    <row r="196" spans="2:15" x14ac:dyDescent="0.2">
      <c r="B196" s="262"/>
      <c r="C196" s="120">
        <v>193</v>
      </c>
      <c r="D196" s="71"/>
      <c r="E196" s="7"/>
      <c r="F196" s="178"/>
      <c r="G196" s="179"/>
      <c r="H196" s="286"/>
      <c r="I196" s="299"/>
      <c r="J196" s="282"/>
      <c r="K196" s="283"/>
      <c r="L196" s="281"/>
      <c r="M196" s="284"/>
      <c r="N196" s="277"/>
      <c r="O196" s="132"/>
    </row>
    <row r="197" spans="2:15" x14ac:dyDescent="0.2">
      <c r="B197" s="262"/>
      <c r="C197" s="120">
        <v>194</v>
      </c>
      <c r="D197" s="71"/>
      <c r="E197" s="7"/>
      <c r="F197" s="178"/>
      <c r="G197" s="179"/>
      <c r="H197" s="286"/>
      <c r="I197" s="299"/>
      <c r="J197" s="282"/>
      <c r="K197" s="281"/>
      <c r="L197" s="281"/>
      <c r="M197" s="282"/>
      <c r="N197" s="277"/>
      <c r="O197" s="132"/>
    </row>
    <row r="198" spans="2:15" x14ac:dyDescent="0.2">
      <c r="B198" s="262"/>
      <c r="C198" s="120">
        <v>195</v>
      </c>
      <c r="D198" s="71"/>
      <c r="E198" s="7"/>
      <c r="F198" s="178"/>
      <c r="G198" s="179"/>
      <c r="H198" s="286"/>
      <c r="I198" s="299"/>
      <c r="J198" s="282"/>
      <c r="K198" s="283"/>
      <c r="L198" s="281"/>
      <c r="M198" s="284"/>
      <c r="N198" s="277"/>
      <c r="O198" s="132"/>
    </row>
    <row r="199" spans="2:15" x14ac:dyDescent="0.2">
      <c r="B199" s="262"/>
      <c r="C199" s="120">
        <v>196</v>
      </c>
      <c r="D199" s="71"/>
      <c r="E199" s="7"/>
      <c r="F199" s="178"/>
      <c r="G199" s="179"/>
      <c r="H199" s="286"/>
      <c r="I199" s="299"/>
      <c r="J199" s="282"/>
      <c r="K199" s="281"/>
      <c r="L199" s="281"/>
      <c r="M199" s="282"/>
      <c r="N199" s="277"/>
      <c r="O199" s="132">
        <f>SUM(J193:J199)</f>
        <v>0</v>
      </c>
    </row>
    <row r="200" spans="2:15" x14ac:dyDescent="0.2">
      <c r="B200" s="262">
        <v>29</v>
      </c>
      <c r="C200" s="120">
        <v>197</v>
      </c>
      <c r="D200" s="71"/>
      <c r="E200" s="7"/>
      <c r="F200" s="178"/>
      <c r="G200" s="179"/>
      <c r="H200" s="286"/>
      <c r="I200" s="299"/>
      <c r="J200" s="282"/>
      <c r="K200" s="283"/>
      <c r="L200" s="281"/>
      <c r="M200" s="284"/>
      <c r="N200" s="277"/>
      <c r="O200" s="132"/>
    </row>
    <row r="201" spans="2:15" x14ac:dyDescent="0.2">
      <c r="B201" s="262"/>
      <c r="C201" s="120">
        <v>198</v>
      </c>
      <c r="D201" s="71"/>
      <c r="E201" s="7"/>
      <c r="F201" s="178"/>
      <c r="G201" s="179"/>
      <c r="H201" s="286"/>
      <c r="I201" s="299"/>
      <c r="J201" s="282"/>
      <c r="K201" s="281"/>
      <c r="L201" s="281"/>
      <c r="M201" s="282"/>
      <c r="N201" s="277"/>
      <c r="O201" s="132"/>
    </row>
    <row r="202" spans="2:15" x14ac:dyDescent="0.2">
      <c r="B202" s="262"/>
      <c r="C202" s="120">
        <v>199</v>
      </c>
      <c r="D202" s="71"/>
      <c r="E202" s="7"/>
      <c r="F202" s="178"/>
      <c r="G202" s="179"/>
      <c r="H202" s="286"/>
      <c r="I202" s="299"/>
      <c r="J202" s="282"/>
      <c r="K202" s="283"/>
      <c r="L202" s="281"/>
      <c r="M202" s="284"/>
      <c r="N202" s="277"/>
      <c r="O202" s="132"/>
    </row>
    <row r="203" spans="2:15" x14ac:dyDescent="0.2">
      <c r="B203" s="262"/>
      <c r="C203" s="120">
        <v>200</v>
      </c>
      <c r="D203" s="71"/>
      <c r="E203" s="7"/>
      <c r="F203" s="178"/>
      <c r="G203" s="179"/>
      <c r="H203" s="286"/>
      <c r="I203" s="299"/>
      <c r="J203" s="282"/>
      <c r="K203" s="281"/>
      <c r="L203" s="281"/>
      <c r="M203" s="282"/>
      <c r="N203" s="277"/>
      <c r="O203" s="132"/>
    </row>
    <row r="204" spans="2:15" x14ac:dyDescent="0.2">
      <c r="B204" s="262"/>
      <c r="C204" s="120">
        <v>201</v>
      </c>
      <c r="D204" s="71"/>
      <c r="E204" s="7"/>
      <c r="F204" s="178"/>
      <c r="G204" s="179"/>
      <c r="H204" s="286"/>
      <c r="I204" s="299"/>
      <c r="J204" s="282"/>
      <c r="K204" s="283"/>
      <c r="L204" s="281"/>
      <c r="M204" s="284"/>
      <c r="N204" s="277"/>
      <c r="O204" s="132"/>
    </row>
    <row r="205" spans="2:15" x14ac:dyDescent="0.2">
      <c r="B205" s="262"/>
      <c r="C205" s="120">
        <v>202</v>
      </c>
      <c r="D205" s="71"/>
      <c r="E205" s="7"/>
      <c r="F205" s="178"/>
      <c r="G205" s="179"/>
      <c r="H205" s="286"/>
      <c r="I205" s="299"/>
      <c r="J205" s="282"/>
      <c r="K205" s="281"/>
      <c r="L205" s="281"/>
      <c r="M205" s="282"/>
      <c r="N205" s="277"/>
      <c r="O205" s="132"/>
    </row>
    <row r="206" spans="2:15" x14ac:dyDescent="0.2">
      <c r="B206" s="262"/>
      <c r="C206" s="120">
        <v>203</v>
      </c>
      <c r="D206" s="71"/>
      <c r="E206" s="7"/>
      <c r="F206" s="178"/>
      <c r="G206" s="179"/>
      <c r="H206" s="286"/>
      <c r="I206" s="299"/>
      <c r="J206" s="282"/>
      <c r="K206" s="283"/>
      <c r="L206" s="281"/>
      <c r="M206" s="284"/>
      <c r="N206" s="277"/>
      <c r="O206" s="132">
        <f>SUM(J200:J206)</f>
        <v>0</v>
      </c>
    </row>
    <row r="207" spans="2:15" x14ac:dyDescent="0.2">
      <c r="B207" s="262">
        <v>30</v>
      </c>
      <c r="C207" s="120">
        <v>204</v>
      </c>
      <c r="D207" s="71"/>
      <c r="E207" s="7"/>
      <c r="F207" s="178"/>
      <c r="G207" s="179"/>
      <c r="H207" s="286"/>
      <c r="I207" s="299"/>
      <c r="J207" s="282"/>
      <c r="K207" s="281"/>
      <c r="L207" s="281"/>
      <c r="M207" s="282"/>
      <c r="N207" s="277"/>
      <c r="O207" s="132"/>
    </row>
    <row r="208" spans="2:15" x14ac:dyDescent="0.2">
      <c r="B208" s="262"/>
      <c r="C208" s="120">
        <v>205</v>
      </c>
      <c r="D208" s="71"/>
      <c r="E208" s="7"/>
      <c r="F208" s="178"/>
      <c r="G208" s="179"/>
      <c r="H208" s="286"/>
      <c r="I208" s="299"/>
      <c r="J208" s="282"/>
      <c r="K208" s="283"/>
      <c r="L208" s="281"/>
      <c r="M208" s="284"/>
      <c r="N208" s="277"/>
      <c r="O208" s="132"/>
    </row>
    <row r="209" spans="2:15" x14ac:dyDescent="0.2">
      <c r="B209" s="262"/>
      <c r="C209" s="120">
        <v>206</v>
      </c>
      <c r="D209" s="71"/>
      <c r="E209" s="7"/>
      <c r="F209" s="178"/>
      <c r="G209" s="179"/>
      <c r="H209" s="286"/>
      <c r="I209" s="299"/>
      <c r="J209" s="282"/>
      <c r="K209" s="281"/>
      <c r="L209" s="281"/>
      <c r="M209" s="282"/>
      <c r="N209" s="277"/>
      <c r="O209" s="132"/>
    </row>
    <row r="210" spans="2:15" x14ac:dyDescent="0.2">
      <c r="B210" s="262"/>
      <c r="C210" s="120">
        <v>207</v>
      </c>
      <c r="D210" s="71"/>
      <c r="E210" s="7"/>
      <c r="F210" s="178"/>
      <c r="G210" s="179"/>
      <c r="H210" s="286"/>
      <c r="I210" s="299"/>
      <c r="J210" s="282"/>
      <c r="K210" s="283"/>
      <c r="L210" s="281"/>
      <c r="M210" s="284"/>
      <c r="N210" s="277"/>
      <c r="O210" s="132"/>
    </row>
    <row r="211" spans="2:15" x14ac:dyDescent="0.2">
      <c r="B211" s="262"/>
      <c r="C211" s="120">
        <v>208</v>
      </c>
      <c r="D211" s="71"/>
      <c r="E211" s="7"/>
      <c r="F211" s="178"/>
      <c r="G211" s="179"/>
      <c r="H211" s="286"/>
      <c r="I211" s="299"/>
      <c r="J211" s="282"/>
      <c r="K211" s="281"/>
      <c r="L211" s="281"/>
      <c r="M211" s="282"/>
      <c r="N211" s="277"/>
      <c r="O211" s="132"/>
    </row>
    <row r="212" spans="2:15" x14ac:dyDescent="0.2">
      <c r="B212" s="262"/>
      <c r="C212" s="120">
        <v>209</v>
      </c>
      <c r="D212" s="71"/>
      <c r="E212" s="7"/>
      <c r="F212" s="178"/>
      <c r="G212" s="179"/>
      <c r="H212" s="286"/>
      <c r="I212" s="299"/>
      <c r="J212" s="282"/>
      <c r="K212" s="283"/>
      <c r="L212" s="281"/>
      <c r="M212" s="284"/>
      <c r="N212" s="277"/>
      <c r="O212" s="132"/>
    </row>
    <row r="213" spans="2:15" x14ac:dyDescent="0.2">
      <c r="B213" s="262"/>
      <c r="C213" s="120">
        <v>210</v>
      </c>
      <c r="D213" s="71"/>
      <c r="E213" s="7"/>
      <c r="F213" s="178"/>
      <c r="G213" s="179"/>
      <c r="H213" s="286"/>
      <c r="I213" s="299"/>
      <c r="J213" s="282"/>
      <c r="K213" s="281"/>
      <c r="L213" s="281"/>
      <c r="M213" s="282"/>
      <c r="N213" s="277"/>
      <c r="O213" s="132">
        <f>SUM(J207:J213)</f>
        <v>0</v>
      </c>
    </row>
    <row r="214" spans="2:15" x14ac:dyDescent="0.2">
      <c r="B214" s="262">
        <v>31</v>
      </c>
      <c r="C214" s="120">
        <v>211</v>
      </c>
      <c r="D214" s="71"/>
      <c r="E214" s="7"/>
      <c r="F214" s="178"/>
      <c r="G214" s="179"/>
      <c r="H214" s="286"/>
      <c r="I214" s="299"/>
      <c r="J214" s="282"/>
      <c r="K214" s="283"/>
      <c r="L214" s="281"/>
      <c r="M214" s="284"/>
      <c r="N214" s="277"/>
      <c r="O214" s="132"/>
    </row>
    <row r="215" spans="2:15" x14ac:dyDescent="0.2">
      <c r="B215" s="262"/>
      <c r="C215" s="120">
        <v>212</v>
      </c>
      <c r="D215" s="71"/>
      <c r="E215" s="7"/>
      <c r="F215" s="178"/>
      <c r="G215" s="179"/>
      <c r="H215" s="286"/>
      <c r="I215" s="299"/>
      <c r="J215" s="282"/>
      <c r="K215" s="281"/>
      <c r="L215" s="281"/>
      <c r="M215" s="282"/>
      <c r="N215" s="277"/>
      <c r="O215" s="132"/>
    </row>
    <row r="216" spans="2:15" x14ac:dyDescent="0.2">
      <c r="B216" s="262"/>
      <c r="C216" s="120">
        <v>213</v>
      </c>
      <c r="D216" s="71"/>
      <c r="E216" s="7"/>
      <c r="F216" s="178"/>
      <c r="G216" s="179"/>
      <c r="H216" s="286"/>
      <c r="I216" s="299"/>
      <c r="J216" s="282"/>
      <c r="K216" s="283"/>
      <c r="L216" s="281"/>
      <c r="M216" s="284"/>
      <c r="N216" s="277"/>
      <c r="O216" s="132"/>
    </row>
    <row r="217" spans="2:15" x14ac:dyDescent="0.2">
      <c r="B217" s="262"/>
      <c r="C217" s="120">
        <v>214</v>
      </c>
      <c r="D217" s="71"/>
      <c r="E217" s="7"/>
      <c r="F217" s="178"/>
      <c r="G217" s="179"/>
      <c r="H217" s="286"/>
      <c r="I217" s="299"/>
      <c r="J217" s="282"/>
      <c r="K217" s="281"/>
      <c r="L217" s="281"/>
      <c r="M217" s="282"/>
      <c r="N217" s="277"/>
      <c r="O217" s="132"/>
    </row>
    <row r="218" spans="2:15" x14ac:dyDescent="0.2">
      <c r="B218" s="262"/>
      <c r="C218" s="120">
        <v>215</v>
      </c>
      <c r="D218" s="71"/>
      <c r="E218" s="7"/>
      <c r="F218" s="178"/>
      <c r="G218" s="179"/>
      <c r="H218" s="286"/>
      <c r="I218" s="299"/>
      <c r="J218" s="282"/>
      <c r="K218" s="283"/>
      <c r="L218" s="281"/>
      <c r="M218" s="284"/>
      <c r="N218" s="277"/>
      <c r="O218" s="132"/>
    </row>
    <row r="219" spans="2:15" x14ac:dyDescent="0.2">
      <c r="B219" s="262"/>
      <c r="C219" s="120">
        <v>216</v>
      </c>
      <c r="D219" s="71"/>
      <c r="E219" s="7"/>
      <c r="F219" s="178"/>
      <c r="G219" s="179"/>
      <c r="H219" s="286"/>
      <c r="I219" s="299"/>
      <c r="J219" s="282"/>
      <c r="K219" s="281"/>
      <c r="L219" s="281"/>
      <c r="M219" s="282"/>
      <c r="N219" s="277"/>
      <c r="O219" s="132"/>
    </row>
    <row r="220" spans="2:15" x14ac:dyDescent="0.2">
      <c r="B220" s="262"/>
      <c r="C220" s="120">
        <v>217</v>
      </c>
      <c r="D220" s="71"/>
      <c r="E220" s="7"/>
      <c r="F220" s="178"/>
      <c r="G220" s="179"/>
      <c r="H220" s="286"/>
      <c r="I220" s="299"/>
      <c r="J220" s="282"/>
      <c r="K220" s="283"/>
      <c r="L220" s="281"/>
      <c r="M220" s="284"/>
      <c r="N220" s="277"/>
      <c r="O220" s="132">
        <f>SUM(J214:J220)</f>
        <v>0</v>
      </c>
    </row>
    <row r="221" spans="2:15" x14ac:dyDescent="0.2">
      <c r="B221" s="262">
        <v>32</v>
      </c>
      <c r="C221" s="120">
        <v>218</v>
      </c>
      <c r="D221" s="71"/>
      <c r="E221" s="7"/>
      <c r="F221" s="178"/>
      <c r="G221" s="179"/>
      <c r="H221" s="286"/>
      <c r="I221" s="299"/>
      <c r="J221" s="282"/>
      <c r="K221" s="281"/>
      <c r="L221" s="281"/>
      <c r="M221" s="282"/>
      <c r="N221" s="277"/>
      <c r="O221" s="132"/>
    </row>
    <row r="222" spans="2:15" x14ac:dyDescent="0.2">
      <c r="B222" s="262"/>
      <c r="C222" s="120">
        <v>219</v>
      </c>
      <c r="D222" s="71"/>
      <c r="E222" s="7"/>
      <c r="F222" s="178"/>
      <c r="G222" s="179"/>
      <c r="H222" s="286"/>
      <c r="I222" s="299"/>
      <c r="J222" s="282"/>
      <c r="K222" s="283"/>
      <c r="L222" s="281"/>
      <c r="M222" s="284"/>
      <c r="N222" s="277"/>
      <c r="O222" s="132"/>
    </row>
    <row r="223" spans="2:15" x14ac:dyDescent="0.2">
      <c r="B223" s="262"/>
      <c r="C223" s="120">
        <v>220</v>
      </c>
      <c r="D223" s="71"/>
      <c r="E223" s="7"/>
      <c r="F223" s="178"/>
      <c r="G223" s="179"/>
      <c r="H223" s="286"/>
      <c r="I223" s="299"/>
      <c r="J223" s="282"/>
      <c r="K223" s="281"/>
      <c r="L223" s="281"/>
      <c r="M223" s="282"/>
      <c r="N223" s="277"/>
      <c r="O223" s="132"/>
    </row>
    <row r="224" spans="2:15" x14ac:dyDescent="0.2">
      <c r="B224" s="262"/>
      <c r="C224" s="120">
        <v>221</v>
      </c>
      <c r="D224" s="71"/>
      <c r="E224" s="7"/>
      <c r="F224" s="178"/>
      <c r="G224" s="179"/>
      <c r="H224" s="286"/>
      <c r="I224" s="299"/>
      <c r="J224" s="282"/>
      <c r="K224" s="283"/>
      <c r="L224" s="281"/>
      <c r="M224" s="284"/>
      <c r="N224" s="277"/>
      <c r="O224" s="132"/>
    </row>
    <row r="225" spans="2:15" x14ac:dyDescent="0.2">
      <c r="B225" s="262"/>
      <c r="C225" s="120">
        <v>222</v>
      </c>
      <c r="D225" s="71"/>
      <c r="E225" s="7"/>
      <c r="F225" s="178"/>
      <c r="G225" s="179"/>
      <c r="H225" s="286"/>
      <c r="I225" s="299"/>
      <c r="J225" s="282"/>
      <c r="K225" s="281"/>
      <c r="L225" s="281"/>
      <c r="M225" s="282"/>
      <c r="N225" s="277"/>
      <c r="O225" s="132"/>
    </row>
    <row r="226" spans="2:15" x14ac:dyDescent="0.2">
      <c r="B226" s="262"/>
      <c r="C226" s="120">
        <v>223</v>
      </c>
      <c r="D226" s="71"/>
      <c r="E226" s="7"/>
      <c r="F226" s="178"/>
      <c r="G226" s="179"/>
      <c r="H226" s="286"/>
      <c r="I226" s="299"/>
      <c r="J226" s="282"/>
      <c r="K226" s="283"/>
      <c r="L226" s="281"/>
      <c r="M226" s="284"/>
      <c r="N226" s="277"/>
      <c r="O226" s="132"/>
    </row>
    <row r="227" spans="2:15" x14ac:dyDescent="0.2">
      <c r="B227" s="262"/>
      <c r="C227" s="120">
        <v>224</v>
      </c>
      <c r="D227" s="71"/>
      <c r="E227" s="7"/>
      <c r="F227" s="178"/>
      <c r="G227" s="179"/>
      <c r="H227" s="286"/>
      <c r="I227" s="299"/>
      <c r="J227" s="282"/>
      <c r="K227" s="281"/>
      <c r="L227" s="281"/>
      <c r="M227" s="282"/>
      <c r="N227" s="277"/>
      <c r="O227" s="132">
        <f>SUM(J221:J227)</f>
        <v>0</v>
      </c>
    </row>
    <row r="228" spans="2:15" x14ac:dyDescent="0.2">
      <c r="B228" s="262">
        <v>33</v>
      </c>
      <c r="C228" s="120">
        <v>225</v>
      </c>
      <c r="D228" s="71"/>
      <c r="E228" s="7"/>
      <c r="F228" s="178"/>
      <c r="G228" s="179"/>
      <c r="H228" s="286"/>
      <c r="I228" s="299"/>
      <c r="J228" s="282"/>
      <c r="K228" s="283"/>
      <c r="L228" s="281"/>
      <c r="M228" s="284"/>
      <c r="N228" s="277"/>
      <c r="O228" s="132"/>
    </row>
    <row r="229" spans="2:15" x14ac:dyDescent="0.2">
      <c r="B229" s="262"/>
      <c r="C229" s="120">
        <v>226</v>
      </c>
      <c r="D229" s="71"/>
      <c r="E229" s="7"/>
      <c r="F229" s="178"/>
      <c r="G229" s="179"/>
      <c r="H229" s="286"/>
      <c r="I229" s="299"/>
      <c r="J229" s="282"/>
      <c r="K229" s="281"/>
      <c r="L229" s="281"/>
      <c r="M229" s="282"/>
      <c r="N229" s="277"/>
      <c r="O229" s="132"/>
    </row>
    <row r="230" spans="2:15" x14ac:dyDescent="0.2">
      <c r="B230" s="262"/>
      <c r="C230" s="120">
        <v>227</v>
      </c>
      <c r="D230" s="71"/>
      <c r="E230" s="7"/>
      <c r="F230" s="178"/>
      <c r="G230" s="179"/>
      <c r="H230" s="286"/>
      <c r="I230" s="299"/>
      <c r="J230" s="282"/>
      <c r="K230" s="283"/>
      <c r="L230" s="281"/>
      <c r="M230" s="284"/>
      <c r="N230" s="277"/>
      <c r="O230" s="132"/>
    </row>
    <row r="231" spans="2:15" x14ac:dyDescent="0.2">
      <c r="B231" s="262"/>
      <c r="C231" s="120">
        <v>228</v>
      </c>
      <c r="D231" s="71"/>
      <c r="E231" s="7"/>
      <c r="F231" s="178"/>
      <c r="G231" s="179"/>
      <c r="H231" s="286"/>
      <c r="I231" s="299"/>
      <c r="J231" s="282"/>
      <c r="K231" s="281"/>
      <c r="L231" s="281"/>
      <c r="M231" s="282"/>
      <c r="N231" s="277"/>
      <c r="O231" s="132"/>
    </row>
    <row r="232" spans="2:15" x14ac:dyDescent="0.2">
      <c r="B232" s="262"/>
      <c r="C232" s="120">
        <v>229</v>
      </c>
      <c r="D232" s="71"/>
      <c r="E232" s="7"/>
      <c r="F232" s="178"/>
      <c r="G232" s="179"/>
      <c r="H232" s="286"/>
      <c r="I232" s="299"/>
      <c r="J232" s="282"/>
      <c r="K232" s="283"/>
      <c r="L232" s="281"/>
      <c r="M232" s="284"/>
      <c r="N232" s="277"/>
      <c r="O232" s="132"/>
    </row>
    <row r="233" spans="2:15" x14ac:dyDescent="0.2">
      <c r="B233" s="262"/>
      <c r="C233" s="120">
        <v>230</v>
      </c>
      <c r="D233" s="71"/>
      <c r="E233" s="7"/>
      <c r="F233" s="178"/>
      <c r="G233" s="179"/>
      <c r="H233" s="286"/>
      <c r="I233" s="299"/>
      <c r="J233" s="282"/>
      <c r="K233" s="281"/>
      <c r="L233" s="281"/>
      <c r="M233" s="282"/>
      <c r="N233" s="277"/>
      <c r="O233" s="132"/>
    </row>
    <row r="234" spans="2:15" x14ac:dyDescent="0.2">
      <c r="B234" s="262"/>
      <c r="C234" s="120">
        <v>231</v>
      </c>
      <c r="D234" s="71"/>
      <c r="E234" s="7"/>
      <c r="F234" s="178"/>
      <c r="G234" s="179"/>
      <c r="H234" s="286"/>
      <c r="I234" s="299"/>
      <c r="J234" s="282"/>
      <c r="K234" s="283"/>
      <c r="L234" s="281"/>
      <c r="M234" s="284"/>
      <c r="N234" s="277"/>
      <c r="O234" s="132">
        <f>SUM(J228:J234)</f>
        <v>0</v>
      </c>
    </row>
    <row r="235" spans="2:15" x14ac:dyDescent="0.2">
      <c r="B235" s="262">
        <v>34</v>
      </c>
      <c r="C235" s="120">
        <v>232</v>
      </c>
      <c r="D235" s="71"/>
      <c r="E235" s="7"/>
      <c r="F235" s="178"/>
      <c r="G235" s="179"/>
      <c r="H235" s="286"/>
      <c r="I235" s="299"/>
      <c r="J235" s="282"/>
      <c r="K235" s="281"/>
      <c r="L235" s="281"/>
      <c r="M235" s="282"/>
      <c r="N235" s="277"/>
      <c r="O235" s="132"/>
    </row>
    <row r="236" spans="2:15" x14ac:dyDescent="0.2">
      <c r="B236" s="262"/>
      <c r="C236" s="120">
        <v>233</v>
      </c>
      <c r="D236" s="71"/>
      <c r="E236" s="7"/>
      <c r="F236" s="178"/>
      <c r="G236" s="179"/>
      <c r="H236" s="286"/>
      <c r="I236" s="299"/>
      <c r="J236" s="282"/>
      <c r="K236" s="283"/>
      <c r="L236" s="281"/>
      <c r="M236" s="284"/>
      <c r="N236" s="277"/>
      <c r="O236" s="132"/>
    </row>
    <row r="237" spans="2:15" x14ac:dyDescent="0.2">
      <c r="B237" s="262"/>
      <c r="C237" s="120">
        <v>234</v>
      </c>
      <c r="D237" s="71"/>
      <c r="E237" s="7"/>
      <c r="F237" s="178"/>
      <c r="G237" s="179"/>
      <c r="H237" s="286"/>
      <c r="I237" s="299"/>
      <c r="J237" s="282"/>
      <c r="K237" s="281"/>
      <c r="L237" s="281"/>
      <c r="M237" s="282"/>
      <c r="N237" s="277"/>
      <c r="O237" s="132"/>
    </row>
    <row r="238" spans="2:15" x14ac:dyDescent="0.2">
      <c r="B238" s="262"/>
      <c r="C238" s="120">
        <v>235</v>
      </c>
      <c r="D238" s="71"/>
      <c r="E238" s="7"/>
      <c r="F238" s="178"/>
      <c r="G238" s="179"/>
      <c r="H238" s="286"/>
      <c r="I238" s="299"/>
      <c r="J238" s="282"/>
      <c r="K238" s="283"/>
      <c r="L238" s="281"/>
      <c r="M238" s="284"/>
      <c r="N238" s="277"/>
      <c r="O238" s="132"/>
    </row>
    <row r="239" spans="2:15" x14ac:dyDescent="0.2">
      <c r="B239" s="262"/>
      <c r="C239" s="120">
        <v>236</v>
      </c>
      <c r="D239" s="71"/>
      <c r="E239" s="7"/>
      <c r="F239" s="178"/>
      <c r="G239" s="179"/>
      <c r="H239" s="286"/>
      <c r="I239" s="299"/>
      <c r="J239" s="282"/>
      <c r="K239" s="281"/>
      <c r="L239" s="281"/>
      <c r="M239" s="282"/>
      <c r="N239" s="277"/>
      <c r="O239" s="132"/>
    </row>
    <row r="240" spans="2:15" x14ac:dyDescent="0.2">
      <c r="B240" s="262"/>
      <c r="C240" s="120">
        <v>237</v>
      </c>
      <c r="D240" s="71"/>
      <c r="E240" s="7"/>
      <c r="F240" s="178"/>
      <c r="G240" s="179"/>
      <c r="H240" s="286"/>
      <c r="I240" s="299"/>
      <c r="J240" s="282"/>
      <c r="K240" s="283"/>
      <c r="L240" s="281"/>
      <c r="M240" s="284"/>
      <c r="N240" s="277"/>
      <c r="O240" s="132"/>
    </row>
    <row r="241" spans="2:15" x14ac:dyDescent="0.2">
      <c r="B241" s="262"/>
      <c r="C241" s="120">
        <v>238</v>
      </c>
      <c r="D241" s="71"/>
      <c r="E241" s="7"/>
      <c r="F241" s="178"/>
      <c r="G241" s="179"/>
      <c r="H241" s="286"/>
      <c r="I241" s="299"/>
      <c r="J241" s="282"/>
      <c r="K241" s="281"/>
      <c r="L241" s="281"/>
      <c r="M241" s="282"/>
      <c r="N241" s="277"/>
      <c r="O241" s="132">
        <f>SUM(J235:J241)</f>
        <v>0</v>
      </c>
    </row>
    <row r="242" spans="2:15" x14ac:dyDescent="0.2">
      <c r="B242" s="262">
        <v>35</v>
      </c>
      <c r="C242" s="120">
        <v>239</v>
      </c>
      <c r="D242" s="71"/>
      <c r="E242" s="7"/>
      <c r="F242" s="178"/>
      <c r="G242" s="179"/>
      <c r="H242" s="286"/>
      <c r="I242" s="299"/>
      <c r="J242" s="282"/>
      <c r="K242" s="283"/>
      <c r="L242" s="281"/>
      <c r="M242" s="284"/>
      <c r="N242" s="277"/>
      <c r="O242" s="132"/>
    </row>
    <row r="243" spans="2:15" ht="16" thickBot="1" x14ac:dyDescent="0.25">
      <c r="B243" s="262"/>
      <c r="C243" s="120">
        <v>240</v>
      </c>
      <c r="D243" s="71"/>
      <c r="E243" s="7"/>
      <c r="F243" s="178"/>
      <c r="G243" s="179"/>
      <c r="H243" s="287"/>
      <c r="I243" s="299"/>
      <c r="J243" s="282"/>
      <c r="K243" s="281"/>
      <c r="L243" s="281"/>
      <c r="M243" s="282"/>
      <c r="N243" s="277"/>
      <c r="O243" s="132"/>
    </row>
    <row r="244" spans="2:15" ht="16" thickBot="1" x14ac:dyDescent="0.25">
      <c r="B244" s="262"/>
      <c r="C244" s="120">
        <v>241</v>
      </c>
      <c r="D244" s="71"/>
      <c r="E244" s="7"/>
      <c r="F244" s="178"/>
      <c r="G244" s="179"/>
      <c r="H244" s="294"/>
      <c r="I244" s="299"/>
      <c r="J244" s="282"/>
      <c r="K244" s="283"/>
      <c r="L244" s="281"/>
      <c r="M244" s="284"/>
      <c r="N244" s="277"/>
      <c r="O244" s="132"/>
    </row>
    <row r="245" spans="2:15" x14ac:dyDescent="0.2">
      <c r="B245" s="262"/>
      <c r="C245" s="120">
        <v>242</v>
      </c>
      <c r="D245" s="71"/>
      <c r="E245" s="7"/>
      <c r="F245" s="178"/>
      <c r="G245" s="179"/>
      <c r="H245" s="288"/>
      <c r="I245" s="299"/>
      <c r="J245" s="282"/>
      <c r="K245" s="281"/>
      <c r="L245" s="281"/>
      <c r="M245" s="282"/>
      <c r="N245" s="277"/>
      <c r="O245" s="132"/>
    </row>
    <row r="246" spans="2:15" x14ac:dyDescent="0.2">
      <c r="B246" s="262"/>
      <c r="C246" s="120">
        <v>243</v>
      </c>
      <c r="D246" s="71"/>
      <c r="E246" s="7"/>
      <c r="F246" s="178"/>
      <c r="G246" s="179"/>
      <c r="H246" s="286"/>
      <c r="I246" s="299"/>
      <c r="J246" s="282"/>
      <c r="K246" s="283"/>
      <c r="L246" s="281"/>
      <c r="M246" s="284"/>
      <c r="N246" s="277"/>
      <c r="O246" s="132"/>
    </row>
    <row r="247" spans="2:15" x14ac:dyDescent="0.2">
      <c r="B247" s="262"/>
      <c r="C247" s="120">
        <v>244</v>
      </c>
      <c r="D247" s="71"/>
      <c r="E247" s="7"/>
      <c r="F247" s="178"/>
      <c r="G247" s="179"/>
      <c r="H247" s="286"/>
      <c r="I247" s="299"/>
      <c r="J247" s="282"/>
      <c r="K247" s="281"/>
      <c r="L247" s="281"/>
      <c r="M247" s="282"/>
      <c r="N247" s="277"/>
      <c r="O247" s="132"/>
    </row>
    <row r="248" spans="2:15" x14ac:dyDescent="0.2">
      <c r="B248" s="262"/>
      <c r="C248" s="120">
        <v>245</v>
      </c>
      <c r="D248" s="71"/>
      <c r="E248" s="7"/>
      <c r="F248" s="178"/>
      <c r="G248" s="179"/>
      <c r="H248" s="286"/>
      <c r="I248" s="299"/>
      <c r="J248" s="282"/>
      <c r="K248" s="283"/>
      <c r="L248" s="281"/>
      <c r="M248" s="284"/>
      <c r="N248" s="277"/>
      <c r="O248" s="132">
        <f>SUM(J242:J248)</f>
        <v>0</v>
      </c>
    </row>
    <row r="249" spans="2:15" x14ac:dyDescent="0.2">
      <c r="B249" s="262">
        <v>36</v>
      </c>
      <c r="C249" s="120">
        <v>246</v>
      </c>
      <c r="D249" s="71"/>
      <c r="E249" s="7"/>
      <c r="F249" s="178"/>
      <c r="G249" s="179"/>
      <c r="H249" s="286"/>
      <c r="I249" s="299"/>
      <c r="J249" s="282"/>
      <c r="K249" s="281"/>
      <c r="L249" s="281"/>
      <c r="M249" s="282"/>
      <c r="N249" s="277"/>
      <c r="O249" s="132"/>
    </row>
    <row r="250" spans="2:15" x14ac:dyDescent="0.2">
      <c r="B250" s="262"/>
      <c r="C250" s="120">
        <v>247</v>
      </c>
      <c r="D250" s="71"/>
      <c r="E250" s="7"/>
      <c r="F250" s="178"/>
      <c r="G250" s="179"/>
      <c r="H250" s="286"/>
      <c r="I250" s="299"/>
      <c r="J250" s="282"/>
      <c r="K250" s="283"/>
      <c r="L250" s="281"/>
      <c r="M250" s="284"/>
      <c r="N250" s="277"/>
      <c r="O250" s="132"/>
    </row>
    <row r="251" spans="2:15" x14ac:dyDescent="0.2">
      <c r="B251" s="262"/>
      <c r="C251" s="120">
        <v>248</v>
      </c>
      <c r="D251" s="71"/>
      <c r="E251" s="7"/>
      <c r="F251" s="178"/>
      <c r="G251" s="179"/>
      <c r="H251" s="286"/>
      <c r="I251" s="299"/>
      <c r="J251" s="282"/>
      <c r="K251" s="281"/>
      <c r="L251" s="281"/>
      <c r="M251" s="282"/>
      <c r="N251" s="277"/>
      <c r="O251" s="132"/>
    </row>
    <row r="252" spans="2:15" x14ac:dyDescent="0.2">
      <c r="B252" s="262"/>
      <c r="C252" s="120">
        <v>249</v>
      </c>
      <c r="D252" s="71"/>
      <c r="E252" s="7"/>
      <c r="F252" s="178"/>
      <c r="G252" s="179"/>
      <c r="H252" s="286"/>
      <c r="I252" s="299"/>
      <c r="J252" s="282"/>
      <c r="K252" s="283"/>
      <c r="L252" s="281"/>
      <c r="M252" s="284"/>
      <c r="N252" s="277"/>
      <c r="O252" s="132"/>
    </row>
    <row r="253" spans="2:15" x14ac:dyDescent="0.2">
      <c r="B253" s="262"/>
      <c r="C253" s="120">
        <v>250</v>
      </c>
      <c r="D253" s="71"/>
      <c r="E253" s="7"/>
      <c r="F253" s="178"/>
      <c r="G253" s="179"/>
      <c r="H253" s="286"/>
      <c r="I253" s="299"/>
      <c r="J253" s="282"/>
      <c r="K253" s="281"/>
      <c r="L253" s="281"/>
      <c r="M253" s="282"/>
      <c r="N253" s="277"/>
      <c r="O253" s="132"/>
    </row>
    <row r="254" spans="2:15" x14ac:dyDescent="0.2">
      <c r="B254" s="262"/>
      <c r="C254" s="120">
        <v>251</v>
      </c>
      <c r="D254" s="71"/>
      <c r="E254" s="7"/>
      <c r="F254" s="178"/>
      <c r="G254" s="179"/>
      <c r="H254" s="286"/>
      <c r="I254" s="299"/>
      <c r="J254" s="282"/>
      <c r="K254" s="283"/>
      <c r="L254" s="281"/>
      <c r="M254" s="284"/>
      <c r="N254" s="277"/>
      <c r="O254" s="132"/>
    </row>
    <row r="255" spans="2:15" x14ac:dyDescent="0.2">
      <c r="B255" s="262"/>
      <c r="C255" s="120">
        <v>252</v>
      </c>
      <c r="D255" s="71"/>
      <c r="E255" s="7"/>
      <c r="F255" s="178"/>
      <c r="G255" s="179"/>
      <c r="H255" s="286"/>
      <c r="I255" s="299"/>
      <c r="J255" s="282"/>
      <c r="K255" s="281"/>
      <c r="L255" s="281"/>
      <c r="M255" s="282"/>
      <c r="N255" s="277"/>
      <c r="O255" s="132">
        <f>SUM(J249:J255)</f>
        <v>0</v>
      </c>
    </row>
    <row r="256" spans="2:15" x14ac:dyDescent="0.2">
      <c r="B256" s="262">
        <v>37</v>
      </c>
      <c r="C256" s="120">
        <v>253</v>
      </c>
      <c r="D256" s="71"/>
      <c r="E256" s="7"/>
      <c r="F256" s="178"/>
      <c r="G256" s="179"/>
      <c r="H256" s="286"/>
      <c r="I256" s="299"/>
      <c r="J256" s="282"/>
      <c r="K256" s="283"/>
      <c r="L256" s="281"/>
      <c r="M256" s="284"/>
      <c r="N256" s="277"/>
      <c r="O256" s="132"/>
    </row>
    <row r="257" spans="2:15" x14ac:dyDescent="0.2">
      <c r="B257" s="262"/>
      <c r="C257" s="120">
        <v>254</v>
      </c>
      <c r="D257" s="71"/>
      <c r="E257" s="7"/>
      <c r="F257" s="178"/>
      <c r="G257" s="179"/>
      <c r="H257" s="286"/>
      <c r="I257" s="299"/>
      <c r="J257" s="282"/>
      <c r="K257" s="281"/>
      <c r="L257" s="281"/>
      <c r="M257" s="282"/>
      <c r="N257" s="277"/>
      <c r="O257" s="132"/>
    </row>
    <row r="258" spans="2:15" x14ac:dyDescent="0.2">
      <c r="B258" s="262"/>
      <c r="C258" s="120">
        <v>255</v>
      </c>
      <c r="D258" s="71"/>
      <c r="E258" s="7"/>
      <c r="F258" s="178"/>
      <c r="G258" s="179"/>
      <c r="H258" s="286"/>
      <c r="I258" s="299"/>
      <c r="J258" s="282"/>
      <c r="K258" s="283"/>
      <c r="L258" s="281"/>
      <c r="M258" s="284"/>
      <c r="N258" s="277"/>
      <c r="O258" s="132"/>
    </row>
    <row r="259" spans="2:15" x14ac:dyDescent="0.2">
      <c r="B259" s="262"/>
      <c r="C259" s="120">
        <v>256</v>
      </c>
      <c r="D259" s="71"/>
      <c r="E259" s="7"/>
      <c r="F259" s="178"/>
      <c r="G259" s="179"/>
      <c r="H259" s="286"/>
      <c r="I259" s="299"/>
      <c r="J259" s="282"/>
      <c r="K259" s="281"/>
      <c r="L259" s="281"/>
      <c r="M259" s="282"/>
      <c r="N259" s="277"/>
      <c r="O259" s="132"/>
    </row>
    <row r="260" spans="2:15" x14ac:dyDescent="0.2">
      <c r="B260" s="262"/>
      <c r="C260" s="120">
        <v>257</v>
      </c>
      <c r="D260" s="71"/>
      <c r="E260" s="7"/>
      <c r="F260" s="178"/>
      <c r="G260" s="179"/>
      <c r="H260" s="286"/>
      <c r="I260" s="299"/>
      <c r="J260" s="282"/>
      <c r="K260" s="283"/>
      <c r="L260" s="281"/>
      <c r="M260" s="284"/>
      <c r="N260" s="277"/>
      <c r="O260" s="132"/>
    </row>
    <row r="261" spans="2:15" x14ac:dyDescent="0.2">
      <c r="B261" s="262"/>
      <c r="C261" s="120">
        <v>258</v>
      </c>
      <c r="D261" s="71"/>
      <c r="E261" s="7"/>
      <c r="F261" s="178"/>
      <c r="G261" s="179"/>
      <c r="H261" s="286"/>
      <c r="I261" s="299"/>
      <c r="J261" s="282"/>
      <c r="K261" s="281"/>
      <c r="L261" s="281"/>
      <c r="M261" s="282"/>
      <c r="N261" s="277"/>
      <c r="O261" s="132"/>
    </row>
    <row r="262" spans="2:15" x14ac:dyDescent="0.2">
      <c r="B262" s="262"/>
      <c r="C262" s="120">
        <v>259</v>
      </c>
      <c r="D262" s="71"/>
      <c r="E262" s="7"/>
      <c r="F262" s="178"/>
      <c r="G262" s="179"/>
      <c r="H262" s="286"/>
      <c r="I262" s="299"/>
      <c r="J262" s="282"/>
      <c r="K262" s="283"/>
      <c r="L262" s="281"/>
      <c r="M262" s="284"/>
      <c r="N262" s="277"/>
      <c r="O262" s="132">
        <f>SUM(J256:J262)</f>
        <v>0</v>
      </c>
    </row>
    <row r="263" spans="2:15" x14ac:dyDescent="0.2">
      <c r="B263" s="262">
        <v>38</v>
      </c>
      <c r="C263" s="120">
        <v>260</v>
      </c>
      <c r="D263" s="71"/>
      <c r="E263" s="7"/>
      <c r="F263" s="178"/>
      <c r="G263" s="179"/>
      <c r="H263" s="286"/>
      <c r="I263" s="299"/>
      <c r="J263" s="282"/>
      <c r="K263" s="281"/>
      <c r="L263" s="281"/>
      <c r="M263" s="282"/>
      <c r="N263" s="277"/>
      <c r="O263" s="132"/>
    </row>
    <row r="264" spans="2:15" x14ac:dyDescent="0.2">
      <c r="B264" s="262"/>
      <c r="C264" s="120">
        <v>261</v>
      </c>
      <c r="D264" s="71"/>
      <c r="E264" s="7"/>
      <c r="F264" s="178"/>
      <c r="G264" s="179"/>
      <c r="H264" s="286"/>
      <c r="I264" s="299"/>
      <c r="J264" s="282"/>
      <c r="K264" s="283"/>
      <c r="L264" s="281"/>
      <c r="M264" s="284"/>
      <c r="N264" s="277"/>
      <c r="O264" s="132"/>
    </row>
    <row r="265" spans="2:15" x14ac:dyDescent="0.2">
      <c r="B265" s="262"/>
      <c r="C265" s="120">
        <v>262</v>
      </c>
      <c r="D265" s="71"/>
      <c r="E265" s="7"/>
      <c r="F265" s="178"/>
      <c r="G265" s="179"/>
      <c r="H265" s="286"/>
      <c r="I265" s="299"/>
      <c r="J265" s="282"/>
      <c r="K265" s="281"/>
      <c r="L265" s="281"/>
      <c r="M265" s="282"/>
      <c r="N265" s="277"/>
      <c r="O265" s="132"/>
    </row>
    <row r="266" spans="2:15" x14ac:dyDescent="0.2">
      <c r="B266" s="262"/>
      <c r="C266" s="120">
        <v>263</v>
      </c>
      <c r="D266" s="71"/>
      <c r="E266" s="7"/>
      <c r="F266" s="178"/>
      <c r="G266" s="179"/>
      <c r="H266" s="286"/>
      <c r="I266" s="299"/>
      <c r="J266" s="282"/>
      <c r="K266" s="283"/>
      <c r="L266" s="281"/>
      <c r="M266" s="284"/>
      <c r="N266" s="277"/>
      <c r="O266" s="132"/>
    </row>
    <row r="267" spans="2:15" x14ac:dyDescent="0.2">
      <c r="B267" s="262"/>
      <c r="C267" s="120">
        <v>264</v>
      </c>
      <c r="D267" s="71"/>
      <c r="E267" s="7"/>
      <c r="F267" s="178"/>
      <c r="G267" s="179"/>
      <c r="H267" s="286"/>
      <c r="I267" s="299"/>
      <c r="J267" s="282"/>
      <c r="K267" s="281"/>
      <c r="L267" s="281"/>
      <c r="M267" s="282"/>
      <c r="N267" s="277"/>
      <c r="O267" s="132"/>
    </row>
    <row r="268" spans="2:15" x14ac:dyDescent="0.2">
      <c r="B268" s="262"/>
      <c r="C268" s="120">
        <v>265</v>
      </c>
      <c r="D268" s="71"/>
      <c r="E268" s="7"/>
      <c r="F268" s="178"/>
      <c r="G268" s="179"/>
      <c r="H268" s="286"/>
      <c r="I268" s="299"/>
      <c r="J268" s="282"/>
      <c r="K268" s="283"/>
      <c r="L268" s="281"/>
      <c r="M268" s="284"/>
      <c r="N268" s="277"/>
      <c r="O268" s="132"/>
    </row>
    <row r="269" spans="2:15" x14ac:dyDescent="0.2">
      <c r="B269" s="262"/>
      <c r="C269" s="120">
        <v>266</v>
      </c>
      <c r="D269" s="71"/>
      <c r="E269" s="7"/>
      <c r="F269" s="178"/>
      <c r="G269" s="179"/>
      <c r="H269" s="286"/>
      <c r="I269" s="299"/>
      <c r="J269" s="282"/>
      <c r="K269" s="281"/>
      <c r="L269" s="281"/>
      <c r="M269" s="282"/>
      <c r="N269" s="277"/>
      <c r="O269" s="132">
        <f>SUM(J263:J269)</f>
        <v>0</v>
      </c>
    </row>
    <row r="270" spans="2:15" x14ac:dyDescent="0.2">
      <c r="B270" s="262">
        <v>39</v>
      </c>
      <c r="C270" s="120">
        <v>267</v>
      </c>
      <c r="D270" s="71"/>
      <c r="E270" s="7"/>
      <c r="F270" s="178"/>
      <c r="G270" s="179"/>
      <c r="H270" s="286"/>
      <c r="I270" s="299"/>
      <c r="J270" s="282"/>
      <c r="K270" s="283"/>
      <c r="L270" s="281"/>
      <c r="M270" s="284"/>
      <c r="N270" s="277"/>
      <c r="O270" s="132"/>
    </row>
    <row r="271" spans="2:15" x14ac:dyDescent="0.2">
      <c r="B271" s="262"/>
      <c r="C271" s="120">
        <v>268</v>
      </c>
      <c r="D271" s="71"/>
      <c r="E271" s="7"/>
      <c r="F271" s="178"/>
      <c r="G271" s="179"/>
      <c r="H271" s="286"/>
      <c r="I271" s="299"/>
      <c r="J271" s="282"/>
      <c r="K271" s="281"/>
      <c r="L271" s="281"/>
      <c r="M271" s="282"/>
      <c r="N271" s="277"/>
      <c r="O271" s="132"/>
    </row>
    <row r="272" spans="2:15" x14ac:dyDescent="0.2">
      <c r="B272" s="262"/>
      <c r="C272" s="120">
        <v>269</v>
      </c>
      <c r="D272" s="71"/>
      <c r="E272" s="7"/>
      <c r="F272" s="178"/>
      <c r="G272" s="179"/>
      <c r="H272" s="286"/>
      <c r="I272" s="299"/>
      <c r="J272" s="282"/>
      <c r="K272" s="283"/>
      <c r="L272" s="281"/>
      <c r="M272" s="284"/>
      <c r="N272" s="277"/>
      <c r="O272" s="132"/>
    </row>
    <row r="273" spans="2:15" x14ac:dyDescent="0.2">
      <c r="B273" s="262"/>
      <c r="C273" s="120">
        <v>270</v>
      </c>
      <c r="D273" s="71"/>
      <c r="E273" s="7"/>
      <c r="F273" s="178"/>
      <c r="G273" s="179"/>
      <c r="H273" s="286"/>
      <c r="I273" s="299"/>
      <c r="J273" s="282"/>
      <c r="K273" s="281"/>
      <c r="L273" s="281"/>
      <c r="M273" s="282"/>
      <c r="N273" s="277"/>
      <c r="O273" s="132"/>
    </row>
    <row r="274" spans="2:15" x14ac:dyDescent="0.2">
      <c r="B274" s="262"/>
      <c r="C274" s="120">
        <v>271</v>
      </c>
      <c r="D274" s="71"/>
      <c r="E274" s="7"/>
      <c r="F274" s="178"/>
      <c r="G274" s="179"/>
      <c r="H274" s="286"/>
      <c r="I274" s="299"/>
      <c r="J274" s="282"/>
      <c r="K274" s="283"/>
      <c r="L274" s="281"/>
      <c r="M274" s="284"/>
      <c r="N274" s="277"/>
      <c r="O274" s="132"/>
    </row>
    <row r="275" spans="2:15" x14ac:dyDescent="0.2">
      <c r="B275" s="262"/>
      <c r="C275" s="120">
        <v>272</v>
      </c>
      <c r="D275" s="71"/>
      <c r="E275" s="7"/>
      <c r="F275" s="178"/>
      <c r="G275" s="179"/>
      <c r="H275" s="286"/>
      <c r="I275" s="299"/>
      <c r="J275" s="282"/>
      <c r="K275" s="281"/>
      <c r="L275" s="281"/>
      <c r="M275" s="282"/>
      <c r="N275" s="277"/>
      <c r="O275" s="132"/>
    </row>
    <row r="276" spans="2:15" x14ac:dyDescent="0.2">
      <c r="B276" s="262"/>
      <c r="C276" s="120">
        <v>273</v>
      </c>
      <c r="D276" s="71"/>
      <c r="E276" s="7"/>
      <c r="F276" s="178"/>
      <c r="G276" s="179"/>
      <c r="H276" s="286"/>
      <c r="I276" s="299"/>
      <c r="J276" s="282"/>
      <c r="K276" s="283"/>
      <c r="L276" s="281"/>
      <c r="M276" s="284"/>
      <c r="N276" s="277"/>
      <c r="O276" s="132">
        <f>SUM(J270:J276)</f>
        <v>0</v>
      </c>
    </row>
    <row r="277" spans="2:15" x14ac:dyDescent="0.2">
      <c r="B277" s="262">
        <v>40</v>
      </c>
      <c r="C277" s="120">
        <v>274</v>
      </c>
      <c r="D277" s="71"/>
      <c r="E277" s="7"/>
      <c r="F277" s="178"/>
      <c r="G277" s="179"/>
      <c r="H277" s="286"/>
      <c r="I277" s="299"/>
      <c r="J277" s="282"/>
      <c r="K277" s="281"/>
      <c r="L277" s="281"/>
      <c r="M277" s="282"/>
      <c r="N277" s="277"/>
      <c r="O277" s="132"/>
    </row>
    <row r="278" spans="2:15" x14ac:dyDescent="0.2">
      <c r="B278" s="262"/>
      <c r="C278" s="120">
        <v>275</v>
      </c>
      <c r="D278" s="71"/>
      <c r="E278" s="7"/>
      <c r="F278" s="178"/>
      <c r="G278" s="179"/>
      <c r="H278" s="286"/>
      <c r="I278" s="299"/>
      <c r="J278" s="282"/>
      <c r="K278" s="283"/>
      <c r="L278" s="281"/>
      <c r="M278" s="284"/>
      <c r="N278" s="277"/>
      <c r="O278" s="132"/>
    </row>
    <row r="279" spans="2:15" x14ac:dyDescent="0.2">
      <c r="B279" s="262"/>
      <c r="C279" s="120">
        <v>276</v>
      </c>
      <c r="D279" s="71"/>
      <c r="E279" s="7"/>
      <c r="F279" s="178"/>
      <c r="G279" s="179"/>
      <c r="H279" s="286"/>
      <c r="I279" s="299"/>
      <c r="J279" s="282"/>
      <c r="K279" s="281"/>
      <c r="L279" s="281"/>
      <c r="M279" s="282"/>
      <c r="N279" s="277"/>
      <c r="O279" s="132"/>
    </row>
    <row r="280" spans="2:15" x14ac:dyDescent="0.2">
      <c r="B280" s="262"/>
      <c r="C280" s="120">
        <v>277</v>
      </c>
      <c r="D280" s="71"/>
      <c r="E280" s="7"/>
      <c r="F280" s="178"/>
      <c r="G280" s="179"/>
      <c r="H280" s="286"/>
      <c r="I280" s="299"/>
      <c r="J280" s="282"/>
      <c r="K280" s="283"/>
      <c r="L280" s="281"/>
      <c r="M280" s="284"/>
      <c r="N280" s="277"/>
      <c r="O280" s="132"/>
    </row>
    <row r="281" spans="2:15" x14ac:dyDescent="0.2">
      <c r="B281" s="262"/>
      <c r="C281" s="120">
        <v>278</v>
      </c>
      <c r="D281" s="71"/>
      <c r="E281" s="7"/>
      <c r="F281" s="178"/>
      <c r="G281" s="179"/>
      <c r="H281" s="286"/>
      <c r="I281" s="299"/>
      <c r="J281" s="282"/>
      <c r="K281" s="281"/>
      <c r="L281" s="281"/>
      <c r="M281" s="282"/>
      <c r="N281" s="277"/>
      <c r="O281" s="132"/>
    </row>
    <row r="282" spans="2:15" x14ac:dyDescent="0.2">
      <c r="B282" s="262"/>
      <c r="C282" s="120">
        <v>279</v>
      </c>
      <c r="D282" s="71"/>
      <c r="E282" s="7"/>
      <c r="F282" s="178"/>
      <c r="G282" s="179"/>
      <c r="H282" s="286"/>
      <c r="I282" s="299"/>
      <c r="J282" s="282"/>
      <c r="K282" s="283"/>
      <c r="L282" s="281"/>
      <c r="M282" s="284"/>
      <c r="N282" s="277"/>
      <c r="O282" s="132"/>
    </row>
    <row r="283" spans="2:15" x14ac:dyDescent="0.2">
      <c r="B283" s="262"/>
      <c r="C283" s="120">
        <v>280</v>
      </c>
      <c r="D283" s="71"/>
      <c r="E283" s="7"/>
      <c r="F283" s="178"/>
      <c r="G283" s="179"/>
      <c r="H283" s="286"/>
      <c r="I283" s="299"/>
      <c r="J283" s="282"/>
      <c r="K283" s="281"/>
      <c r="L283" s="281"/>
      <c r="M283" s="282"/>
      <c r="N283" s="277"/>
      <c r="O283" s="132">
        <f>SUM(J277:J283)</f>
        <v>0</v>
      </c>
    </row>
    <row r="284" spans="2:15" x14ac:dyDescent="0.2">
      <c r="B284" s="262">
        <v>41</v>
      </c>
      <c r="C284" s="120">
        <v>281</v>
      </c>
      <c r="D284" s="71"/>
      <c r="E284" s="7"/>
      <c r="F284" s="178"/>
      <c r="G284" s="179"/>
      <c r="H284" s="286"/>
      <c r="I284" s="299"/>
      <c r="J284" s="282"/>
      <c r="K284" s="283"/>
      <c r="L284" s="281"/>
      <c r="M284" s="284"/>
      <c r="N284" s="277"/>
      <c r="O284" s="132"/>
    </row>
    <row r="285" spans="2:15" x14ac:dyDescent="0.2">
      <c r="B285" s="262"/>
      <c r="C285" s="120">
        <v>282</v>
      </c>
      <c r="D285" s="71"/>
      <c r="E285" s="7"/>
      <c r="F285" s="178"/>
      <c r="G285" s="179"/>
      <c r="H285" s="287"/>
      <c r="I285" s="299"/>
      <c r="J285" s="282"/>
      <c r="K285" s="281"/>
      <c r="L285" s="281"/>
      <c r="M285" s="282"/>
      <c r="N285" s="277"/>
      <c r="O285" s="132"/>
    </row>
    <row r="286" spans="2:15" x14ac:dyDescent="0.2">
      <c r="B286" s="262"/>
      <c r="C286" s="120">
        <v>283</v>
      </c>
      <c r="D286" s="71"/>
      <c r="E286" s="7"/>
      <c r="F286" s="178"/>
      <c r="G286" s="179"/>
      <c r="H286" s="295"/>
      <c r="I286" s="299"/>
      <c r="J286" s="282"/>
      <c r="K286" s="283"/>
      <c r="L286" s="281"/>
      <c r="M286" s="284"/>
      <c r="N286" s="277"/>
      <c r="O286" s="132"/>
    </row>
    <row r="287" spans="2:15" x14ac:dyDescent="0.2">
      <c r="B287" s="262"/>
      <c r="C287" s="120">
        <v>284</v>
      </c>
      <c r="D287" s="71"/>
      <c r="E287" s="7"/>
      <c r="F287" s="178"/>
      <c r="G287" s="179"/>
      <c r="H287" s="288"/>
      <c r="I287" s="299"/>
      <c r="J287" s="282"/>
      <c r="K287" s="281"/>
      <c r="L287" s="281"/>
      <c r="M287" s="282"/>
      <c r="N287" s="277"/>
      <c r="O287" s="132"/>
    </row>
    <row r="288" spans="2:15" x14ac:dyDescent="0.2">
      <c r="B288" s="262"/>
      <c r="C288" s="120">
        <v>285</v>
      </c>
      <c r="D288" s="71"/>
      <c r="E288" s="7"/>
      <c r="F288" s="178"/>
      <c r="G288" s="179"/>
      <c r="H288" s="286"/>
      <c r="I288" s="299"/>
      <c r="J288" s="282"/>
      <c r="K288" s="283"/>
      <c r="L288" s="281"/>
      <c r="M288" s="284"/>
      <c r="N288" s="277"/>
      <c r="O288" s="132"/>
    </row>
    <row r="289" spans="2:15" x14ac:dyDescent="0.2">
      <c r="B289" s="262"/>
      <c r="C289" s="120">
        <v>286</v>
      </c>
      <c r="D289" s="71"/>
      <c r="E289" s="7"/>
      <c r="F289" s="178"/>
      <c r="G289" s="179"/>
      <c r="H289" s="286"/>
      <c r="I289" s="299"/>
      <c r="J289" s="282"/>
      <c r="K289" s="281"/>
      <c r="L289" s="281"/>
      <c r="M289" s="282"/>
      <c r="N289" s="277"/>
      <c r="O289" s="132"/>
    </row>
    <row r="290" spans="2:15" x14ac:dyDescent="0.2">
      <c r="B290" s="262"/>
      <c r="C290" s="120">
        <v>287</v>
      </c>
      <c r="D290" s="71"/>
      <c r="E290" s="7"/>
      <c r="F290" s="178"/>
      <c r="G290" s="179"/>
      <c r="H290" s="286"/>
      <c r="I290" s="299"/>
      <c r="J290" s="282"/>
      <c r="K290" s="283"/>
      <c r="L290" s="281"/>
      <c r="M290" s="284"/>
      <c r="N290" s="277"/>
      <c r="O290" s="132">
        <f>SUM(J284:J290)</f>
        <v>0</v>
      </c>
    </row>
    <row r="291" spans="2:15" x14ac:dyDescent="0.2">
      <c r="B291" s="262">
        <v>42</v>
      </c>
      <c r="C291" s="120">
        <v>288</v>
      </c>
      <c r="D291" s="71"/>
      <c r="E291" s="7"/>
      <c r="F291" s="178"/>
      <c r="G291" s="179"/>
      <c r="H291" s="286"/>
      <c r="I291" s="299"/>
      <c r="J291" s="282"/>
      <c r="K291" s="281"/>
      <c r="L291" s="281"/>
      <c r="M291" s="282"/>
      <c r="N291" s="277"/>
      <c r="O291" s="132"/>
    </row>
    <row r="292" spans="2:15" x14ac:dyDescent="0.2">
      <c r="B292" s="262"/>
      <c r="C292" s="120">
        <v>289</v>
      </c>
      <c r="D292" s="71"/>
      <c r="E292" s="7"/>
      <c r="F292" s="178"/>
      <c r="G292" s="179"/>
      <c r="H292" s="286"/>
      <c r="I292" s="299"/>
      <c r="J292" s="282"/>
      <c r="K292" s="283"/>
      <c r="L292" s="281"/>
      <c r="M292" s="284"/>
      <c r="N292" s="277"/>
      <c r="O292" s="132"/>
    </row>
    <row r="293" spans="2:15" x14ac:dyDescent="0.2">
      <c r="B293" s="262"/>
      <c r="C293" s="120">
        <v>290</v>
      </c>
      <c r="D293" s="71"/>
      <c r="E293" s="7"/>
      <c r="F293" s="178"/>
      <c r="G293" s="179"/>
      <c r="H293" s="286"/>
      <c r="I293" s="299"/>
      <c r="J293" s="282"/>
      <c r="K293" s="281"/>
      <c r="L293" s="281"/>
      <c r="M293" s="282"/>
      <c r="N293" s="277"/>
      <c r="O293" s="132"/>
    </row>
    <row r="294" spans="2:15" x14ac:dyDescent="0.2">
      <c r="B294" s="262"/>
      <c r="C294" s="120">
        <v>291</v>
      </c>
      <c r="D294" s="71"/>
      <c r="E294" s="7"/>
      <c r="F294" s="178"/>
      <c r="G294" s="179"/>
      <c r="H294" s="286"/>
      <c r="I294" s="299"/>
      <c r="J294" s="282"/>
      <c r="K294" s="283"/>
      <c r="L294" s="281"/>
      <c r="M294" s="284"/>
      <c r="N294" s="277"/>
      <c r="O294" s="132"/>
    </row>
    <row r="295" spans="2:15" x14ac:dyDescent="0.2">
      <c r="B295" s="262"/>
      <c r="C295" s="120">
        <v>292</v>
      </c>
      <c r="D295" s="71"/>
      <c r="E295" s="7"/>
      <c r="F295" s="178"/>
      <c r="G295" s="179"/>
      <c r="H295" s="286"/>
      <c r="I295" s="299"/>
      <c r="J295" s="282"/>
      <c r="K295" s="281"/>
      <c r="L295" s="281"/>
      <c r="M295" s="282"/>
      <c r="N295" s="277"/>
      <c r="O295" s="132"/>
    </row>
    <row r="296" spans="2:15" x14ac:dyDescent="0.2">
      <c r="B296" s="262"/>
      <c r="C296" s="120">
        <v>293</v>
      </c>
      <c r="D296" s="71"/>
      <c r="E296" s="7"/>
      <c r="F296" s="178"/>
      <c r="G296" s="179"/>
      <c r="H296" s="286"/>
      <c r="I296" s="299"/>
      <c r="J296" s="282"/>
      <c r="K296" s="283"/>
      <c r="L296" s="281"/>
      <c r="M296" s="284"/>
      <c r="N296" s="277"/>
      <c r="O296" s="132"/>
    </row>
    <row r="297" spans="2:15" x14ac:dyDescent="0.2">
      <c r="B297" s="262"/>
      <c r="C297" s="120">
        <v>294</v>
      </c>
      <c r="D297" s="71"/>
      <c r="E297" s="7"/>
      <c r="F297" s="178"/>
      <c r="G297" s="179"/>
      <c r="H297" s="286"/>
      <c r="I297" s="299"/>
      <c r="J297" s="282"/>
      <c r="K297" s="281"/>
      <c r="L297" s="281"/>
      <c r="M297" s="282"/>
      <c r="N297" s="277"/>
      <c r="O297" s="132">
        <f>SUM(J291:J297)</f>
        <v>0</v>
      </c>
    </row>
    <row r="298" spans="2:15" x14ac:dyDescent="0.2">
      <c r="B298" s="262">
        <v>43</v>
      </c>
      <c r="C298" s="120">
        <v>295</v>
      </c>
      <c r="D298" s="71"/>
      <c r="E298" s="7"/>
      <c r="F298" s="178"/>
      <c r="G298" s="179"/>
      <c r="H298" s="286"/>
      <c r="I298" s="299"/>
      <c r="J298" s="282"/>
      <c r="K298" s="283"/>
      <c r="L298" s="281"/>
      <c r="M298" s="284"/>
      <c r="N298" s="277"/>
      <c r="O298" s="132"/>
    </row>
    <row r="299" spans="2:15" x14ac:dyDescent="0.2">
      <c r="B299" s="262"/>
      <c r="C299" s="120">
        <v>296</v>
      </c>
      <c r="D299" s="71"/>
      <c r="E299" s="7"/>
      <c r="F299" s="178"/>
      <c r="G299" s="179"/>
      <c r="H299" s="286"/>
      <c r="I299" s="299"/>
      <c r="J299" s="282"/>
      <c r="K299" s="281"/>
      <c r="L299" s="281"/>
      <c r="M299" s="282"/>
      <c r="N299" s="277"/>
      <c r="O299" s="132"/>
    </row>
    <row r="300" spans="2:15" x14ac:dyDescent="0.2">
      <c r="B300" s="262"/>
      <c r="C300" s="120">
        <v>297</v>
      </c>
      <c r="D300" s="71"/>
      <c r="E300" s="7"/>
      <c r="F300" s="178"/>
      <c r="G300" s="179"/>
      <c r="H300" s="286"/>
      <c r="I300" s="299"/>
      <c r="J300" s="282"/>
      <c r="K300" s="283"/>
      <c r="L300" s="281"/>
      <c r="M300" s="284"/>
      <c r="N300" s="277"/>
      <c r="O300" s="132"/>
    </row>
    <row r="301" spans="2:15" x14ac:dyDescent="0.2">
      <c r="B301" s="262"/>
      <c r="C301" s="120">
        <v>298</v>
      </c>
      <c r="D301" s="71"/>
      <c r="E301" s="7"/>
      <c r="F301" s="178"/>
      <c r="G301" s="179"/>
      <c r="H301" s="286"/>
      <c r="I301" s="299"/>
      <c r="J301" s="282"/>
      <c r="K301" s="281"/>
      <c r="L301" s="281"/>
      <c r="M301" s="282"/>
      <c r="N301" s="277"/>
      <c r="O301" s="132"/>
    </row>
    <row r="302" spans="2:15" x14ac:dyDescent="0.2">
      <c r="B302" s="262"/>
      <c r="C302" s="120">
        <v>299</v>
      </c>
      <c r="D302" s="71"/>
      <c r="E302" s="7"/>
      <c r="F302" s="178"/>
      <c r="G302" s="179"/>
      <c r="H302" s="286"/>
      <c r="I302" s="299"/>
      <c r="J302" s="282"/>
      <c r="K302" s="283"/>
      <c r="L302" s="281"/>
      <c r="M302" s="284"/>
      <c r="N302" s="277"/>
      <c r="O302" s="132"/>
    </row>
    <row r="303" spans="2:15" x14ac:dyDescent="0.2">
      <c r="B303" s="262"/>
      <c r="C303" s="120">
        <v>300</v>
      </c>
      <c r="D303" s="71"/>
      <c r="E303" s="7"/>
      <c r="F303" s="178"/>
      <c r="G303" s="179"/>
      <c r="H303" s="286"/>
      <c r="I303" s="299"/>
      <c r="J303" s="282"/>
      <c r="K303" s="281"/>
      <c r="L303" s="281"/>
      <c r="M303" s="282"/>
      <c r="N303" s="277"/>
      <c r="O303" s="132"/>
    </row>
    <row r="304" spans="2:15" x14ac:dyDescent="0.2">
      <c r="B304" s="262"/>
      <c r="C304" s="120">
        <v>301</v>
      </c>
      <c r="D304" s="71"/>
      <c r="E304" s="7"/>
      <c r="F304" s="178"/>
      <c r="G304" s="179"/>
      <c r="H304" s="286"/>
      <c r="I304" s="299"/>
      <c r="J304" s="282"/>
      <c r="K304" s="283"/>
      <c r="L304" s="281"/>
      <c r="M304" s="284"/>
      <c r="N304" s="277"/>
      <c r="O304" s="132">
        <f>SUM(J298:J304)</f>
        <v>0</v>
      </c>
    </row>
    <row r="305" spans="2:15" x14ac:dyDescent="0.2">
      <c r="B305" s="262">
        <v>44</v>
      </c>
      <c r="C305" s="120">
        <v>302</v>
      </c>
      <c r="D305" s="71"/>
      <c r="E305" s="7"/>
      <c r="F305" s="178"/>
      <c r="G305" s="179"/>
      <c r="H305" s="286"/>
      <c r="I305" s="299"/>
      <c r="J305" s="282"/>
      <c r="K305" s="281"/>
      <c r="L305" s="281"/>
      <c r="M305" s="282"/>
      <c r="N305" s="277"/>
      <c r="O305" s="132"/>
    </row>
    <row r="306" spans="2:15" x14ac:dyDescent="0.2">
      <c r="B306" s="262"/>
      <c r="C306" s="120">
        <v>303</v>
      </c>
      <c r="D306" s="71"/>
      <c r="E306" s="7"/>
      <c r="F306" s="178"/>
      <c r="G306" s="179"/>
      <c r="H306" s="286"/>
      <c r="I306" s="299"/>
      <c r="J306" s="282"/>
      <c r="K306" s="283"/>
      <c r="L306" s="281"/>
      <c r="M306" s="284"/>
      <c r="N306" s="277"/>
      <c r="O306" s="132"/>
    </row>
    <row r="307" spans="2:15" x14ac:dyDescent="0.2">
      <c r="B307" s="262"/>
      <c r="C307" s="120">
        <v>304</v>
      </c>
      <c r="D307" s="71"/>
      <c r="E307" s="7"/>
      <c r="F307" s="178"/>
      <c r="G307" s="179"/>
      <c r="H307" s="286"/>
      <c r="I307" s="299"/>
      <c r="J307" s="282"/>
      <c r="K307" s="281"/>
      <c r="L307" s="281"/>
      <c r="M307" s="282"/>
      <c r="N307" s="277"/>
      <c r="O307" s="132"/>
    </row>
    <row r="308" spans="2:15" x14ac:dyDescent="0.2">
      <c r="B308" s="262"/>
      <c r="C308" s="120">
        <v>305</v>
      </c>
      <c r="D308" s="71"/>
      <c r="E308" s="7"/>
      <c r="F308" s="178"/>
      <c r="G308" s="179"/>
      <c r="H308" s="286"/>
      <c r="I308" s="299"/>
      <c r="J308" s="282"/>
      <c r="K308" s="283"/>
      <c r="L308" s="281"/>
      <c r="M308" s="284"/>
      <c r="N308" s="277"/>
      <c r="O308" s="132"/>
    </row>
    <row r="309" spans="2:15" x14ac:dyDescent="0.2">
      <c r="B309" s="262"/>
      <c r="C309" s="120">
        <v>306</v>
      </c>
      <c r="D309" s="71"/>
      <c r="E309" s="7"/>
      <c r="F309" s="178"/>
      <c r="G309" s="179"/>
      <c r="H309" s="286"/>
      <c r="I309" s="299"/>
      <c r="J309" s="282"/>
      <c r="K309" s="281"/>
      <c r="L309" s="281"/>
      <c r="M309" s="282"/>
      <c r="N309" s="277"/>
      <c r="O309" s="132"/>
    </row>
    <row r="310" spans="2:15" x14ac:dyDescent="0.2">
      <c r="B310" s="262"/>
      <c r="C310" s="120">
        <v>307</v>
      </c>
      <c r="D310" s="71"/>
      <c r="E310" s="7"/>
      <c r="F310" s="178"/>
      <c r="G310" s="179"/>
      <c r="H310" s="286"/>
      <c r="I310" s="299"/>
      <c r="J310" s="282"/>
      <c r="K310" s="283"/>
      <c r="L310" s="281"/>
      <c r="M310" s="284"/>
      <c r="N310" s="277"/>
      <c r="O310" s="132"/>
    </row>
    <row r="311" spans="2:15" x14ac:dyDescent="0.2">
      <c r="B311" s="262"/>
      <c r="C311" s="120">
        <v>308</v>
      </c>
      <c r="D311" s="71"/>
      <c r="E311" s="7"/>
      <c r="F311" s="178"/>
      <c r="G311" s="179"/>
      <c r="H311" s="286"/>
      <c r="I311" s="299"/>
      <c r="J311" s="282"/>
      <c r="K311" s="281"/>
      <c r="L311" s="281"/>
      <c r="M311" s="282"/>
      <c r="N311" s="277"/>
      <c r="O311" s="132">
        <f>SUM(J305:J311)</f>
        <v>0</v>
      </c>
    </row>
    <row r="312" spans="2:15" x14ac:dyDescent="0.2">
      <c r="B312" s="262">
        <v>45</v>
      </c>
      <c r="C312" s="120">
        <v>309</v>
      </c>
      <c r="D312" s="71"/>
      <c r="E312" s="7"/>
      <c r="F312" s="178"/>
      <c r="G312" s="179"/>
      <c r="H312" s="286"/>
      <c r="I312" s="299"/>
      <c r="J312" s="282"/>
      <c r="K312" s="283"/>
      <c r="L312" s="281"/>
      <c r="M312" s="284"/>
      <c r="N312" s="277"/>
      <c r="O312" s="132"/>
    </row>
    <row r="313" spans="2:15" x14ac:dyDescent="0.2">
      <c r="B313" s="262"/>
      <c r="C313" s="120">
        <v>310</v>
      </c>
      <c r="D313" s="71"/>
      <c r="E313" s="7"/>
      <c r="F313" s="178"/>
      <c r="G313" s="179"/>
      <c r="H313" s="286"/>
      <c r="I313" s="299"/>
      <c r="J313" s="282"/>
      <c r="K313" s="281"/>
      <c r="L313" s="281"/>
      <c r="M313" s="282"/>
      <c r="N313" s="277"/>
      <c r="O313" s="132"/>
    </row>
    <row r="314" spans="2:15" x14ac:dyDescent="0.2">
      <c r="B314" s="262"/>
      <c r="C314" s="120">
        <v>311</v>
      </c>
      <c r="D314" s="71"/>
      <c r="E314" s="7"/>
      <c r="F314" s="178"/>
      <c r="G314" s="179"/>
      <c r="H314" s="286"/>
      <c r="I314" s="299"/>
      <c r="J314" s="282"/>
      <c r="K314" s="283"/>
      <c r="L314" s="281"/>
      <c r="M314" s="284"/>
      <c r="N314" s="277"/>
      <c r="O314" s="132"/>
    </row>
    <row r="315" spans="2:15" x14ac:dyDescent="0.2">
      <c r="B315" s="262"/>
      <c r="C315" s="120">
        <v>312</v>
      </c>
      <c r="D315" s="71"/>
      <c r="E315" s="7"/>
      <c r="F315" s="178"/>
      <c r="G315" s="179"/>
      <c r="H315" s="286"/>
      <c r="I315" s="299"/>
      <c r="J315" s="282"/>
      <c r="K315" s="281"/>
      <c r="L315" s="281"/>
      <c r="M315" s="282"/>
      <c r="N315" s="277"/>
      <c r="O315" s="132"/>
    </row>
    <row r="316" spans="2:15" x14ac:dyDescent="0.2">
      <c r="B316" s="262"/>
      <c r="C316" s="120">
        <v>313</v>
      </c>
      <c r="D316" s="71"/>
      <c r="E316" s="7"/>
      <c r="F316" s="178"/>
      <c r="G316" s="179"/>
      <c r="H316" s="286"/>
      <c r="I316" s="299"/>
      <c r="J316" s="282"/>
      <c r="K316" s="283"/>
      <c r="L316" s="281"/>
      <c r="M316" s="284"/>
      <c r="N316" s="277"/>
      <c r="O316" s="132"/>
    </row>
    <row r="317" spans="2:15" x14ac:dyDescent="0.2">
      <c r="B317" s="262"/>
      <c r="C317" s="120">
        <v>314</v>
      </c>
      <c r="D317" s="71"/>
      <c r="E317" s="7"/>
      <c r="F317" s="178"/>
      <c r="G317" s="179"/>
      <c r="H317" s="286"/>
      <c r="I317" s="299"/>
      <c r="J317" s="282"/>
      <c r="K317" s="281"/>
      <c r="L317" s="281"/>
      <c r="M317" s="282"/>
      <c r="N317" s="277"/>
      <c r="O317" s="132"/>
    </row>
    <row r="318" spans="2:15" x14ac:dyDescent="0.2">
      <c r="B318" s="262"/>
      <c r="C318" s="120">
        <v>315</v>
      </c>
      <c r="D318" s="71"/>
      <c r="E318" s="7"/>
      <c r="F318" s="178"/>
      <c r="G318" s="179"/>
      <c r="H318" s="286"/>
      <c r="I318" s="299"/>
      <c r="J318" s="282"/>
      <c r="K318" s="283"/>
      <c r="L318" s="281"/>
      <c r="M318" s="284"/>
      <c r="N318" s="277"/>
      <c r="O318" s="132">
        <f>SUM(J312:J318)</f>
        <v>0</v>
      </c>
    </row>
    <row r="319" spans="2:15" x14ac:dyDescent="0.2">
      <c r="B319" s="262">
        <v>46</v>
      </c>
      <c r="C319" s="120">
        <v>316</v>
      </c>
      <c r="D319" s="71"/>
      <c r="E319" s="7"/>
      <c r="F319" s="178"/>
      <c r="G319" s="179"/>
      <c r="H319" s="286"/>
      <c r="I319" s="299"/>
      <c r="J319" s="282"/>
      <c r="K319" s="281"/>
      <c r="L319" s="281"/>
      <c r="M319" s="282"/>
      <c r="N319" s="277"/>
      <c r="O319" s="132"/>
    </row>
    <row r="320" spans="2:15" x14ac:dyDescent="0.2">
      <c r="B320" s="262"/>
      <c r="C320" s="120">
        <v>317</v>
      </c>
      <c r="D320" s="71"/>
      <c r="E320" s="7"/>
      <c r="F320" s="178"/>
      <c r="G320" s="179"/>
      <c r="H320" s="286"/>
      <c r="I320" s="299"/>
      <c r="J320" s="282"/>
      <c r="K320" s="283"/>
      <c r="L320" s="281"/>
      <c r="M320" s="284"/>
      <c r="N320" s="277"/>
      <c r="O320" s="132"/>
    </row>
    <row r="321" spans="2:15" x14ac:dyDescent="0.2">
      <c r="B321" s="262"/>
      <c r="C321" s="120">
        <v>318</v>
      </c>
      <c r="D321" s="71"/>
      <c r="E321" s="7"/>
      <c r="F321" s="178"/>
      <c r="G321" s="179"/>
      <c r="H321" s="286"/>
      <c r="I321" s="299"/>
      <c r="J321" s="282"/>
      <c r="K321" s="281"/>
      <c r="L321" s="281"/>
      <c r="M321" s="282"/>
      <c r="N321" s="277"/>
      <c r="O321" s="132"/>
    </row>
    <row r="322" spans="2:15" x14ac:dyDescent="0.2">
      <c r="B322" s="262"/>
      <c r="C322" s="120">
        <v>319</v>
      </c>
      <c r="D322" s="71"/>
      <c r="E322" s="7"/>
      <c r="F322" s="178"/>
      <c r="G322" s="179"/>
      <c r="H322" s="286"/>
      <c r="I322" s="299"/>
      <c r="J322" s="282"/>
      <c r="K322" s="283"/>
      <c r="L322" s="281"/>
      <c r="M322" s="284"/>
      <c r="N322" s="277"/>
      <c r="O322" s="132"/>
    </row>
    <row r="323" spans="2:15" x14ac:dyDescent="0.2">
      <c r="B323" s="262"/>
      <c r="C323" s="120">
        <v>320</v>
      </c>
      <c r="D323" s="71"/>
      <c r="E323" s="7"/>
      <c r="F323" s="178"/>
      <c r="G323" s="179"/>
      <c r="H323" s="286"/>
      <c r="I323" s="299"/>
      <c r="J323" s="282"/>
      <c r="K323" s="281"/>
      <c r="L323" s="281"/>
      <c r="M323" s="282"/>
      <c r="N323" s="277"/>
      <c r="O323" s="132"/>
    </row>
    <row r="324" spans="2:15" x14ac:dyDescent="0.2">
      <c r="B324" s="262"/>
      <c r="C324" s="120">
        <v>321</v>
      </c>
      <c r="D324" s="71"/>
      <c r="E324" s="7"/>
      <c r="F324" s="178"/>
      <c r="G324" s="179"/>
      <c r="H324" s="286"/>
      <c r="I324" s="299"/>
      <c r="J324" s="282"/>
      <c r="K324" s="283"/>
      <c r="L324" s="281"/>
      <c r="M324" s="284"/>
      <c r="N324" s="277"/>
      <c r="O324" s="132"/>
    </row>
    <row r="325" spans="2:15" x14ac:dyDescent="0.2">
      <c r="B325" s="262"/>
      <c r="C325" s="120">
        <v>322</v>
      </c>
      <c r="D325" s="71"/>
      <c r="E325" s="7"/>
      <c r="F325" s="178"/>
      <c r="G325" s="179"/>
      <c r="H325" s="286"/>
      <c r="I325" s="299"/>
      <c r="J325" s="282"/>
      <c r="K325" s="281"/>
      <c r="L325" s="281"/>
      <c r="M325" s="282"/>
      <c r="N325" s="277"/>
      <c r="O325" s="132">
        <f>SUM(J319:J325)</f>
        <v>0</v>
      </c>
    </row>
    <row r="326" spans="2:15" x14ac:dyDescent="0.2">
      <c r="B326" s="262">
        <v>47</v>
      </c>
      <c r="C326" s="120">
        <v>323</v>
      </c>
      <c r="D326" s="71"/>
      <c r="E326" s="7"/>
      <c r="F326" s="178"/>
      <c r="G326" s="179"/>
      <c r="H326" s="286"/>
      <c r="I326" s="299"/>
      <c r="J326" s="282"/>
      <c r="K326" s="283"/>
      <c r="L326" s="281"/>
      <c r="M326" s="284"/>
      <c r="N326" s="277"/>
      <c r="O326" s="132"/>
    </row>
    <row r="327" spans="2:15" x14ac:dyDescent="0.2">
      <c r="B327" s="262"/>
      <c r="C327" s="120">
        <v>324</v>
      </c>
      <c r="D327" s="71"/>
      <c r="E327" s="7"/>
      <c r="F327" s="178"/>
      <c r="G327" s="179"/>
      <c r="H327" s="286"/>
      <c r="I327" s="299"/>
      <c r="J327" s="282"/>
      <c r="K327" s="281"/>
      <c r="L327" s="281"/>
      <c r="M327" s="282"/>
      <c r="N327" s="277"/>
      <c r="O327" s="132"/>
    </row>
    <row r="328" spans="2:15" x14ac:dyDescent="0.2">
      <c r="B328" s="262"/>
      <c r="C328" s="120">
        <v>325</v>
      </c>
      <c r="D328" s="71"/>
      <c r="E328" s="7"/>
      <c r="F328" s="178"/>
      <c r="G328" s="179"/>
      <c r="H328" s="286"/>
      <c r="I328" s="299"/>
      <c r="J328" s="282"/>
      <c r="K328" s="283"/>
      <c r="L328" s="281"/>
      <c r="M328" s="284"/>
      <c r="N328" s="277"/>
      <c r="O328" s="132"/>
    </row>
    <row r="329" spans="2:15" x14ac:dyDescent="0.2">
      <c r="B329" s="262"/>
      <c r="C329" s="120">
        <v>326</v>
      </c>
      <c r="D329" s="71"/>
      <c r="E329" s="7"/>
      <c r="F329" s="178"/>
      <c r="G329" s="179"/>
      <c r="H329" s="286"/>
      <c r="I329" s="299"/>
      <c r="J329" s="282"/>
      <c r="K329" s="281"/>
      <c r="L329" s="281"/>
      <c r="M329" s="282"/>
      <c r="N329" s="277"/>
      <c r="O329" s="132"/>
    </row>
    <row r="330" spans="2:15" x14ac:dyDescent="0.2">
      <c r="B330" s="262"/>
      <c r="C330" s="120">
        <v>327</v>
      </c>
      <c r="D330" s="71"/>
      <c r="E330" s="7"/>
      <c r="F330" s="178"/>
      <c r="G330" s="179"/>
      <c r="H330" s="286"/>
      <c r="I330" s="299"/>
      <c r="J330" s="282"/>
      <c r="K330" s="283"/>
      <c r="L330" s="281"/>
      <c r="M330" s="284"/>
      <c r="N330" s="277"/>
      <c r="O330" s="132"/>
    </row>
    <row r="331" spans="2:15" x14ac:dyDescent="0.2">
      <c r="B331" s="262"/>
      <c r="C331" s="120">
        <v>328</v>
      </c>
      <c r="D331" s="71"/>
      <c r="E331" s="7"/>
      <c r="F331" s="178"/>
      <c r="G331" s="179"/>
      <c r="H331" s="286"/>
      <c r="I331" s="299"/>
      <c r="J331" s="282"/>
      <c r="K331" s="281"/>
      <c r="L331" s="281"/>
      <c r="M331" s="282"/>
      <c r="N331" s="277"/>
      <c r="O331" s="132"/>
    </row>
    <row r="332" spans="2:15" x14ac:dyDescent="0.2">
      <c r="B332" s="262"/>
      <c r="C332" s="120">
        <v>329</v>
      </c>
      <c r="D332" s="71"/>
      <c r="E332" s="7"/>
      <c r="F332" s="178"/>
      <c r="G332" s="179"/>
      <c r="H332" s="286"/>
      <c r="I332" s="299"/>
      <c r="J332" s="282"/>
      <c r="K332" s="283"/>
      <c r="L332" s="281"/>
      <c r="M332" s="284"/>
      <c r="N332" s="277"/>
      <c r="O332" s="132">
        <f>SUM(J326:J332)</f>
        <v>0</v>
      </c>
    </row>
    <row r="333" spans="2:15" x14ac:dyDescent="0.2">
      <c r="B333" s="262">
        <v>48</v>
      </c>
      <c r="C333" s="120">
        <v>330</v>
      </c>
      <c r="D333" s="71"/>
      <c r="E333" s="7"/>
      <c r="F333" s="178"/>
      <c r="G333" s="179"/>
      <c r="H333" s="286"/>
      <c r="I333" s="299"/>
      <c r="J333" s="282"/>
      <c r="K333" s="281"/>
      <c r="L333" s="281"/>
      <c r="M333" s="282"/>
      <c r="N333" s="277"/>
      <c r="O333" s="132"/>
    </row>
    <row r="334" spans="2:15" x14ac:dyDescent="0.2">
      <c r="B334" s="262"/>
      <c r="C334" s="120">
        <v>331</v>
      </c>
      <c r="D334" s="71"/>
      <c r="E334" s="7"/>
      <c r="F334" s="178"/>
      <c r="G334" s="179"/>
      <c r="H334" s="286"/>
      <c r="I334" s="299"/>
      <c r="J334" s="282"/>
      <c r="K334" s="283"/>
      <c r="L334" s="281"/>
      <c r="M334" s="284"/>
      <c r="N334" s="277"/>
      <c r="O334" s="132"/>
    </row>
    <row r="335" spans="2:15" x14ac:dyDescent="0.2">
      <c r="B335" s="262"/>
      <c r="C335" s="120">
        <v>332</v>
      </c>
      <c r="D335" s="71"/>
      <c r="E335" s="7"/>
      <c r="F335" s="178"/>
      <c r="G335" s="179"/>
      <c r="H335" s="286"/>
      <c r="I335" s="299"/>
      <c r="J335" s="282"/>
      <c r="K335" s="281"/>
      <c r="L335" s="281"/>
      <c r="M335" s="282"/>
      <c r="N335" s="277"/>
      <c r="O335" s="132"/>
    </row>
    <row r="336" spans="2:15" x14ac:dyDescent="0.2">
      <c r="B336" s="262"/>
      <c r="C336" s="120">
        <v>333</v>
      </c>
      <c r="D336" s="71"/>
      <c r="E336" s="7"/>
      <c r="F336" s="178"/>
      <c r="G336" s="179"/>
      <c r="H336" s="286"/>
      <c r="I336" s="299"/>
      <c r="J336" s="282"/>
      <c r="K336" s="283"/>
      <c r="L336" s="281"/>
      <c r="M336" s="284"/>
      <c r="N336" s="277"/>
      <c r="O336" s="132"/>
    </row>
    <row r="337" spans="2:15" x14ac:dyDescent="0.2">
      <c r="B337" s="262"/>
      <c r="C337" s="120">
        <v>334</v>
      </c>
      <c r="D337" s="71"/>
      <c r="E337" s="7"/>
      <c r="F337" s="178"/>
      <c r="G337" s="179"/>
      <c r="H337" s="286"/>
      <c r="I337" s="299"/>
      <c r="J337" s="282"/>
      <c r="K337" s="281"/>
      <c r="L337" s="281"/>
      <c r="M337" s="282"/>
      <c r="N337" s="277"/>
      <c r="O337" s="132"/>
    </row>
    <row r="338" spans="2:15" x14ac:dyDescent="0.2">
      <c r="B338" s="262"/>
      <c r="C338" s="120">
        <v>335</v>
      </c>
      <c r="D338" s="71"/>
      <c r="E338" s="7"/>
      <c r="F338" s="178"/>
      <c r="G338" s="179"/>
      <c r="H338" s="286"/>
      <c r="I338" s="299"/>
      <c r="J338" s="282"/>
      <c r="K338" s="283"/>
      <c r="L338" s="281"/>
      <c r="M338" s="284"/>
      <c r="N338" s="277"/>
      <c r="O338" s="132"/>
    </row>
    <row r="339" spans="2:15" x14ac:dyDescent="0.2">
      <c r="B339" s="262"/>
      <c r="C339" s="120">
        <v>336</v>
      </c>
      <c r="D339" s="71"/>
      <c r="E339" s="7"/>
      <c r="F339" s="178"/>
      <c r="G339" s="179"/>
      <c r="H339" s="286"/>
      <c r="I339" s="299"/>
      <c r="J339" s="282"/>
      <c r="K339" s="281"/>
      <c r="L339" s="281"/>
      <c r="M339" s="282"/>
      <c r="N339" s="277"/>
      <c r="O339" s="132">
        <f>SUM(J333:J339)</f>
        <v>0</v>
      </c>
    </row>
    <row r="340" spans="2:15" x14ac:dyDescent="0.2">
      <c r="B340" s="262">
        <v>49</v>
      </c>
      <c r="C340" s="120">
        <v>337</v>
      </c>
      <c r="D340" s="71"/>
      <c r="E340" s="7"/>
      <c r="F340" s="178"/>
      <c r="G340" s="179"/>
      <c r="H340" s="286"/>
      <c r="I340" s="299"/>
      <c r="J340" s="282"/>
      <c r="K340" s="283"/>
      <c r="L340" s="281"/>
      <c r="M340" s="284"/>
      <c r="N340" s="277"/>
      <c r="O340" s="132"/>
    </row>
    <row r="341" spans="2:15" x14ac:dyDescent="0.2">
      <c r="B341" s="262"/>
      <c r="C341" s="120">
        <v>338</v>
      </c>
      <c r="D341" s="71"/>
      <c r="E341" s="7"/>
      <c r="F341" s="178"/>
      <c r="G341" s="179"/>
      <c r="H341" s="286"/>
      <c r="I341" s="299"/>
      <c r="J341" s="282"/>
      <c r="K341" s="281"/>
      <c r="L341" s="281"/>
      <c r="M341" s="282"/>
      <c r="N341" s="277"/>
      <c r="O341" s="132"/>
    </row>
    <row r="342" spans="2:15" x14ac:dyDescent="0.2">
      <c r="B342" s="262"/>
      <c r="C342" s="120">
        <v>339</v>
      </c>
      <c r="D342" s="71"/>
      <c r="E342" s="7"/>
      <c r="F342" s="178"/>
      <c r="G342" s="179"/>
      <c r="H342" s="286"/>
      <c r="I342" s="299"/>
      <c r="J342" s="282"/>
      <c r="K342" s="283"/>
      <c r="L342" s="281"/>
      <c r="M342" s="284"/>
      <c r="N342" s="277"/>
      <c r="O342" s="132"/>
    </row>
    <row r="343" spans="2:15" x14ac:dyDescent="0.2">
      <c r="B343" s="262"/>
      <c r="C343" s="120">
        <v>340</v>
      </c>
      <c r="D343" s="71"/>
      <c r="E343" s="7"/>
      <c r="F343" s="178"/>
      <c r="G343" s="179"/>
      <c r="H343" s="286"/>
      <c r="I343" s="299"/>
      <c r="J343" s="282"/>
      <c r="K343" s="281"/>
      <c r="L343" s="281"/>
      <c r="M343" s="282"/>
      <c r="N343" s="277"/>
      <c r="O343" s="132"/>
    </row>
    <row r="344" spans="2:15" x14ac:dyDescent="0.2">
      <c r="B344" s="262"/>
      <c r="C344" s="120">
        <v>341</v>
      </c>
      <c r="D344" s="71"/>
      <c r="E344" s="7"/>
      <c r="F344" s="178"/>
      <c r="G344" s="179"/>
      <c r="H344" s="286"/>
      <c r="I344" s="299"/>
      <c r="J344" s="282"/>
      <c r="K344" s="283"/>
      <c r="L344" s="281"/>
      <c r="M344" s="284"/>
      <c r="N344" s="277"/>
      <c r="O344" s="132"/>
    </row>
    <row r="345" spans="2:15" x14ac:dyDescent="0.2">
      <c r="B345" s="262"/>
      <c r="C345" s="120">
        <v>342</v>
      </c>
      <c r="D345" s="71"/>
      <c r="E345" s="7"/>
      <c r="F345" s="178"/>
      <c r="G345" s="179"/>
      <c r="H345" s="286"/>
      <c r="I345" s="299"/>
      <c r="J345" s="282"/>
      <c r="K345" s="281"/>
      <c r="L345" s="281"/>
      <c r="M345" s="282"/>
      <c r="N345" s="277"/>
      <c r="O345" s="132"/>
    </row>
    <row r="346" spans="2:15" x14ac:dyDescent="0.2">
      <c r="B346" s="262"/>
      <c r="C346" s="120">
        <v>343</v>
      </c>
      <c r="D346" s="71"/>
      <c r="E346" s="7"/>
      <c r="F346" s="178"/>
      <c r="G346" s="179"/>
      <c r="H346" s="286"/>
      <c r="I346" s="299"/>
      <c r="J346" s="282"/>
      <c r="K346" s="283"/>
      <c r="L346" s="281"/>
      <c r="M346" s="284"/>
      <c r="N346" s="277"/>
      <c r="O346" s="132">
        <f>SUM(J340:J346)</f>
        <v>0</v>
      </c>
    </row>
    <row r="347" spans="2:15" x14ac:dyDescent="0.2">
      <c r="B347" s="262">
        <v>50</v>
      </c>
      <c r="C347" s="120">
        <v>344</v>
      </c>
      <c r="D347" s="71"/>
      <c r="E347" s="7"/>
      <c r="F347" s="178"/>
      <c r="G347" s="179"/>
      <c r="H347" s="286"/>
      <c r="I347" s="299"/>
      <c r="J347" s="282"/>
      <c r="K347" s="281"/>
      <c r="L347" s="281"/>
      <c r="M347" s="282"/>
      <c r="N347" s="277"/>
      <c r="O347" s="132"/>
    </row>
    <row r="348" spans="2:15" x14ac:dyDescent="0.2">
      <c r="B348" s="262"/>
      <c r="C348" s="120">
        <v>345</v>
      </c>
      <c r="D348" s="71"/>
      <c r="E348" s="7"/>
      <c r="F348" s="178"/>
      <c r="G348" s="179"/>
      <c r="H348" s="286"/>
      <c r="I348" s="299"/>
      <c r="J348" s="282"/>
      <c r="K348" s="283"/>
      <c r="L348" s="281"/>
      <c r="M348" s="284"/>
      <c r="N348" s="277"/>
      <c r="O348" s="132"/>
    </row>
    <row r="349" spans="2:15" x14ac:dyDescent="0.2">
      <c r="B349" s="262"/>
      <c r="C349" s="120">
        <v>346</v>
      </c>
      <c r="D349" s="71"/>
      <c r="E349" s="7"/>
      <c r="F349" s="178"/>
      <c r="G349" s="179"/>
      <c r="H349" s="286"/>
      <c r="I349" s="299"/>
      <c r="J349" s="282"/>
      <c r="K349" s="281"/>
      <c r="L349" s="281"/>
      <c r="M349" s="282"/>
      <c r="N349" s="277"/>
      <c r="O349" s="132"/>
    </row>
    <row r="350" spans="2:15" x14ac:dyDescent="0.2">
      <c r="B350" s="262"/>
      <c r="C350" s="120">
        <v>347</v>
      </c>
      <c r="D350" s="71"/>
      <c r="E350" s="7"/>
      <c r="F350" s="178"/>
      <c r="G350" s="179"/>
      <c r="H350" s="286"/>
      <c r="I350" s="299"/>
      <c r="J350" s="282"/>
      <c r="K350" s="283"/>
      <c r="L350" s="281"/>
      <c r="M350" s="284"/>
      <c r="N350" s="277"/>
      <c r="O350" s="132"/>
    </row>
    <row r="351" spans="2:15" x14ac:dyDescent="0.2">
      <c r="B351" s="262"/>
      <c r="C351" s="120">
        <v>348</v>
      </c>
      <c r="D351" s="71"/>
      <c r="E351" s="7"/>
      <c r="F351" s="178"/>
      <c r="G351" s="179"/>
      <c r="H351" s="286"/>
      <c r="I351" s="299"/>
      <c r="J351" s="282"/>
      <c r="K351" s="281"/>
      <c r="L351" s="281"/>
      <c r="M351" s="282"/>
      <c r="N351" s="277"/>
      <c r="O351" s="132"/>
    </row>
    <row r="352" spans="2:15" x14ac:dyDescent="0.2">
      <c r="B352" s="262"/>
      <c r="C352" s="120">
        <v>349</v>
      </c>
      <c r="D352" s="71"/>
      <c r="E352" s="7"/>
      <c r="F352" s="178"/>
      <c r="G352" s="179"/>
      <c r="H352" s="286"/>
      <c r="I352" s="299"/>
      <c r="J352" s="282"/>
      <c r="K352" s="283"/>
      <c r="L352" s="281"/>
      <c r="M352" s="284"/>
      <c r="N352" s="277"/>
      <c r="O352" s="132"/>
    </row>
    <row r="353" spans="2:15" x14ac:dyDescent="0.2">
      <c r="B353" s="262"/>
      <c r="C353" s="120">
        <v>350</v>
      </c>
      <c r="D353" s="71"/>
      <c r="E353" s="7"/>
      <c r="F353" s="178"/>
      <c r="G353" s="179"/>
      <c r="H353" s="286"/>
      <c r="I353" s="299"/>
      <c r="J353" s="282"/>
      <c r="K353" s="281"/>
      <c r="L353" s="281"/>
      <c r="M353" s="282"/>
      <c r="N353" s="277"/>
      <c r="O353" s="132">
        <f>SUM(J347:J353)</f>
        <v>0</v>
      </c>
    </row>
    <row r="354" spans="2:15" x14ac:dyDescent="0.2">
      <c r="B354" s="262">
        <v>51</v>
      </c>
      <c r="C354" s="120">
        <v>351</v>
      </c>
      <c r="D354" s="71"/>
      <c r="E354" s="7"/>
      <c r="F354" s="178"/>
      <c r="G354" s="179"/>
      <c r="H354" s="286"/>
      <c r="I354" s="299"/>
      <c r="J354" s="282"/>
      <c r="K354" s="283"/>
      <c r="L354" s="281"/>
      <c r="M354" s="284"/>
      <c r="N354" s="277"/>
      <c r="O354" s="132"/>
    </row>
    <row r="355" spans="2:15" x14ac:dyDescent="0.2">
      <c r="B355" s="262"/>
      <c r="C355" s="120">
        <v>352</v>
      </c>
      <c r="D355" s="71"/>
      <c r="E355" s="7"/>
      <c r="F355" s="178"/>
      <c r="G355" s="179"/>
      <c r="H355" s="286"/>
      <c r="I355" s="299"/>
      <c r="J355" s="282"/>
      <c r="K355" s="281"/>
      <c r="L355" s="281"/>
      <c r="M355" s="282"/>
      <c r="N355" s="277"/>
      <c r="O355" s="132"/>
    </row>
    <row r="356" spans="2:15" x14ac:dyDescent="0.2">
      <c r="B356" s="262"/>
      <c r="C356" s="120">
        <v>353</v>
      </c>
      <c r="D356" s="71"/>
      <c r="E356" s="7"/>
      <c r="F356" s="178"/>
      <c r="G356" s="179"/>
      <c r="H356" s="286"/>
      <c r="I356" s="299"/>
      <c r="J356" s="282"/>
      <c r="K356" s="283"/>
      <c r="L356" s="281"/>
      <c r="M356" s="284"/>
      <c r="N356" s="277"/>
      <c r="O356" s="132"/>
    </row>
    <row r="357" spans="2:15" x14ac:dyDescent="0.2">
      <c r="B357" s="262"/>
      <c r="C357" s="120">
        <v>354</v>
      </c>
      <c r="D357" s="71"/>
      <c r="E357" s="7"/>
      <c r="F357" s="178"/>
      <c r="G357" s="179"/>
      <c r="H357" s="286"/>
      <c r="I357" s="299"/>
      <c r="J357" s="282"/>
      <c r="K357" s="281"/>
      <c r="L357" s="281"/>
      <c r="M357" s="282"/>
      <c r="N357" s="277"/>
      <c r="O357" s="132"/>
    </row>
    <row r="358" spans="2:15" x14ac:dyDescent="0.2">
      <c r="B358" s="262"/>
      <c r="C358" s="120">
        <v>355</v>
      </c>
      <c r="D358" s="71"/>
      <c r="E358" s="7"/>
      <c r="F358" s="178"/>
      <c r="G358" s="179"/>
      <c r="H358" s="286"/>
      <c r="I358" s="299"/>
      <c r="J358" s="282"/>
      <c r="K358" s="283"/>
      <c r="L358" s="281"/>
      <c r="M358" s="284"/>
      <c r="N358" s="277"/>
      <c r="O358" s="132"/>
    </row>
    <row r="359" spans="2:15" x14ac:dyDescent="0.2">
      <c r="B359" s="262"/>
      <c r="C359" s="120">
        <v>356</v>
      </c>
      <c r="D359" s="71"/>
      <c r="E359" s="7"/>
      <c r="F359" s="178"/>
      <c r="G359" s="179"/>
      <c r="H359" s="286"/>
      <c r="I359" s="299"/>
      <c r="J359" s="282"/>
      <c r="K359" s="281"/>
      <c r="L359" s="281"/>
      <c r="M359" s="282"/>
      <c r="N359" s="277"/>
      <c r="O359" s="132"/>
    </row>
    <row r="360" spans="2:15" x14ac:dyDescent="0.2">
      <c r="B360" s="262"/>
      <c r="C360" s="120">
        <v>357</v>
      </c>
      <c r="D360" s="71"/>
      <c r="E360" s="7"/>
      <c r="F360" s="178"/>
      <c r="G360" s="179"/>
      <c r="H360" s="286"/>
      <c r="I360" s="299"/>
      <c r="J360" s="282"/>
      <c r="K360" s="283"/>
      <c r="L360" s="281"/>
      <c r="M360" s="284"/>
      <c r="N360" s="277"/>
      <c r="O360" s="132">
        <f>SUM(J354:J360)</f>
        <v>0</v>
      </c>
    </row>
    <row r="361" spans="2:15" x14ac:dyDescent="0.2">
      <c r="B361" s="262">
        <v>52</v>
      </c>
      <c r="C361" s="120">
        <v>358</v>
      </c>
      <c r="D361" s="71"/>
      <c r="E361" s="7"/>
      <c r="F361" s="178"/>
      <c r="G361" s="179"/>
      <c r="H361" s="286"/>
      <c r="I361" s="299"/>
      <c r="J361" s="282"/>
      <c r="K361" s="281"/>
      <c r="L361" s="281"/>
      <c r="M361" s="282"/>
      <c r="N361" s="277"/>
      <c r="O361" s="132"/>
    </row>
    <row r="362" spans="2:15" x14ac:dyDescent="0.2">
      <c r="B362" s="262"/>
      <c r="C362" s="120">
        <v>359</v>
      </c>
      <c r="D362" s="71"/>
      <c r="E362" s="7"/>
      <c r="F362" s="178"/>
      <c r="G362" s="179"/>
      <c r="H362" s="286"/>
      <c r="I362" s="299"/>
      <c r="J362" s="282"/>
      <c r="K362" s="283"/>
      <c r="L362" s="281"/>
      <c r="M362" s="284"/>
      <c r="N362" s="277"/>
      <c r="O362" s="132"/>
    </row>
    <row r="363" spans="2:15" x14ac:dyDescent="0.2">
      <c r="B363" s="262"/>
      <c r="C363" s="120">
        <v>360</v>
      </c>
      <c r="D363" s="71"/>
      <c r="E363" s="7"/>
      <c r="F363" s="178"/>
      <c r="G363" s="179"/>
      <c r="H363" s="286"/>
      <c r="I363" s="299"/>
      <c r="J363" s="282"/>
      <c r="K363" s="281"/>
      <c r="L363" s="281"/>
      <c r="M363" s="282"/>
      <c r="N363" s="277"/>
      <c r="O363" s="132"/>
    </row>
    <row r="364" spans="2:15" x14ac:dyDescent="0.2">
      <c r="B364" s="262"/>
      <c r="C364" s="120">
        <v>361</v>
      </c>
      <c r="D364" s="71"/>
      <c r="E364" s="7"/>
      <c r="F364" s="178"/>
      <c r="G364" s="179"/>
      <c r="H364" s="286"/>
      <c r="I364" s="299"/>
      <c r="J364" s="282"/>
      <c r="K364" s="283"/>
      <c r="L364" s="281"/>
      <c r="M364" s="284"/>
      <c r="N364" s="277"/>
      <c r="O364" s="132"/>
    </row>
    <row r="365" spans="2:15" x14ac:dyDescent="0.2">
      <c r="B365" s="262"/>
      <c r="C365" s="120">
        <v>362</v>
      </c>
      <c r="D365" s="71"/>
      <c r="E365" s="7"/>
      <c r="F365" s="178"/>
      <c r="G365" s="179"/>
      <c r="H365" s="286"/>
      <c r="I365" s="299"/>
      <c r="J365" s="282"/>
      <c r="K365" s="281"/>
      <c r="L365" s="281"/>
      <c r="M365" s="282"/>
      <c r="N365" s="277"/>
      <c r="O365" s="132"/>
    </row>
    <row r="366" spans="2:15" x14ac:dyDescent="0.2">
      <c r="B366" s="262"/>
      <c r="C366" s="120">
        <v>363</v>
      </c>
      <c r="D366" s="71"/>
      <c r="E366" s="7"/>
      <c r="F366" s="178"/>
      <c r="G366" s="179"/>
      <c r="H366" s="286"/>
      <c r="I366" s="299"/>
      <c r="J366" s="282"/>
      <c r="K366" s="283"/>
      <c r="L366" s="281"/>
      <c r="M366" s="284"/>
      <c r="N366" s="277"/>
      <c r="O366" s="132"/>
    </row>
    <row r="367" spans="2:15" x14ac:dyDescent="0.2">
      <c r="B367" s="262"/>
      <c r="C367" s="120">
        <v>364</v>
      </c>
      <c r="D367" s="71"/>
      <c r="E367" s="7"/>
      <c r="F367" s="178"/>
      <c r="G367" s="179"/>
      <c r="H367" s="286"/>
      <c r="I367" s="299"/>
      <c r="J367" s="282"/>
      <c r="K367" s="281"/>
      <c r="L367" s="281"/>
      <c r="M367" s="282"/>
      <c r="N367" s="277"/>
      <c r="O367" s="132"/>
    </row>
    <row r="368" spans="2:15" ht="16" thickBot="1" x14ac:dyDescent="0.25">
      <c r="B368" s="262">
        <v>53</v>
      </c>
      <c r="C368" s="120">
        <v>365</v>
      </c>
      <c r="D368" s="71"/>
      <c r="E368" s="7"/>
      <c r="F368" s="178"/>
      <c r="G368" s="179"/>
      <c r="H368" s="296"/>
      <c r="I368" s="299"/>
      <c r="J368" s="289"/>
      <c r="K368" s="290"/>
      <c r="L368" s="291"/>
      <c r="M368" s="292"/>
      <c r="N368" s="278"/>
      <c r="O368" s="132"/>
    </row>
    <row r="369" spans="2:15" ht="16" thickBot="1" x14ac:dyDescent="0.25">
      <c r="B369" s="263"/>
      <c r="C369" s="143"/>
      <c r="D369" s="72"/>
      <c r="E369" s="17"/>
      <c r="F369" s="184"/>
      <c r="G369" s="185"/>
      <c r="H369" s="293"/>
      <c r="I369" s="298"/>
      <c r="J369" s="280"/>
      <c r="K369" s="279"/>
      <c r="L369" s="279"/>
      <c r="M369" s="280"/>
      <c r="N369" s="276"/>
      <c r="O369" s="145"/>
    </row>
    <row r="370" spans="2:15" ht="16" thickBot="1" x14ac:dyDescent="0.25">
      <c r="B370" s="425" t="s">
        <v>7</v>
      </c>
      <c r="C370" s="396"/>
      <c r="D370" s="396"/>
      <c r="E370" s="396"/>
      <c r="F370" s="396"/>
      <c r="G370" s="396"/>
      <c r="H370" s="396"/>
      <c r="I370" s="396"/>
      <c r="J370" s="396"/>
      <c r="K370" s="396"/>
      <c r="L370" s="396"/>
      <c r="M370" s="396"/>
      <c r="N370" s="396"/>
      <c r="O370" s="146">
        <f>SUM(O10,O17,O24,O31,O38,O45,O52,O59,O66,O73,O80,O87,O94,O101,O108,O115,O122,O129,O136,O143,O150,O157,O164,O171,O178,O185,O192,O199,O206,O213,O220)</f>
        <v>0</v>
      </c>
    </row>
    <row r="371" spans="2:15" ht="16" thickBot="1" x14ac:dyDescent="0.25">
      <c r="B371" s="426" t="s">
        <v>23</v>
      </c>
      <c r="C371" s="427"/>
      <c r="D371" s="427"/>
      <c r="E371" s="427"/>
      <c r="F371" s="427"/>
      <c r="G371" s="427"/>
      <c r="H371" s="427"/>
      <c r="I371" s="427"/>
      <c r="J371" s="427"/>
      <c r="K371" s="428"/>
      <c r="L371" s="428"/>
      <c r="M371" s="428"/>
      <c r="N371" s="429"/>
      <c r="O371" s="149">
        <f>AVERAGE(O10,O17,O24,O31,O38,O45,O52,O59,O66,O73,O80,O87,O94,O101,O108,O115,O122,O129,O136,O143,O150,O157,O164,O171,O178,O185,O192,O199,O206,O213,O220)</f>
        <v>0</v>
      </c>
    </row>
    <row r="372" spans="2:15" ht="31.5" customHeight="1" thickBot="1" x14ac:dyDescent="0.25">
      <c r="D372" s="18"/>
      <c r="E372" s="88"/>
      <c r="F372" s="403"/>
      <c r="G372" s="404"/>
      <c r="H372" s="150"/>
      <c r="I372" s="89"/>
      <c r="J372" s="105"/>
      <c r="K372" s="386"/>
      <c r="L372" s="387"/>
      <c r="M372" s="387"/>
      <c r="N372" s="387"/>
      <c r="O372" s="388"/>
    </row>
  </sheetData>
  <mergeCells count="5">
    <mergeCell ref="F372:G372"/>
    <mergeCell ref="K372:O372"/>
    <mergeCell ref="B370:N370"/>
    <mergeCell ref="B371:N371"/>
    <mergeCell ref="F2:G2"/>
  </mergeCells>
  <conditionalFormatting sqref="E4:E369">
    <cfRule type="cellIs" dxfId="17" priority="18" operator="equal">
      <formula>TODAY()</formula>
    </cfRule>
  </conditionalFormatting>
  <conditionalFormatting sqref="H4:H369">
    <cfRule type="expression" dxfId="16" priority="9">
      <formula>AND(H4&gt;=1000,COUNTIF(H$4:H4,"&gt;=1000")=1)</formula>
    </cfRule>
    <cfRule type="expression" dxfId="15" priority="10">
      <formula>AND(H4&gt;=10%*$G$368,COUNTIF(H$4:H4,"&gt;="&amp;10%*$G$368)=1)</formula>
    </cfRule>
    <cfRule type="expression" dxfId="14" priority="11">
      <formula>AND(H4&gt;=25%*$G$368,COUNTIF(H$4:H4,"&gt;="&amp;25%*$G$368)=1)</formula>
    </cfRule>
    <cfRule type="expression" dxfId="13" priority="12">
      <formula>AND(H4&gt;=50%*$G$368,COUNTIF(H$4:H4,"&gt;="&amp;50%*$G$368)=1)</formula>
    </cfRule>
    <cfRule type="expression" dxfId="12" priority="13">
      <formula>AND(H4&gt;=75%*$G$368,COUNTIF(H$4:H4,"&gt;="&amp;75%*$G$368)=1)</formula>
    </cfRule>
    <cfRule type="expression" dxfId="11" priority="14">
      <formula>AND(H4&gt;=$G$368,COUNTIF(H$4:H4,"&gt;="&amp;$G$368)=1)</formula>
    </cfRule>
  </conditionalFormatting>
  <conditionalFormatting sqref="H4:M369">
    <cfRule type="cellIs" dxfId="10" priority="3" operator="lessThan">
      <formula>0.009</formula>
    </cfRule>
  </conditionalFormatting>
  <conditionalFormatting sqref="I4:I369">
    <cfRule type="expression" dxfId="9" priority="15">
      <formula>AND(WEEKDAY($E4)=2,TODAY()&lt;=$E4)</formula>
    </cfRule>
  </conditionalFormatting>
  <conditionalFormatting sqref="M4:M369">
    <cfRule type="expression" dxfId="8" priority="1">
      <formula>AND($M4&lt;=1000,COUNTIF(M$4:M4,"&lt;=1000")=1)</formula>
    </cfRule>
    <cfRule type="cellIs" dxfId="7" priority="16" operator="equal">
      <formula>1459</formula>
    </cfRule>
  </conditionalFormatting>
  <conditionalFormatting sqref="N4:N369">
    <cfRule type="cellIs" dxfId="6" priority="2" operator="lessThan">
      <formula>0.001</formula>
    </cfRule>
    <cfRule type="expression" dxfId="5" priority="4">
      <formula>AND(H4&gt;=10%*$G$368,COUNTIF(H$4:H4,"&gt;="&amp;10%*$G$368)=1)</formula>
    </cfRule>
    <cfRule type="expression" dxfId="4" priority="5">
      <formula>AND(H4&gt;=25%*$G$368,COUNTIF(H$4:H4,"&gt;="&amp;25%*$G$368)=1)</formula>
    </cfRule>
    <cfRule type="expression" dxfId="3" priority="6">
      <formula>AND(H4&gt;=50%*$G$368,COUNTIF(H$4:H4,"&gt;="&amp;50%*$G$368)=1)</formula>
    </cfRule>
    <cfRule type="expression" dxfId="2" priority="7">
      <formula>AND(H4&gt;=75%*$G$368,COUNTIF(H$4:H4,"&gt;="&amp;75%*$G$368)=1)</formula>
    </cfRule>
    <cfRule type="expression" dxfId="1" priority="8">
      <formula>AND(H4&gt;=$G$368,COUNTIF(H$4:H4,"&gt;="&amp;$G$368)=1)</formula>
    </cfRule>
  </conditionalFormatting>
  <conditionalFormatting sqref="O4:O369">
    <cfRule type="cellIs" dxfId="0" priority="17" operator="lessThanOr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8D0A-8639-4D4E-97AD-1D2F6578D5DB}">
  <sheetPr>
    <tabColor theme="4"/>
  </sheetPr>
  <dimension ref="B1:M5"/>
  <sheetViews>
    <sheetView zoomScaleNormal="6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8.83203125" defaultRowHeight="15" x14ac:dyDescent="0.2"/>
  <cols>
    <col min="1" max="1" width="3.33203125" customWidth="1"/>
    <col min="2" max="2" width="16.6640625" bestFit="1" customWidth="1"/>
    <col min="3" max="3" width="10.5" bestFit="1" customWidth="1"/>
    <col min="4" max="5" width="10.6640625" bestFit="1" customWidth="1"/>
    <col min="6" max="6" width="12.5" bestFit="1" customWidth="1"/>
    <col min="7" max="9" width="10.6640625" bestFit="1" customWidth="1"/>
    <col min="10" max="12" width="10.6640625" style="167" bestFit="1" customWidth="1"/>
    <col min="13" max="13" width="12" style="356" bestFit="1" customWidth="1"/>
  </cols>
  <sheetData>
    <row r="1" spans="2:13" ht="16" thickBot="1" x14ac:dyDescent="0.25"/>
    <row r="2" spans="2:13" ht="16" thickBot="1" x14ac:dyDescent="0.25">
      <c r="B2" s="433" t="s">
        <v>34</v>
      </c>
      <c r="C2" s="431" t="s">
        <v>1</v>
      </c>
      <c r="D2" s="432"/>
      <c r="E2" s="432"/>
      <c r="F2" s="432"/>
      <c r="G2" s="432"/>
      <c r="H2" s="432"/>
      <c r="I2" s="432"/>
      <c r="J2" s="300"/>
      <c r="K2" s="300"/>
      <c r="L2" s="301"/>
    </row>
    <row r="3" spans="2:13" s="47" customFormat="1" ht="16" thickBot="1" x14ac:dyDescent="0.25">
      <c r="B3" s="433"/>
      <c r="C3" s="302">
        <v>44927</v>
      </c>
      <c r="D3" s="303">
        <v>45017</v>
      </c>
      <c r="E3" s="303">
        <v>45047</v>
      </c>
      <c r="F3" s="303" t="s">
        <v>35</v>
      </c>
      <c r="G3" s="303">
        <v>45121</v>
      </c>
      <c r="H3" s="303">
        <v>45154</v>
      </c>
      <c r="I3" s="303">
        <v>45170</v>
      </c>
      <c r="J3" s="304">
        <v>45597</v>
      </c>
      <c r="K3" s="303">
        <v>45658</v>
      </c>
      <c r="L3" s="305">
        <v>45689</v>
      </c>
      <c r="M3" s="357">
        <v>45809</v>
      </c>
    </row>
    <row r="4" spans="2:13" ht="48" x14ac:dyDescent="0.2">
      <c r="B4" s="267" t="s">
        <v>36</v>
      </c>
      <c r="C4" s="297">
        <v>2.5000000000000001E-2</v>
      </c>
      <c r="D4" s="169">
        <v>0.03</v>
      </c>
      <c r="E4" s="169">
        <v>3.2000000000000001E-2</v>
      </c>
      <c r="F4" s="169">
        <v>3.3000000000000002E-2</v>
      </c>
      <c r="G4" s="169">
        <v>3.5000000000000003E-2</v>
      </c>
      <c r="H4" s="87" t="s">
        <v>10</v>
      </c>
      <c r="I4" s="169">
        <v>3.7499999999999999E-2</v>
      </c>
      <c r="J4" s="264">
        <v>3.6</v>
      </c>
      <c r="K4" s="31" t="s">
        <v>10</v>
      </c>
      <c r="L4" s="264">
        <v>3.5</v>
      </c>
      <c r="M4" s="264">
        <v>3.3</v>
      </c>
    </row>
    <row r="5" spans="2:13" x14ac:dyDescent="0.2">
      <c r="B5" s="8" t="s">
        <v>37</v>
      </c>
      <c r="C5" s="48">
        <v>2.2499999999999999E-2</v>
      </c>
      <c r="D5" s="74" t="s">
        <v>10</v>
      </c>
      <c r="E5" s="168">
        <v>2.5000000000000001E-2</v>
      </c>
      <c r="F5" s="74" t="s">
        <v>10</v>
      </c>
      <c r="G5" s="168">
        <v>0.03</v>
      </c>
      <c r="H5" s="168">
        <v>3.2500000000000001E-2</v>
      </c>
      <c r="I5" s="87" t="s">
        <v>10</v>
      </c>
      <c r="J5" s="31" t="s">
        <v>10</v>
      </c>
      <c r="K5" s="170">
        <v>3</v>
      </c>
      <c r="L5" s="264" t="s">
        <v>38</v>
      </c>
      <c r="M5" s="264" t="s">
        <v>39</v>
      </c>
    </row>
  </sheetData>
  <mergeCells count="2">
    <mergeCell ref="C2:I2"/>
    <mergeCell ref="B2:B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DE6E-88C6-5A44-AE9F-5448429F6872}">
  <dimension ref="B1:E8"/>
  <sheetViews>
    <sheetView zoomScaleNormal="60" zoomScaleSheetLayoutView="100" workbookViewId="0">
      <pane ySplit="3" topLeftCell="A4" activePane="bottomLeft" state="frozen"/>
      <selection pane="bottomLeft" activeCell="E8" sqref="E8"/>
    </sheetView>
  </sheetViews>
  <sheetFormatPr baseColWidth="10" defaultColWidth="8.83203125" defaultRowHeight="15" x14ac:dyDescent="0.2"/>
  <cols>
    <col min="2" max="2" width="8.5" style="8"/>
    <col min="3" max="3" width="10.33203125" style="8" bestFit="1" customWidth="1"/>
    <col min="4" max="4" width="8.5" style="125"/>
    <col min="5" max="5" width="8.5" style="155"/>
  </cols>
  <sheetData>
    <row r="1" spans="2:5" ht="16" thickBot="1" x14ac:dyDescent="0.25"/>
    <row r="2" spans="2:5" ht="16" thickBot="1" x14ac:dyDescent="0.25">
      <c r="B2" s="151" t="s">
        <v>40</v>
      </c>
      <c r="C2" s="152" t="s">
        <v>41</v>
      </c>
      <c r="D2" s="153" t="s">
        <v>42</v>
      </c>
      <c r="E2" s="154" t="s">
        <v>43</v>
      </c>
    </row>
    <row r="4" spans="2:5" x14ac:dyDescent="0.2">
      <c r="B4" s="8">
        <v>2024</v>
      </c>
      <c r="C4" s="8" t="s">
        <v>44</v>
      </c>
      <c r="D4" s="125">
        <v>25</v>
      </c>
      <c r="E4" s="155">
        <f>SUM(D4:D7)</f>
        <v>350</v>
      </c>
    </row>
    <row r="5" spans="2:5" x14ac:dyDescent="0.2">
      <c r="C5" s="8" t="s">
        <v>45</v>
      </c>
      <c r="D5" s="125">
        <v>100</v>
      </c>
    </row>
    <row r="6" spans="2:5" x14ac:dyDescent="0.2">
      <c r="C6" s="8" t="s">
        <v>46</v>
      </c>
      <c r="D6" s="125">
        <v>200</v>
      </c>
    </row>
    <row r="7" spans="2:5" x14ac:dyDescent="0.2">
      <c r="C7" s="8" t="s">
        <v>47</v>
      </c>
      <c r="D7" s="125">
        <v>25</v>
      </c>
    </row>
    <row r="8" spans="2:5" x14ac:dyDescent="0.2">
      <c r="B8" s="8">
        <v>2025</v>
      </c>
      <c r="C8" s="8" t="s">
        <v>45</v>
      </c>
      <c r="D8" s="125">
        <v>125</v>
      </c>
      <c r="E8" s="155">
        <f>SUM(D8)</f>
        <v>125</v>
      </c>
    </row>
  </sheetData>
  <phoneticPr fontId="3" alignment="center"/>
  <pageMargins left="0.7" right="0.7" top="0.75" bottom="0.75" header="0.3" footer="0.3"/>
  <ignoredErrors>
    <ignoredError sqref="E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18.08 - 31.12.2022</vt:lpstr>
      <vt:lpstr>2023</vt:lpstr>
      <vt:lpstr>2024</vt:lpstr>
      <vt:lpstr>2025</vt:lpstr>
      <vt:lpstr>2026</vt:lpstr>
      <vt:lpstr>2027</vt:lpstr>
      <vt:lpstr>FIS Template</vt:lpstr>
      <vt:lpstr>Nationwide Interest Rates</vt:lpstr>
      <vt:lpstr>PB Wins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Fretche Dominice Blake</dc:creator>
  <cp:keywords/>
  <dc:description/>
  <cp:lastModifiedBy>RvE</cp:lastModifiedBy>
  <cp:revision/>
  <dcterms:created xsi:type="dcterms:W3CDTF">2022-09-04T10:46:52Z</dcterms:created>
  <dcterms:modified xsi:type="dcterms:W3CDTF">2025-05-21T04:54:50Z</dcterms:modified>
  <cp:category/>
  <cp:contentStatus/>
</cp:coreProperties>
</file>