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7"/>
  <workbookPr defaultThemeVersion="202300"/>
  <mc:AlternateContent xmlns:mc="http://schemas.openxmlformats.org/markup-compatibility/2006">
    <mc:Choice Requires="x15">
      <x15ac:absPath xmlns:x15ac="http://schemas.microsoft.com/office/spreadsheetml/2010/11/ac" url="C:\Users\alans\Downloads\"/>
    </mc:Choice>
  </mc:AlternateContent>
  <xr:revisionPtr revIDLastSave="0" documentId="13_ncr:1_{304BA974-207F-4B70-9202-D63BCE9007AB}" xr6:coauthVersionLast="47" xr6:coauthVersionMax="47" xr10:uidLastSave="{00000000-0000-0000-0000-000000000000}"/>
  <bookViews>
    <workbookView xWindow="-120" yWindow="-120" windowWidth="29040" windowHeight="15720" xr2:uid="{61B6A5DD-F17C-FE4C-AC8D-520A217FE98F}"/>
  </bookViews>
  <sheets>
    <sheet name="Data" sheetId="1" r:id="rId1"/>
    <sheet name="Notes" sheetId="3" r:id="rId2"/>
    <sheet name="DataCount" sheetId="2" r:id="rId3"/>
  </sheets>
  <definedNames>
    <definedName name="_xlnm._FilterDatabase" localSheetId="0" hidden="1">Data!$A$1:$N$1</definedName>
    <definedName name="_xlnm.Print_Area" localSheetId="0">Data!$A$1:$L$145</definedName>
    <definedName name="_xlnm.Print_Titles" localSheetId="0">Data!$1:$1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1" l="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J2" i="1" a="1"/>
  <c r="J2" i="1" s="1"/>
  <c r="J3" i="1" a="1"/>
  <c r="J3" i="1" s="1"/>
  <c r="J4" i="1" a="1"/>
  <c r="J4" i="1" s="1"/>
  <c r="J5" i="1" a="1"/>
  <c r="J5" i="1" s="1"/>
  <c r="J6" i="1" a="1"/>
  <c r="J6" i="1" s="1"/>
  <c r="J7" i="1" a="1"/>
  <c r="J7" i="1" s="1"/>
  <c r="J8" i="1" a="1"/>
  <c r="J8" i="1" s="1"/>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69" i="1" a="1"/>
  <c r="J69" i="1" s="1"/>
  <c r="J70" i="1" a="1"/>
  <c r="J70" i="1" s="1"/>
  <c r="J71" i="1" a="1"/>
  <c r="J71" i="1" s="1"/>
  <c r="J72" i="1" a="1"/>
  <c r="J72" i="1" s="1"/>
  <c r="J73" i="1" a="1"/>
  <c r="J73" i="1" s="1"/>
  <c r="J74" i="1" a="1"/>
  <c r="J74" i="1" s="1"/>
  <c r="J75" i="1" a="1"/>
  <c r="J75" i="1" s="1"/>
  <c r="J76" i="1" a="1"/>
  <c r="J76" i="1" s="1"/>
  <c r="J77" i="1" a="1"/>
  <c r="J77" i="1" s="1"/>
  <c r="J78" i="1" a="1"/>
  <c r="J78" i="1" s="1"/>
  <c r="J79" i="1" a="1"/>
  <c r="J79" i="1" s="1"/>
  <c r="J80" i="1" a="1"/>
  <c r="J80" i="1" s="1"/>
  <c r="J81" i="1" a="1"/>
  <c r="J81" i="1" s="1"/>
  <c r="J82" i="1" a="1"/>
  <c r="J82" i="1" s="1"/>
  <c r="J83" i="1" a="1"/>
  <c r="J83" i="1" s="1"/>
  <c r="J84" i="1" a="1"/>
  <c r="J84" i="1" s="1"/>
  <c r="J85" i="1" a="1"/>
  <c r="J85" i="1" s="1"/>
  <c r="J86" i="1" a="1"/>
  <c r="J86" i="1" s="1"/>
  <c r="J87" i="1" a="1"/>
  <c r="J87" i="1" s="1"/>
  <c r="J88" i="1" a="1"/>
  <c r="J88" i="1" s="1"/>
  <c r="J89" i="1" a="1"/>
  <c r="J89" i="1" s="1"/>
  <c r="J90" i="1" a="1"/>
  <c r="J90" i="1" s="1"/>
  <c r="J91" i="1" a="1"/>
  <c r="J91" i="1" s="1"/>
  <c r="J92" i="1" a="1"/>
  <c r="J92" i="1" s="1"/>
  <c r="J93" i="1" a="1"/>
  <c r="J93" i="1" s="1"/>
  <c r="J94" i="1" a="1"/>
  <c r="J94" i="1" s="1"/>
  <c r="J95" i="1" a="1"/>
  <c r="J95" i="1" s="1"/>
  <c r="J96" i="1" a="1"/>
  <c r="J96" i="1" s="1"/>
  <c r="J97" i="1" a="1"/>
  <c r="J97" i="1" s="1"/>
  <c r="J98" i="1" a="1"/>
  <c r="J98" i="1" s="1"/>
  <c r="J99" i="1" a="1"/>
  <c r="J99" i="1" s="1"/>
  <c r="J100" i="1" a="1"/>
  <c r="J100" i="1" s="1"/>
  <c r="J101" i="1" a="1"/>
  <c r="J101" i="1" s="1"/>
  <c r="J102" i="1" a="1"/>
  <c r="J102" i="1" s="1"/>
  <c r="J103" i="1" a="1"/>
  <c r="J103" i="1" s="1"/>
  <c r="J104" i="1" a="1"/>
  <c r="J104" i="1" s="1"/>
  <c r="J105" i="1" a="1"/>
  <c r="J105" i="1" s="1"/>
  <c r="J106" i="1" a="1"/>
  <c r="J106" i="1" s="1"/>
  <c r="J107" i="1" a="1"/>
  <c r="J107" i="1" s="1"/>
  <c r="J108" i="1" a="1"/>
  <c r="J108" i="1" s="1"/>
  <c r="J109" i="1" a="1"/>
  <c r="J109" i="1" s="1"/>
  <c r="J110" i="1" a="1"/>
  <c r="J110" i="1" s="1"/>
  <c r="J111" i="1" a="1"/>
  <c r="J111" i="1" s="1"/>
  <c r="J112" i="1" a="1"/>
  <c r="J112" i="1" s="1"/>
  <c r="J113" i="1" a="1"/>
  <c r="J113" i="1" s="1"/>
  <c r="J114" i="1" a="1"/>
  <c r="J114" i="1" s="1"/>
  <c r="J115" i="1" a="1"/>
  <c r="J115" i="1" s="1"/>
  <c r="J116" i="1" a="1"/>
  <c r="J116" i="1" s="1"/>
  <c r="J117" i="1" a="1"/>
  <c r="J117" i="1" s="1"/>
  <c r="J118" i="1" a="1"/>
  <c r="J118" i="1" s="1"/>
  <c r="J119" i="1" a="1"/>
  <c r="J119" i="1" s="1"/>
  <c r="J120" i="1" a="1"/>
  <c r="J120" i="1" s="1"/>
  <c r="J121" i="1" a="1"/>
  <c r="J121" i="1" s="1"/>
  <c r="J122" i="1" a="1"/>
  <c r="J122" i="1" s="1"/>
  <c r="J123" i="1" a="1"/>
  <c r="J123" i="1" s="1"/>
  <c r="J124" i="1" a="1"/>
  <c r="J124" i="1" s="1"/>
  <c r="J125" i="1" a="1"/>
  <c r="J125" i="1" s="1"/>
  <c r="J126" i="1" a="1"/>
  <c r="J126" i="1" s="1"/>
  <c r="J127" i="1" a="1"/>
  <c r="J127" i="1" s="1"/>
  <c r="J128" i="1" a="1"/>
  <c r="J128" i="1" s="1"/>
  <c r="J129" i="1" a="1"/>
  <c r="J129" i="1" s="1"/>
  <c r="J130" i="1" a="1"/>
  <c r="J130" i="1" s="1"/>
  <c r="J131" i="1" a="1"/>
  <c r="J131" i="1" s="1"/>
  <c r="J132" i="1" a="1"/>
  <c r="J132" i="1" s="1"/>
  <c r="J133" i="1" a="1"/>
  <c r="J133" i="1" s="1"/>
  <c r="J134" i="1" a="1"/>
  <c r="J134" i="1" s="1"/>
  <c r="J135" i="1" a="1"/>
  <c r="J135" i="1" s="1"/>
  <c r="J136" i="1" a="1"/>
  <c r="J136" i="1" s="1"/>
  <c r="J137" i="1" a="1"/>
  <c r="J137" i="1" s="1"/>
  <c r="J138" i="1" a="1"/>
  <c r="J138" i="1" s="1"/>
  <c r="J139" i="1" a="1"/>
  <c r="J139" i="1" s="1"/>
  <c r="J140" i="1" a="1"/>
  <c r="J140" i="1" s="1"/>
  <c r="J141" i="1" a="1"/>
  <c r="J141" i="1" s="1"/>
  <c r="J142" i="1" a="1"/>
  <c r="J142" i="1" s="1"/>
  <c r="J143" i="1" a="1"/>
  <c r="J143" i="1" s="1"/>
  <c r="J144" i="1" a="1"/>
  <c r="J144" i="1" s="1"/>
  <c r="J145" i="1" a="1"/>
  <c r="J145" i="1" s="1"/>
  <c r="J146" i="1" a="1"/>
  <c r="J146" i="1" s="1"/>
  <c r="J147" i="1" a="1"/>
  <c r="J147" i="1" s="1"/>
  <c r="J148" i="1" a="1"/>
  <c r="J148" i="1" s="1"/>
  <c r="J149" i="1" a="1"/>
  <c r="J149" i="1" s="1"/>
  <c r="J150" i="1" a="1"/>
  <c r="J150" i="1" s="1"/>
  <c r="J151" i="1" a="1"/>
  <c r="J151" i="1" s="1"/>
  <c r="J152" i="1" a="1"/>
  <c r="J152" i="1" s="1"/>
  <c r="J153" i="1" a="1"/>
  <c r="J153" i="1" s="1"/>
  <c r="J154" i="1" a="1"/>
  <c r="J154" i="1" s="1"/>
  <c r="J155" i="1" a="1"/>
  <c r="J155" i="1" s="1"/>
  <c r="J156" i="1" a="1"/>
  <c r="J156" i="1" s="1"/>
  <c r="J157" i="1" a="1"/>
  <c r="J157" i="1" s="1"/>
  <c r="J158" i="1" a="1"/>
  <c r="J158" i="1" s="1"/>
  <c r="J159" i="1" a="1"/>
  <c r="J159" i="1" s="1"/>
  <c r="J160" i="1" a="1"/>
  <c r="J160" i="1" s="1"/>
  <c r="J161" i="1" a="1"/>
  <c r="J161" i="1" s="1"/>
  <c r="J162" i="1" a="1"/>
  <c r="J162" i="1" s="1"/>
  <c r="D68" i="1"/>
  <c r="I124" i="1"/>
  <c r="I123" i="1"/>
  <c r="I109" i="1"/>
  <c r="I56" i="1"/>
  <c r="I40" i="1"/>
  <c r="B13" i="2"/>
  <c r="B11" i="2"/>
  <c r="B9" i="2"/>
  <c r="B8" i="2"/>
  <c r="B7" i="2"/>
  <c r="B6" i="2"/>
  <c r="B5" i="2"/>
  <c r="B4" i="2"/>
  <c r="B3" i="2"/>
  <c r="B2" i="2"/>
  <c r="B15" i="2"/>
  <c r="B12" i="2"/>
  <c r="H108" i="1"/>
  <c r="I108" i="1" s="1"/>
  <c r="D108" i="1"/>
  <c r="D19" i="1"/>
  <c r="H49" i="1"/>
  <c r="I49" i="1" s="1"/>
  <c r="D18" i="1"/>
  <c r="D79" i="1"/>
  <c r="H67" i="1"/>
  <c r="I67" i="1" s="1"/>
  <c r="D69" i="1"/>
  <c r="H38" i="1"/>
  <c r="I38" i="1" s="1"/>
  <c r="D17" i="1"/>
  <c r="H37" i="1"/>
  <c r="I37" i="1" s="1"/>
  <c r="H36" i="1"/>
  <c r="F42" i="1" s="1"/>
  <c r="D77" i="1"/>
  <c r="D71" i="1"/>
  <c r="H44" i="1"/>
  <c r="I44" i="1" s="1"/>
  <c r="H57" i="1"/>
  <c r="I57" i="1" s="1"/>
  <c r="D72" i="1"/>
  <c r="D78" i="1"/>
  <c r="H39" i="1"/>
  <c r="I39" i="1" s="1"/>
  <c r="D145" i="1"/>
  <c r="H64" i="1"/>
  <c r="I64" i="1" s="1"/>
  <c r="D64" i="1"/>
  <c r="D56" i="1"/>
  <c r="H51" i="1"/>
  <c r="I51" i="1" s="1"/>
  <c r="D51" i="1"/>
  <c r="H43" i="1"/>
  <c r="I43" i="1" s="1"/>
  <c r="D43" i="1"/>
  <c r="H34" i="1"/>
  <c r="I34" i="1" s="1"/>
  <c r="D85" i="1"/>
  <c r="D144" i="1"/>
  <c r="D80" i="1"/>
  <c r="H52" i="1"/>
  <c r="I52" i="1" s="1"/>
  <c r="H58" i="1"/>
  <c r="I58" i="1" s="1"/>
  <c r="D140" i="1"/>
  <c r="D82" i="1"/>
  <c r="D16" i="1"/>
  <c r="H60" i="1"/>
  <c r="I60" i="1" s="1"/>
  <c r="D60" i="1"/>
  <c r="D138" i="1"/>
  <c r="D133" i="1"/>
  <c r="D11" i="1"/>
  <c r="D84" i="1"/>
  <c r="D54" i="1"/>
  <c r="D100" i="1"/>
  <c r="D103" i="1"/>
  <c r="D27" i="1"/>
  <c r="D156" i="1"/>
  <c r="D112" i="1"/>
  <c r="D137" i="1"/>
  <c r="I88" i="1"/>
  <c r="D88" i="1"/>
  <c r="D135" i="1"/>
  <c r="D119" i="1"/>
  <c r="D10" i="1"/>
  <c r="D123" i="1"/>
  <c r="D13" i="1"/>
  <c r="D121" i="1"/>
  <c r="D136" i="1"/>
  <c r="D139" i="1"/>
  <c r="D33" i="1"/>
  <c r="D14" i="1"/>
  <c r="D132" i="1"/>
  <c r="D131" i="1"/>
  <c r="D130" i="1"/>
  <c r="D32" i="1"/>
  <c r="D129" i="1"/>
  <c r="D124" i="1"/>
  <c r="D31" i="1"/>
  <c r="D127" i="1"/>
  <c r="D126" i="1"/>
  <c r="D125" i="1"/>
  <c r="D128" i="1"/>
  <c r="D109" i="1"/>
  <c r="H66" i="1"/>
  <c r="I66" i="1" s="1"/>
  <c r="D66" i="1"/>
  <c r="D30" i="1"/>
  <c r="D120" i="1"/>
  <c r="D162" i="1"/>
  <c r="D122" i="1"/>
  <c r="D117" i="1"/>
  <c r="D116" i="1"/>
  <c r="D29" i="1"/>
  <c r="D161" i="1"/>
  <c r="D28" i="1"/>
  <c r="D115" i="1"/>
  <c r="D26" i="1"/>
  <c r="D160" i="1"/>
  <c r="D114" i="1"/>
  <c r="D25" i="1"/>
  <c r="D159" i="1"/>
  <c r="D24" i="1"/>
  <c r="D158" i="1"/>
  <c r="D113" i="1"/>
  <c r="D157" i="1"/>
  <c r="D23" i="1"/>
  <c r="D111" i="1"/>
  <c r="D22" i="1"/>
  <c r="D155" i="1"/>
  <c r="D154" i="1"/>
  <c r="D110" i="1"/>
  <c r="I87" i="1"/>
  <c r="D87" i="1"/>
  <c r="H65" i="1"/>
  <c r="I65" i="1" s="1"/>
  <c r="D65" i="1"/>
  <c r="D142" i="1"/>
  <c r="D143" i="1"/>
  <c r="D107" i="1"/>
  <c r="D153" i="1"/>
  <c r="D152" i="1"/>
  <c r="D151" i="1"/>
  <c r="D150" i="1"/>
  <c r="H62" i="1"/>
  <c r="I62" i="1" s="1"/>
  <c r="D62" i="1"/>
  <c r="H61" i="1"/>
  <c r="I61" i="1" s="1"/>
  <c r="D61" i="1"/>
  <c r="D105" i="1"/>
  <c r="D81" i="1"/>
  <c r="D104" i="1"/>
  <c r="D58" i="1"/>
  <c r="D57" i="1"/>
  <c r="H75" i="1"/>
  <c r="H73" i="1"/>
  <c r="D106" i="1"/>
  <c r="H70" i="1"/>
  <c r="H76" i="1"/>
  <c r="D76" i="1"/>
  <c r="H53" i="1"/>
  <c r="I53" i="1" s="1"/>
  <c r="D53" i="1"/>
  <c r="D52" i="1"/>
  <c r="I59" i="1"/>
  <c r="D83" i="1"/>
  <c r="H55" i="1"/>
  <c r="I55" i="1" s="1"/>
  <c r="H54" i="1"/>
  <c r="I54" i="1" s="1"/>
  <c r="H50" i="1"/>
  <c r="I50" i="1" s="1"/>
  <c r="D50" i="1"/>
  <c r="H48" i="1"/>
  <c r="I48" i="1" s="1"/>
  <c r="H47" i="1"/>
  <c r="I47" i="1" s="1"/>
  <c r="D102" i="1"/>
  <c r="D101" i="1"/>
  <c r="D148" i="1"/>
  <c r="D46" i="1"/>
  <c r="D99" i="1"/>
  <c r="D49" i="1"/>
  <c r="H41" i="1"/>
  <c r="I41" i="1" s="1"/>
  <c r="D44" i="1"/>
  <c r="D86" i="1"/>
  <c r="H42" i="1"/>
  <c r="I42" i="1" s="1"/>
  <c r="D42" i="1"/>
  <c r="D98" i="1"/>
  <c r="D97" i="1"/>
  <c r="D96" i="1"/>
  <c r="D95" i="1"/>
  <c r="D94" i="1"/>
  <c r="D147" i="1"/>
  <c r="D21" i="1"/>
  <c r="D93" i="1"/>
  <c r="D40" i="1"/>
  <c r="D20" i="1"/>
  <c r="D39" i="1"/>
  <c r="D146" i="1"/>
  <c r="D92" i="1"/>
  <c r="D38" i="1"/>
  <c r="D9" i="1"/>
  <c r="D15" i="1"/>
  <c r="D91" i="1"/>
  <c r="D7" i="1"/>
  <c r="D37" i="1"/>
  <c r="D12" i="1"/>
  <c r="D90" i="1"/>
  <c r="D36" i="1"/>
  <c r="D89" i="1"/>
  <c r="D34" i="1"/>
  <c r="I35" i="1"/>
  <c r="D35" i="1"/>
  <c r="D8" i="1"/>
  <c r="D3" i="1"/>
  <c r="D6" i="1"/>
  <c r="D5" i="1"/>
  <c r="D67" i="1"/>
  <c r="D4" i="1"/>
  <c r="D2" i="1"/>
  <c r="I3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<sst xmlns="http://schemas.openxmlformats.org/spreadsheetml/2006/main" count="963" uniqueCount="230">
  <si>
    <t>Tag</t>
  </si>
  <si>
    <t>Age</t>
  </si>
  <si>
    <t>DOB</t>
  </si>
  <si>
    <t>Dame</t>
  </si>
  <si>
    <t>Sold/Died/Mkt</t>
  </si>
  <si>
    <t>Comments</t>
  </si>
  <si>
    <t>OverDue</t>
  </si>
  <si>
    <t>Bull</t>
  </si>
  <si>
    <t>Y</t>
  </si>
  <si>
    <t>???</t>
  </si>
  <si>
    <t>NA</t>
  </si>
  <si>
    <t>Bull Calf</t>
  </si>
  <si>
    <t>N</t>
  </si>
  <si>
    <t>1/1/22</t>
  </si>
  <si>
    <t>86</t>
  </si>
  <si>
    <t>NA2</t>
  </si>
  <si>
    <t>NA3</t>
  </si>
  <si>
    <t>S</t>
  </si>
  <si>
    <t>B balf b 1/1/22; *May keep as herd bull*</t>
  </si>
  <si>
    <t>Repl Heifer</t>
  </si>
  <si>
    <t>B Calf b 3/28/22 Mother is # 75; Sire is BJ.*Possible Herd Bull* (SOLD 3/13/23)</t>
  </si>
  <si>
    <t>Born Apr 9 2022. Sire is BJ; *Herd Bull* COVEXIN 8 3/13/23</t>
  </si>
  <si>
    <t>Orp</t>
  </si>
  <si>
    <t>Bull calf b. Approx 6/16/22; Think it was abandoned from Rusty's herd, I told him and evidently he don't think it's his. Trying to suck my cows. (SOLD 3/13/23)</t>
  </si>
  <si>
    <t>Cow</t>
  </si>
  <si>
    <t>Heifer Calf</t>
  </si>
  <si>
    <t xml:space="preserve">H calf b 5/2/22; </t>
  </si>
  <si>
    <t xml:space="preserve">b 4/29/22; </t>
  </si>
  <si>
    <t>Bull calf b 7/19/22 (SOLD 3/13/23)</t>
  </si>
  <si>
    <t>BB Cow Born Approximately 12/9/2015. Bought from Rusty 9/17/24; Preg checked negative 12/13/24</t>
  </si>
  <si>
    <t xml:space="preserve"> Bull Calf b. 6/22/22 </t>
  </si>
  <si>
    <t>New b calf 6/23/22.  (SOLD 3/13/23)</t>
  </si>
  <si>
    <t>Heifer Calf b. 3/18/22</t>
  </si>
  <si>
    <t>Steer</t>
  </si>
  <si>
    <t xml:space="preserve"> Bull calf b 6/28/23; Old style tag</t>
  </si>
  <si>
    <t>Bull calf b. 5/4/22;  (SOLD 3/13/23)</t>
  </si>
  <si>
    <t>Heifer calf 3/18/22</t>
  </si>
  <si>
    <t>Bull calf b. 5/28/22</t>
  </si>
  <si>
    <t>Bull calf b. 3/5/23 good condition. Sire is BJ; BANDED on 3/8/23</t>
  </si>
  <si>
    <t>B Calf b 12/17/22 Mother is # 92 *SIRE BJ*</t>
  </si>
  <si>
    <t>Heifer Calf b 1/30/23</t>
  </si>
  <si>
    <t xml:space="preserve"> New heifer calf b 6/14/23 </t>
  </si>
  <si>
    <t>B Calf b 12/18/22 Mother is # 83 *SIRE BJ</t>
  </si>
  <si>
    <t xml:space="preserve">Heifer calf b 4/9/23 </t>
  </si>
  <si>
    <t>New Calf b. 8/5/20; New B Calf b. 6/27/21; New H Calf b. 6/22/22 *CULLED SOLD AS PAIR*</t>
  </si>
  <si>
    <t>Mother is #64; Dry; SOLD as cull 083021</t>
  </si>
  <si>
    <t>New Calf b. 7/31/20 mother #53 (SOLD 8/2/21)</t>
  </si>
  <si>
    <t>12m</t>
  </si>
  <si>
    <t>New Calf b. 7/31/20 mother #57</t>
  </si>
  <si>
    <t>4/12/22</t>
  </si>
  <si>
    <t>D</t>
  </si>
  <si>
    <r>
      <t xml:space="preserve"> Replacement Heifer b. 7/31/20 mother #56; Bread by BJ 6/21/21</t>
    </r>
    <r>
      <rPr>
        <b/>
        <i/>
        <sz val="10"/>
        <color theme="1"/>
        <rFont val="Helvetica Neue"/>
        <family val="2"/>
      </rPr>
      <t>;1st calf COW AND CALF DIED DURING BIRTH</t>
    </r>
    <r>
      <rPr>
        <sz val="10"/>
        <color theme="1"/>
        <rFont val="Helvetica Neue"/>
        <family val="2"/>
      </rPr>
      <t xml:space="preserve"> 4/12/22</t>
    </r>
  </si>
  <si>
    <t>New calf b.7/31/20 mother #63 SOLD 8/2/21)</t>
  </si>
  <si>
    <t>New Calf b. 7/31/20 mother #35 (SOLD 8/2/21)</t>
  </si>
  <si>
    <t>Mom #51. Calf b 7/15/20 SOLD 8/2/21)</t>
  </si>
  <si>
    <t xml:space="preserve"> b. 7/31/20 mother #26</t>
  </si>
  <si>
    <t>SOLD 8/9/21</t>
  </si>
  <si>
    <t>9/1/21</t>
  </si>
  <si>
    <t>Tag in backwards: had a b calf b 9/1/21 (NO CALF NURSING) *CULLED*</t>
  </si>
  <si>
    <t>2/18/21</t>
  </si>
  <si>
    <t>Bull calf b. 2/18/21; Check on #55. She is overdue*CULLED*</t>
  </si>
  <si>
    <t>7/25/21</t>
  </si>
  <si>
    <t>New calf Female 7/25/21; (large teats - SOLD as cull)  1185 lb(.42/lb$497.70</t>
  </si>
  <si>
    <t>8/15/21</t>
  </si>
  <si>
    <t>Cow: (NO CALF NURSING)*CULLED*</t>
  </si>
  <si>
    <t xml:space="preserve"> Heifer Calf on 3/7/21; New b calf b 1/1/22 (bad rain storm) calf DIED never got up. About a month early (should have calved 2/8/21). (NO CALF NURSING)*CULLED*</t>
  </si>
  <si>
    <t>Limping (SOLD 092021) Calf # 97; new calf on 3/12/21</t>
  </si>
  <si>
    <t>5/2/22</t>
  </si>
  <si>
    <t xml:space="preserve"> Bull calf 4/21/21;h calf b 5/2/22*CULLED SOLD AS PAIR*</t>
  </si>
  <si>
    <t>4/29/22</t>
  </si>
  <si>
    <t>Calf b 5/29/21 ; Calf b 4/29/22*CULLED SOLD AS PAIR*</t>
  </si>
  <si>
    <t>This is a big Heifer; Pregnancy check and SOLD on 083021</t>
  </si>
  <si>
    <t>5/9/21</t>
  </si>
  <si>
    <t>New B calf 5/9/21; Keep watch she appears to be dry: (WHAT IS HER STATUS)*CULLED*</t>
  </si>
  <si>
    <t>?</t>
  </si>
  <si>
    <t>Replacement cow b Feb/Mar 2020; 1St Calf born 7/26/21;2nd calf b 12/18/22; 3rd calf b. 2/5/24</t>
  </si>
  <si>
    <t>Sold Heifer on 081621, b Feb/Mar 2020 MEAN culled</t>
  </si>
  <si>
    <t>SOLD 8/2/21)</t>
  </si>
  <si>
    <r>
      <t xml:space="preserve">Replacement Heifer, b Feb/Mar 2020;*Bread 8/25/22 Bull 100. </t>
    </r>
    <r>
      <rPr>
        <sz val="10"/>
        <color rgb="FFFF0000"/>
        <rFont val="Helvetica Neue"/>
        <family val="2"/>
      </rPr>
      <t xml:space="preserve"> </t>
    </r>
    <r>
      <rPr>
        <sz val="10"/>
        <color theme="1"/>
        <rFont val="Helvetica Neue"/>
        <family val="2"/>
      </rPr>
      <t>*PC Positive 8/14/23* Heifer calf b. 8/19/23; Heifer calf b 7/26/24</t>
    </r>
  </si>
  <si>
    <t>B</t>
  </si>
  <si>
    <t>Black White face (to butcher) b approximately 8/15/20</t>
  </si>
  <si>
    <t>Steer To sell. Born approximately 8/15/20 SOLD 8/2/21)</t>
  </si>
  <si>
    <t xml:space="preserve">SOLD 8/2/21) </t>
  </si>
  <si>
    <t xml:space="preserve"> b Feb/Mar 2020 SOLD 8/2/21)</t>
  </si>
  <si>
    <t>Herd Bull</t>
  </si>
  <si>
    <t>8/21/21</t>
  </si>
  <si>
    <r>
      <t>Replacement cow, b Feb/Mar 2020; first calf 8/21/21;</t>
    </r>
    <r>
      <rPr>
        <b/>
        <i/>
        <sz val="10"/>
        <color theme="1"/>
        <rFont val="Helvetica Neue"/>
        <family val="2"/>
      </rPr>
      <t>*Verified Open*Turn in with Bull</t>
    </r>
    <r>
      <rPr>
        <sz val="10"/>
        <color theme="1"/>
        <rFont val="Helvetica Neue"/>
        <family val="2"/>
      </rPr>
      <t>*Preg check negative **SOLD on 5/2/22**</t>
    </r>
  </si>
  <si>
    <t xml:space="preserve"> New heifer calf b 4/9/23 </t>
  </si>
  <si>
    <t xml:space="preserve"> New bull calf b 6/6/23 Tagged and turned out with herd.</t>
  </si>
  <si>
    <r>
      <rPr>
        <sz val="10"/>
        <color theme="1"/>
        <rFont val="Helvetica Neue"/>
        <family val="2"/>
      </rPr>
      <t>New h a calf b. 8/24/22; (BJ bull is Sire)</t>
    </r>
    <r>
      <rPr>
        <sz val="10"/>
        <color rgb="FFFF0000"/>
        <rFont val="Helvetica Neue"/>
        <family val="2"/>
      </rPr>
      <t xml:space="preserve"> **SELL**</t>
    </r>
  </si>
  <si>
    <t>B. 4/14/21 (mother is #64</t>
  </si>
  <si>
    <r>
      <t>New bull calf on 3/12/23</t>
    </r>
    <r>
      <rPr>
        <sz val="10"/>
        <color rgb="FFFF0000"/>
        <rFont val="Helvetica Neue"/>
        <family val="2"/>
      </rPr>
      <t xml:space="preserve"> **BUTCHERED**</t>
    </r>
  </si>
  <si>
    <t>B. 3/23/21; Mother is #28</t>
  </si>
  <si>
    <t>8m</t>
  </si>
  <si>
    <t>B. 2/18/21 mother is #55</t>
  </si>
  <si>
    <r>
      <t xml:space="preserve">B calf b 8/16/23; </t>
    </r>
    <r>
      <rPr>
        <sz val="10"/>
        <color rgb="FFFF0000"/>
        <rFont val="Helvetica Neue"/>
        <family val="2"/>
      </rPr>
      <t>*SOLD 2/18/24*</t>
    </r>
  </si>
  <si>
    <t xml:space="preserve"> b.4/13/21; mother is 59</t>
  </si>
  <si>
    <r>
      <t xml:space="preserve">B. 8/17/23; Mother is #31;  </t>
    </r>
    <r>
      <rPr>
        <sz val="10"/>
        <color rgb="FFFF0000"/>
        <rFont val="Helvetica Neue"/>
        <family val="2"/>
      </rPr>
      <t>*SOLD 2/18/24*</t>
    </r>
  </si>
  <si>
    <t>New B calf 4/21/21 Mother is #67</t>
  </si>
  <si>
    <r>
      <t xml:space="preserve">Bull calf b 8/26/23;  </t>
    </r>
    <r>
      <rPr>
        <sz val="10"/>
        <color rgb="FFFF0000"/>
        <rFont val="Helvetica Neue"/>
        <family val="2"/>
      </rPr>
      <t>*SOLD 2/18/24*</t>
    </r>
  </si>
  <si>
    <t>New B calf 5/9/21; mother is #73</t>
  </si>
  <si>
    <t>Born 2/5/24 ; SOLD 11/4/24</t>
  </si>
  <si>
    <r>
      <t xml:space="preserve">Bill calf b 8/24/23;  </t>
    </r>
    <r>
      <rPr>
        <sz val="10"/>
        <color rgb="FFFF0000"/>
        <rFont val="Helvetica Neue"/>
        <family val="2"/>
      </rPr>
      <t>*SOLD 2/18/24*</t>
    </r>
  </si>
  <si>
    <t>Born 2/24/24; SOLD 11/4/24</t>
  </si>
  <si>
    <t>New B calf 5/4/21;Mother is #62</t>
  </si>
  <si>
    <r>
      <t xml:space="preserve"> H calf b. 8/19/23;</t>
    </r>
    <r>
      <rPr>
        <i/>
        <sz val="10"/>
        <color rgb="FFFF0000"/>
        <rFont val="Helvetica Neue"/>
        <family val="2"/>
      </rPr>
      <t xml:space="preserve"> *</t>
    </r>
    <r>
      <rPr>
        <sz val="10"/>
        <color rgb="FFFF0000"/>
        <rFont val="Helvetica Neue"/>
        <family val="2"/>
      </rPr>
      <t>SOLD 2/18/24*</t>
    </r>
  </si>
  <si>
    <t>New bull calf b 5/29/21; DIED;  mother is #69 Injured on back treated 08/19 &amp; 20</t>
  </si>
  <si>
    <r>
      <t xml:space="preserve">Bull calf b 8/24/23;  </t>
    </r>
    <r>
      <rPr>
        <sz val="10"/>
        <color rgb="FFFF0000"/>
        <rFont val="Helvetica Neue"/>
        <family val="2"/>
      </rPr>
      <t>*SOLD 2/18/24*</t>
    </r>
  </si>
  <si>
    <t>Born 7/1/24; SOLD 11/4/24</t>
  </si>
  <si>
    <r>
      <t xml:space="preserve">New calf b 8/26/23;  </t>
    </r>
    <r>
      <rPr>
        <sz val="10"/>
        <color rgb="FFFF0000"/>
        <rFont val="Helvetica Neue"/>
        <family val="2"/>
      </rPr>
      <t>*SOLD 2/18/24*</t>
    </r>
  </si>
  <si>
    <t>New Heifer Calf 6/16/21;  mother is #53</t>
  </si>
  <si>
    <t>New Heifer calf B. 3/7/21; mother is #61</t>
  </si>
  <si>
    <t xml:space="preserve">New Calf b. 7/16/21 mother #66 </t>
  </si>
  <si>
    <t>New h calf b. 8/15/21 mother is #58</t>
  </si>
  <si>
    <t xml:space="preserve">New b calf 6/14/21 (needs banded mother is #68 </t>
  </si>
  <si>
    <t xml:space="preserve">New H Calf on 6/21/21;  mother is #26 </t>
  </si>
  <si>
    <t xml:space="preserve">New Heifer calf b 6/5/2);  mother is #63 </t>
  </si>
  <si>
    <t>Heifer Calf 6/16/21; mother is #35</t>
  </si>
  <si>
    <t xml:space="preserve">New B Calf b. 6/27/21;  mother is #32 </t>
  </si>
  <si>
    <t>New h Calf b. 6/28/21 mother #56</t>
  </si>
  <si>
    <t>Born 5/12/24; SOLD 11/4/24</t>
  </si>
  <si>
    <t>New Calf b. 8/19/21 mother is 31;</t>
  </si>
  <si>
    <t>Heifer Calf 7/26/21; mother is #83;</t>
  </si>
  <si>
    <t>H calf b 8/20/21; mother is 102;</t>
  </si>
  <si>
    <t>B Calf b 9/01/21 Mother is # 51</t>
  </si>
  <si>
    <t>New Calf b. 8/5/20 mother #32 old style tag</t>
  </si>
  <si>
    <t>11a</t>
  </si>
  <si>
    <t>Born 4/2/24; SOLD 11/4/24</t>
  </si>
  <si>
    <t>Heifer</t>
  </si>
  <si>
    <t>Born 1/1/24? SOLD 11/4/24</t>
  </si>
  <si>
    <t>Unknown</t>
  </si>
  <si>
    <t>Total Herd</t>
  </si>
  <si>
    <t>Sold in 2022</t>
  </si>
  <si>
    <t>Sold in 2023</t>
  </si>
  <si>
    <t>Sold in 2024</t>
  </si>
  <si>
    <t>Summary DataCount</t>
  </si>
  <si>
    <t>Count Per Head</t>
  </si>
  <si>
    <t xml:space="preserve"> Bred</t>
  </si>
  <si>
    <t>Calved</t>
  </si>
  <si>
    <t>CT</t>
  </si>
  <si>
    <t>BB Cow Born Approximately 12/9/2015. Bought from Rusty 9/17/24; Preg checked positive on 12/13/24; Calved 12/22/24 BB heifer calf</t>
  </si>
  <si>
    <t>Calf b 7/16/21; Heifer Calf b 1/30/23; H calf b. 3/29/24; Cow died calving 1/16/25</t>
  </si>
  <si>
    <t>Replacement Heifer, b Feb/Mar 2020; Missed first breeding season. First bull calf b.3/5/23.  Heifer Calf b. 1/25/25</t>
  </si>
  <si>
    <t xml:space="preserve"> New calf Female 4/16/20; New Calf b. 6/28/21; Bull calf 5/28/22; ??heifer?? calf 4/9/23; H calf b.3/11/24; BK B calf b 2/3/25</t>
  </si>
  <si>
    <t>Replacement Heifer, b Feb/Mar 2020; B calf 1/1/22'DIED;2nd calf b 12/17/22;New calf b 8/24/23;New calf b 2/24/24; BK bull calf b 1/29/25</t>
  </si>
  <si>
    <t>Heifer calf b 6/5/21 ; Bull callf b 5/4 22; Heifer calf b 4/9/23;Bull calf 3/18/24; Heifer calf bk b 2/8/25</t>
  </si>
  <si>
    <t>New bull calf on 6/4/21; New Heifer Calf b. 3/18/22; New bull calf on 3/12/23; New Heifer Calf b. 2/19/24; B calf B 2/11/25</t>
  </si>
  <si>
    <t xml:space="preserve"> H. calf b.2/20/25</t>
  </si>
  <si>
    <t>Born 7/26/24 (Sold 3/17/25)</t>
  </si>
  <si>
    <t>Born  6/14/24 (Sold 3/17/25)</t>
  </si>
  <si>
    <t>Born 3/18/24; (Sold 3/17/25)</t>
  </si>
  <si>
    <r>
      <t xml:space="preserve">Born 7/1/24; </t>
    </r>
    <r>
      <rPr>
        <sz val="10"/>
        <color rgb="FFFF0000"/>
        <rFont val="Helvetica Neue"/>
        <family val="2"/>
      </rPr>
      <t>Tag hard to read</t>
    </r>
    <r>
      <rPr>
        <sz val="10"/>
        <color theme="1"/>
        <rFont val="Helvetica Neue"/>
        <family val="2"/>
      </rPr>
      <t>; Steer (Sold 3/17/25)</t>
    </r>
  </si>
  <si>
    <t>Born 6/27/24; **NO 120 BULL CALF**</t>
  </si>
  <si>
    <r>
      <t xml:space="preserve">Born 8/23/24; </t>
    </r>
    <r>
      <rPr>
        <sz val="10"/>
        <color rgb="FFFF0000"/>
        <rFont val="Helvetica Neue"/>
        <family val="2"/>
      </rPr>
      <t>(Sold 3/17/25)</t>
    </r>
  </si>
  <si>
    <t>Born 7/26/24; (Sold 3/17/25)</t>
  </si>
  <si>
    <r>
      <t xml:space="preserve">Born 7/12/24 </t>
    </r>
    <r>
      <rPr>
        <sz val="10"/>
        <color rgb="FFFF0000"/>
        <rFont val="Helvetica Neue"/>
        <family val="2"/>
      </rPr>
      <t>**NO 113 CALF FOUND)</t>
    </r>
  </si>
  <si>
    <t>Born 3/29/24 (Sold 3/17/25)</t>
  </si>
  <si>
    <t>Born 6/21/24 (Sold 3/17/25)</t>
  </si>
  <si>
    <t>Born 4/2/24 Heifer Calf (Sold 3/17/25)</t>
  </si>
  <si>
    <t>Born 7/16/24 (Sold 3/17/25)</t>
  </si>
  <si>
    <t>Born 3/11/24 (Sold 3/17/25)</t>
  </si>
  <si>
    <t>Born 7/21/24 (Sold 3/17/25)</t>
  </si>
  <si>
    <t>83</t>
  </si>
  <si>
    <t>Black Cow Born Approximately 12/9/2015. Bought from Rusty 9/17/24; Preg checked positive on 12/13/24; Calved on 3/26/25</t>
  </si>
  <si>
    <t>Sold in 2025</t>
  </si>
  <si>
    <t>Had New Heifer Calf b. 3/23/21; New Heifer Calf b. 3/18/22; Large Calf b.DEAD 8/30/23; New Bull calf b. 7/1/24; Heifer calf b. 5/21/25</t>
  </si>
  <si>
    <t>Calf b.4/13/21; Heifer calf b  4/23/22; B calf b 6/6/23;bred back 7/14/23 BJ; Bull calf 5/12/24. Heifer calf b. 5/1/25</t>
  </si>
  <si>
    <r>
      <t>Replacement Heifer, b Feb/Mar 2020</t>
    </r>
    <r>
      <rPr>
        <b/>
        <i/>
        <sz val="10"/>
        <color theme="1"/>
        <rFont val="Helvetica Neue"/>
        <family val="2"/>
      </rPr>
      <t>;!st calf DIED at birth;Had to pull large calf</t>
    </r>
    <r>
      <rPr>
        <sz val="10"/>
        <color theme="1"/>
        <rFont val="Helvetica Neue"/>
        <family val="2"/>
      </rPr>
      <t>-Next calf may be a mo earlier according to when she breeds back.  *PC Positive 8/14/23* B Calf on 8/24/23; Heifer calf b 7/16/24; bull calf b. 5/25/25</t>
    </r>
  </si>
  <si>
    <r>
      <t>Replacement Heifer; Old loss tag was #95, b Feb/Mar 2020</t>
    </r>
    <r>
      <rPr>
        <b/>
        <i/>
        <sz val="10"/>
        <color theme="1"/>
        <rFont val="Helvetica Neue"/>
        <family val="2"/>
      </rPr>
      <t>; Had heifer calf 6/26/22</t>
    </r>
    <r>
      <rPr>
        <sz val="10"/>
        <color theme="1"/>
        <rFont val="Helvetica Neue"/>
        <family val="2"/>
      </rPr>
      <t xml:space="preserve">  B calf b 8/16/23; Heifer calf b 7/21/24. Bull calf b. 7/24/25. </t>
    </r>
    <r>
      <rPr>
        <sz val="10"/>
        <color rgb="FFFF0000"/>
        <rFont val="Helvetica Neue"/>
        <family val="2"/>
      </rPr>
      <t>(Did not breed back until 9/17/24, sick bull)</t>
    </r>
  </si>
  <si>
    <t>Black Cow Born Approximately 12/9/2015. Bought from Rusty 9/17/24; Preg checked positive on 12/13/24; SOLD CULLED Would not breed.</t>
  </si>
  <si>
    <t>Black bull born Approximately 12/9/2015. BJ is an AI bull; Bought from Rusty 9/17/24; SOLD Culled.</t>
  </si>
  <si>
    <r>
      <t xml:space="preserve"> Born 5/9/25, </t>
    </r>
    <r>
      <rPr>
        <sz val="10"/>
        <color rgb="FFFF0000"/>
        <rFont val="Helvetica Neue"/>
        <family val="2"/>
      </rPr>
      <t>Turned out</t>
    </r>
  </si>
  <si>
    <t xml:space="preserve">Born 2/11/25 BK B calf; </t>
  </si>
  <si>
    <r>
      <t>Born 3/13/25 BK</t>
    </r>
    <r>
      <rPr>
        <sz val="10"/>
        <color rgb="FFFF0000"/>
        <rFont val="Helvetica Neue"/>
        <family val="2"/>
      </rPr>
      <t xml:space="preserve"> </t>
    </r>
  </si>
  <si>
    <r>
      <t xml:space="preserve"> Born 2/3/25 </t>
    </r>
    <r>
      <rPr>
        <sz val="10"/>
        <color rgb="FFFF0000"/>
        <rFont val="Helvetica Neue"/>
        <family val="2"/>
      </rPr>
      <t>Butcher</t>
    </r>
    <r>
      <rPr>
        <sz val="10"/>
        <color theme="1"/>
        <rFont val="Helvetica Neue"/>
        <family val="2"/>
      </rPr>
      <t>; Need casterated</t>
    </r>
  </si>
  <si>
    <t>Born Approximately 10/7/24. Bought from Rusty 9/17/24: Need casterated</t>
  </si>
  <si>
    <t xml:space="preserve">Born 1/29/25 </t>
  </si>
  <si>
    <r>
      <t xml:space="preserve">Bore 1/25/25 Heifer; </t>
    </r>
    <r>
      <rPr>
        <sz val="10"/>
        <color rgb="FFFF0000"/>
        <rFont val="Helvetica Neue"/>
        <family val="2"/>
      </rPr>
      <t>May keep as replacement.</t>
    </r>
    <r>
      <rPr>
        <sz val="10"/>
        <color theme="1"/>
        <rFont val="Helvetica Neue"/>
        <family val="2"/>
      </rPr>
      <t xml:space="preserve"> </t>
    </r>
    <r>
      <rPr>
        <sz val="10"/>
        <color rgb="FFFF0000"/>
        <rFont val="Helvetica Neue"/>
        <family val="2"/>
      </rPr>
      <t>Duplicate #; needs eartag # changed</t>
    </r>
  </si>
  <si>
    <r>
      <t xml:space="preserve">Born 2/8/25 Bk Heifer calf; </t>
    </r>
    <r>
      <rPr>
        <sz val="10"/>
        <color rgb="FFFF0000"/>
        <rFont val="Helvetica Neue"/>
        <family val="2"/>
      </rPr>
      <t>May keep as replacement.</t>
    </r>
  </si>
  <si>
    <r>
      <t xml:space="preserve">born 7/24/25 Bk Bull, </t>
    </r>
    <r>
      <rPr>
        <sz val="10"/>
        <color rgb="FFFF0000"/>
        <rFont val="Helvetica Neue"/>
        <family val="2"/>
      </rPr>
      <t>Turned out</t>
    </r>
  </si>
  <si>
    <r>
      <t xml:space="preserve"> Born 5/1/25 </t>
    </r>
    <r>
      <rPr>
        <sz val="10"/>
        <color rgb="FFFF0000"/>
        <rFont val="Helvetica Neue"/>
        <family val="2"/>
      </rPr>
      <t>May keep as replacement.</t>
    </r>
  </si>
  <si>
    <r>
      <t xml:space="preserve">Born 12/22/24; BB calf; </t>
    </r>
    <r>
      <rPr>
        <sz val="10"/>
        <color rgb="FFFF0000"/>
        <rFont val="Helvetica Neue"/>
        <family val="2"/>
      </rPr>
      <t>May keep as replacement.</t>
    </r>
  </si>
  <si>
    <r>
      <t xml:space="preserve">Born 3/26/25 BK </t>
    </r>
    <r>
      <rPr>
        <sz val="10"/>
        <color rgb="FFFF0000"/>
        <rFont val="Helvetica Neue"/>
        <family val="2"/>
      </rPr>
      <t>May keep as replacement.</t>
    </r>
  </si>
  <si>
    <t xml:space="preserve"> Born 5/1/25 </t>
  </si>
  <si>
    <r>
      <t xml:space="preserve"> Born 5/1/25 *</t>
    </r>
    <r>
      <rPr>
        <sz val="10"/>
        <color rgb="FFFF0000"/>
        <rFont val="Helvetica Neue"/>
        <family val="2"/>
      </rPr>
      <t>Match up # to cow 28*</t>
    </r>
  </si>
  <si>
    <t>75a</t>
  </si>
  <si>
    <t>31a</t>
  </si>
  <si>
    <r>
      <t xml:space="preserve">Born 9/1/25 </t>
    </r>
    <r>
      <rPr>
        <sz val="10"/>
        <color rgb="FFFF0000"/>
        <rFont val="Helvetica Neue"/>
        <family val="2"/>
      </rPr>
      <t>Needs tagged</t>
    </r>
  </si>
  <si>
    <t>116a</t>
  </si>
  <si>
    <r>
      <t xml:space="preserve">Born 9/2/25 </t>
    </r>
    <r>
      <rPr>
        <sz val="10"/>
        <color rgb="FFC00000"/>
        <rFont val="Helvetica Neue"/>
        <family val="2"/>
      </rPr>
      <t>Needs tagged</t>
    </r>
  </si>
  <si>
    <t>91a</t>
  </si>
  <si>
    <r>
      <t xml:space="preserve">Born 9/2/25 </t>
    </r>
    <r>
      <rPr>
        <sz val="10"/>
        <color rgb="FFFF0000"/>
        <rFont val="Helvetica Neue"/>
        <family val="2"/>
      </rPr>
      <t>Needs tagged</t>
    </r>
  </si>
  <si>
    <r>
      <t xml:space="preserve">Born 5/9/22; H calf b.4/2/24. </t>
    </r>
    <r>
      <rPr>
        <sz val="10"/>
        <color rgb="FFFF0000"/>
        <rFont val="Helvetica Neue"/>
        <family val="2"/>
      </rPr>
      <t>(Did not breed back until 9/17/24, sick bull)</t>
    </r>
    <r>
      <rPr>
        <sz val="10"/>
        <color theme="1"/>
        <rFont val="Helvetica Neue"/>
        <family val="2"/>
      </rPr>
      <t xml:space="preserve"> **</t>
    </r>
    <r>
      <rPr>
        <sz val="10"/>
        <color rgb="FFFF0000"/>
        <rFont val="Helvetica Neue"/>
        <family val="2"/>
      </rPr>
      <t>5 mouths overdue**</t>
    </r>
  </si>
  <si>
    <r>
      <t xml:space="preserve">Born 9/5/25; BK B calf; </t>
    </r>
    <r>
      <rPr>
        <sz val="10"/>
        <color rgb="FFFF0000"/>
        <rFont val="Helvetica Neue"/>
        <family val="2"/>
      </rPr>
      <t>Needs tagged</t>
    </r>
  </si>
  <si>
    <r>
      <t xml:space="preserve"> Born 2/20/25; BK H. calf</t>
    </r>
    <r>
      <rPr>
        <sz val="10"/>
        <color rgb="FFFF0000"/>
        <rFont val="Helvetica Neue"/>
        <family val="2"/>
      </rPr>
      <t>.</t>
    </r>
    <r>
      <rPr>
        <sz val="10"/>
        <color theme="1"/>
        <rFont val="Helvetica Neue"/>
        <family val="2"/>
      </rPr>
      <t xml:space="preserve">     *</t>
    </r>
    <r>
      <rPr>
        <sz val="10"/>
        <color rgb="FFFF0000"/>
        <rFont val="Helvetica Neue"/>
        <family val="2"/>
      </rPr>
      <t>*Match up # to cow **</t>
    </r>
  </si>
  <si>
    <t xml:space="preserve"> Had New Heifer calf #6/16/21; Heifer calf #6/13/22*# Previously tagged as 53 Retagged 116; Bull calf b. 8/23/24; Heifer calf b 9/2/25.</t>
  </si>
  <si>
    <r>
      <t xml:space="preserve">Replacement Heifer, b Feb/Mar 2020; Bread by BJ 6/25/21; Bread back 0n 5/23/22. Heifer calf b 8/26/23; New ? Calf b 6/21/24. </t>
    </r>
    <r>
      <rPr>
        <sz val="10"/>
        <color rgb="FFFF0000"/>
        <rFont val="Helvetica Neue"/>
        <family val="2"/>
      </rPr>
      <t>(Did not breed back until 9/17/24, sick bull)</t>
    </r>
    <r>
      <rPr>
        <sz val="10"/>
        <color theme="1"/>
        <rFont val="Helvetica Neue"/>
        <family val="2"/>
      </rPr>
      <t xml:space="preserve"> **Caved 5 months late** H Calf b 9/1/25</t>
    </r>
  </si>
  <si>
    <r>
      <t xml:space="preserve">New h a calf b. 8/19/21; Bread on 101721(BJ bull) Calved on  082422. Bull calf b. 8/17/23; Heifer calf b 7/12/24. </t>
    </r>
    <r>
      <rPr>
        <sz val="10"/>
        <color rgb="FFFF0000"/>
        <rFont val="Helvetica Neue"/>
        <family val="2"/>
      </rPr>
      <t>(Did not breed back until 9/17/24, sick bull)</t>
    </r>
    <r>
      <rPr>
        <sz val="10"/>
        <color theme="1"/>
        <rFont val="Helvetica Neue"/>
        <family val="2"/>
      </rPr>
      <t xml:space="preserve">  </t>
    </r>
    <r>
      <rPr>
        <sz val="10"/>
        <color rgb="FFFF0000"/>
        <rFont val="Helvetica Neue"/>
        <family val="2"/>
      </rPr>
      <t>**5 mouths overdue**</t>
    </r>
    <r>
      <rPr>
        <sz val="10"/>
        <color theme="1"/>
        <rFont val="Helvetica Neue"/>
        <family val="2"/>
      </rPr>
      <t xml:space="preserve"> H calf b 9/1/25. *</t>
    </r>
    <r>
      <rPr>
        <sz val="10"/>
        <color rgb="FFC00000"/>
        <rFont val="Helvetica Neue"/>
        <family val="2"/>
      </rPr>
      <t>Need to CULL*</t>
    </r>
  </si>
  <si>
    <r>
      <t xml:space="preserve">Born 9/2/25 Heifer calf; </t>
    </r>
    <r>
      <rPr>
        <sz val="10"/>
        <color rgb="FFFF0000"/>
        <rFont val="Helvetica Neue"/>
        <family val="2"/>
      </rPr>
      <t>Needs tagged</t>
    </r>
  </si>
  <si>
    <t>10/8/25</t>
  </si>
  <si>
    <r>
      <t xml:space="preserve">Born 6/26/22; Preg checked positive on 12/13/24 ??. </t>
    </r>
    <r>
      <rPr>
        <sz val="10"/>
        <color rgb="FFFF0000"/>
        <rFont val="Helvetica Neue"/>
        <family val="2"/>
      </rPr>
      <t>(Did not breed back until 9/17/24, sick bull)</t>
    </r>
    <r>
      <rPr>
        <sz val="10"/>
        <color theme="1"/>
        <rFont val="Helvetica Neue"/>
        <family val="2"/>
      </rPr>
      <t xml:space="preserve"> **Positive on 8/12/25**. 1st calf 10/8/25 heifer</t>
    </r>
  </si>
  <si>
    <t>2a</t>
  </si>
  <si>
    <t>35a</t>
  </si>
  <si>
    <r>
      <t xml:space="preserve">Heifer Calf 6/16/21: H calf b 5/9/22; Bull calf b 8/26/23; New calf b.6/27/24. </t>
    </r>
    <r>
      <rPr>
        <sz val="10"/>
        <color rgb="FFFF0000"/>
        <rFont val="Helvetica Neue"/>
        <family val="2"/>
      </rPr>
      <t>(Did not breed back until 9/17/24, sick bull)  **5 mouths overdue**</t>
    </r>
    <r>
      <rPr>
        <sz val="10"/>
        <color theme="1"/>
        <rFont val="Helvetica Neue"/>
        <family val="2"/>
      </rPr>
      <t xml:space="preserve"> Heifer b 9/23/25</t>
    </r>
  </si>
  <si>
    <r>
      <t xml:space="preserve">Born 10/8/25; </t>
    </r>
    <r>
      <rPr>
        <sz val="10"/>
        <color rgb="FFFF0000"/>
        <rFont val="Helvetica Neue"/>
        <family val="2"/>
      </rPr>
      <t>Need tagged</t>
    </r>
  </si>
  <si>
    <t>26a</t>
  </si>
  <si>
    <r>
      <t xml:space="preserve">Born 11/14/25; BK B calf; </t>
    </r>
    <r>
      <rPr>
        <sz val="10"/>
        <color rgb="FFFF0000"/>
        <rFont val="Helvetica Neue"/>
        <family val="2"/>
      </rPr>
      <t>Needs tagged</t>
    </r>
  </si>
  <si>
    <r>
      <t xml:space="preserve">Had New Calf Female on 7/21/20;  New H Calf on 6/21/21; New b Calf on 7/19/22; *PC Positive 8/14/23* Bull calf B. 8/24/23; Bull calf b 7/26/24;  </t>
    </r>
    <r>
      <rPr>
        <sz val="10"/>
        <color rgb="FFFF0000"/>
        <rFont val="Helvetica Neue"/>
        <family val="2"/>
      </rPr>
      <t>**5 mouths overdue**</t>
    </r>
    <r>
      <rPr>
        <sz val="10"/>
        <color theme="1"/>
        <rFont val="Helvetica Neue"/>
        <family val="2"/>
      </rPr>
      <t>Bull calf b 11/14/25</t>
    </r>
  </si>
  <si>
    <r>
      <t xml:space="preserve">Born 9/23/25; </t>
    </r>
    <r>
      <rPr>
        <sz val="10"/>
        <color rgb="FFFF0000"/>
        <rFont val="Helvetica Neue"/>
        <family val="2"/>
      </rPr>
      <t>Need tagged</t>
    </r>
    <r>
      <rPr>
        <sz val="10"/>
        <color theme="1"/>
        <rFont val="Helvetica Neue"/>
        <family val="2"/>
      </rPr>
      <t xml:space="preserve">; </t>
    </r>
    <r>
      <rPr>
        <sz val="10"/>
        <color rgb="FFFF0000"/>
        <rFont val="Helvetica Neue"/>
        <family val="2"/>
      </rPr>
      <t>verify gender</t>
    </r>
  </si>
  <si>
    <r>
      <t xml:space="preserve">Born 2/19/24; BJ Bull; </t>
    </r>
    <r>
      <rPr>
        <sz val="10"/>
        <color rgb="FFFF0000"/>
        <rFont val="Helvetica Neue"/>
        <family val="2"/>
      </rPr>
      <t>Needs Preg checked</t>
    </r>
    <r>
      <rPr>
        <sz val="10"/>
        <color theme="1"/>
        <rFont val="Helvetica Neue"/>
        <family val="2"/>
      </rPr>
      <t xml:space="preserve"> </t>
    </r>
    <r>
      <rPr>
        <sz val="10"/>
        <color rgb="FFFF0000"/>
        <rFont val="Helvetica Neue"/>
        <family val="2"/>
      </rPr>
      <t>and Retagged</t>
    </r>
  </si>
  <si>
    <t>Needs Preg checked</t>
  </si>
  <si>
    <r>
      <t xml:space="preserve"> Born 6/13/22; Heifer calf b 6/21/24. </t>
    </r>
    <r>
      <rPr>
        <sz val="10"/>
        <color rgb="FFFF0000"/>
        <rFont val="Helvetica Neue"/>
        <family val="2"/>
      </rPr>
      <t>(Did not breed back until 9/17/24, sick bull)    **5 mouths overdue**Need Preg checked</t>
    </r>
  </si>
  <si>
    <r>
      <t xml:space="preserve">Born 3/31/24 BJ Bull </t>
    </r>
    <r>
      <rPr>
        <sz val="10"/>
        <color rgb="FFFF0000"/>
        <rFont val="Helvetica Neue"/>
        <family val="2"/>
      </rPr>
      <t>(Bred date was estimated)</t>
    </r>
  </si>
  <si>
    <r>
      <t xml:space="preserve">Born 3/11/24 </t>
    </r>
    <r>
      <rPr>
        <sz val="10"/>
        <color rgb="FFFF0000"/>
        <rFont val="Helvetica Neue"/>
        <family val="2"/>
      </rPr>
      <t>(Bred date was estimated)</t>
    </r>
  </si>
  <si>
    <r>
      <t xml:space="preserve">New b calf 6/14/21; New b calf 6/23/22. (WILL SUCKLE #109 &amp; 116 MULTIPLE CALVES); H calf b 6/14/24; H calf b 5/9/25; </t>
    </r>
    <r>
      <rPr>
        <sz val="10"/>
        <color rgb="FF00B050"/>
        <rFont val="Helvetica Neue"/>
        <family val="2"/>
      </rPr>
      <t>#4 bull bred her 12/9/25, should have bred back on 7/25/25.</t>
    </r>
  </si>
  <si>
    <t>92a</t>
  </si>
  <si>
    <t>Born 12/8/25 Heifer calf; Needs tagged</t>
  </si>
  <si>
    <t>Due Soon</t>
  </si>
  <si>
    <t>Status</t>
  </si>
  <si>
    <t xml:space="preserve">The IFS formula I need help with is in "Column J" Status </t>
  </si>
  <si>
    <t>Due Date</t>
  </si>
  <si>
    <t>Gender</t>
  </si>
  <si>
    <r>
      <t xml:space="preserve">Also, need help with "Status" column that returns "#VALUE!. This is because (See Gender Column) Bulls, Bull Calf, Heifer Calf and Steers cannot reproduce and </t>
    </r>
    <r>
      <rPr>
        <b/>
        <sz val="12"/>
        <color theme="1"/>
        <rFont val="Aptos Narrow"/>
        <family val="2"/>
        <scheme val="minor"/>
      </rPr>
      <t xml:space="preserve">will not </t>
    </r>
    <r>
      <rPr>
        <sz val="12"/>
        <color theme="1"/>
        <rFont val="Aptos Narrow"/>
        <family val="2"/>
        <scheme val="minor"/>
      </rPr>
      <t>have a Due Date. I need these to return a blank or an NA.</t>
    </r>
  </si>
  <si>
    <t>I would like the formula to return "Overdue" when the Due date has passed, and return "Due Soon" when Due Date is 30 days in the future, and return "Not Due" when Due Date is over 30 in the future.</t>
  </si>
  <si>
    <t>Also, need conditional formatting in Columns "I" and "J":</t>
  </si>
  <si>
    <t>Overdue</t>
  </si>
  <si>
    <t>Not Due</t>
  </si>
  <si>
    <t>Green fill with Dark Green Text</t>
  </si>
  <si>
    <t>Light Red fill with Dark Red Text</t>
  </si>
  <si>
    <t>Yellow fill with dark Yellow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</si>
</sst>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yyyy"/>
    <numFmt numFmtId="166" formatCode="m/d/yy;@"/>
  </numFmts>
  <fonts count="15">
    <font>
      <sz val="12"/>
      <color theme="1"/>
      <name val="Aptos Narrow"/>
      <family val="2"/>
      <scheme val="minor"/>
    </font>
    <font>
      <sz val="12"/>
      <color theme="0"/>
      <name val="Aptos Narrow"/>
      <family val="2"/>
      <scheme val="minor"/>
    </font>
    <font>
      <b/>
      <sz val="10"/>
      <color theme="1"/>
      <name val="Helvetica Neue"/>
      <family val="2"/>
    </font>
    <font>
      <sz val="10"/>
      <color theme="1"/>
      <name val="Helvetica Neue"/>
      <family val="2"/>
    </font>
    <font>
      <sz val="10"/>
      <color rgb="FFFF0000"/>
      <name val="Helvetica Neue"/>
      <family val="2"/>
    </font>
    <font>
      <b/>
      <i/>
      <sz val="10"/>
      <color theme="1"/>
      <name val="Helvetica Neue"/>
      <family val="2"/>
    </font>
    <font>
      <i/>
      <sz val="10"/>
      <color rgb="FFFF0000"/>
      <name val="Helvetica Neue"/>
      <family val="2"/>
    </font>
    <font>
      <b/>
      <sz val="14"/>
      <color theme="1"/>
      <name val="Aptos Narrow"/>
      <family val="2"/>
      <scheme val="minor"/>
    </font>
    <font>
      <b/>
      <sz val="14"/>
      <color theme="1"/>
      <name val="Aptos Narrow"/>
      <family val="2"/>
      <scheme val="minor"/>
    </font>
    <font>
      <b/>
      <sz val="10"/>
      <color rgb="FFFF0000"/>
      <name val="Helvetica Neue"/>
      <family val="2"/>
    </font>
    <font>
      <sz val="10"/>
      <color rgb="FFC00000"/>
      <name val="Helvetica Neue"/>
      <family val="2"/>
    </font>
    <font>
      <sz val="10"/>
      <name val="Helvetica Neue"/>
      <family val="2"/>
    </font>
    <font>
      <sz val="10"/>
      <color rgb="FF00B050"/>
      <name val="Helvetica Neue"/>
      <family val="2"/>
    </font>
    <font>
      <sz val="14"/>
      <color theme="1"/>
      <name val="Aptos Narrow"/>
      <family val="2"/>
      <scheme val="minor"/>
    </font>
    <font>
      <b/>
      <sz val="12"/>
      <color theme="1"/>
      <name val="Aptos Narrow"/>
      <family val="2"/>
      <scheme val="minor"/>
    </font>
  </fonts>
  <fills count="5">
    <fill>
      <patternFill patternType="none"/>
    </fill>
    <fill>
      <patternFill patternType="gray125"/>
    </fill>
    <fill>
      <patternFill patternType="solid">
        <fgColor theme="9"/>
        <bgColor theme="9"/>
      </patternFill>
    </fill>
    <fill>
      <patternFill patternType="solid">
        <fgColor rgb="FFFFFF00"/>
        <bgColor indexed="64"/>
      </patternFill>
    </fill>
    <fill>
      <patternFill patternType="solid">
        <fgColor theme="0"/>
        <bgColor indexed="64"/>
      </patternFill>
    </fill>
  </fills>
  <borders count="12">
    <border>
      <left/>
      <right/>
      <top/>
      <bottom/>
      <diagonal/>
    </border>
    <border>
      <left style="thin">
        <color rgb="FF000000"/>
      </left>
      <right/>
      <top style="thin">
        <color indexed="64"/>
      </top>
      <bottom/>
      <diagonal/>
    </border>
    <border>
      <left style="thin">
        <color indexed="64"/>
      </left>
      <right/>
      <top style="thin">
        <color indexed="64"/>
      </top>
      <bottom/>
      <diagonal/>
    </border>
    <border>
      <left style="thin">
        <color indexed="64"/>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pplyProtection="0"/>
  </cellStyleXfs>
  <cellXfs count="72">
    <xf numFmtId="0" fontId="0" fillId="0" borderId="0" xfId="0"/>
    <xf numFmtId="164" fontId="0" fillId="0" borderId="0" xfId="0" applyNumberFormat="1"/>
    <xf numFmtId="49" fontId="0" fillId="0" borderId="0" xfId="0" applyNumberFormat="1"/>
    <xf numFmtId="49" fontId="0" fillId="0" borderId="4" xfId="0" applyNumberFormat="1" applyBorder="1" applyAlignment="1">
      <alignment vertical="top" wrapText="1"/>
    </xf>
    <xf numFmtId="0" fontId="0" fillId="0" borderId="4" xfId="0" applyBorder="1" applyAlignment="1">
      <alignment vertical="top" wrapText="1"/>
    </xf>
    <xf numFmtId="49" fontId="2" fillId="0" borderId="4" xfId="0" applyNumberFormat="1" applyFont="1" applyBorder="1" applyAlignment="1">
      <alignment vertical="top" wrapText="1"/>
    </xf>
    <xf numFmtId="0" fontId="2" fillId="0" borderId="4" xfId="0" applyFont="1" applyBorder="1" applyAlignment="1">
      <alignment horizontal="right" vertical="top" wrapText="1"/>
    </xf>
    <xf numFmtId="49" fontId="3" fillId="0" borderId="4" xfId="0" applyNumberFormat="1" applyFont="1" applyBorder="1" applyAlignment="1">
      <alignment vertical="top" wrapText="1"/>
    </xf>
    <xf numFmtId="0" fontId="0" fillId="0" borderId="0" xfId="0" applyAlignment="1" applyProtection="1">
      <alignment wrapText="1"/>
      <protection locked="0"/>
    </xf>
    <xf numFmtId="14" fontId="3" fillId="0" borderId="2" xfId="0" applyNumberFormat="1" applyFont="1" applyBorder="1" applyAlignment="1">
      <alignment vertical="top" wrapText="1"/>
    </xf>
    <xf numFmtId="166" fontId="3" fillId="0" borderId="2" xfId="0" applyNumberFormat="1" applyFont="1" applyBorder="1" applyAlignment="1">
      <alignment vertical="top" wrapText="1"/>
    </xf>
    <xf numFmtId="0" fontId="7" fillId="0" borderId="7" xfId="0" applyFont="1" applyBorder="1" applyAlignment="1">
      <alignment horizontal="center"/>
    </xf>
    <xf numFmtId="49" fontId="3" fillId="0" borderId="8" xfId="0" applyNumberFormat="1" applyFont="1" applyBorder="1" applyAlignment="1">
      <alignment vertical="top" wrapText="1"/>
    </xf>
    <xf numFmtId="0" fontId="0" fillId="0" borderId="8" xfId="0" applyBorder="1" applyAlignment="1">
      <alignment vertical="top" wrapText="1"/>
    </xf>
    <xf numFmtId="0" fontId="8" fillId="0" borderId="7" xfId="0" applyFont="1" applyBorder="1" applyAlignment="1">
      <alignment horizontal="center"/>
    </xf>
    <xf numFmtId="1" fontId="2" fillId="0" borderId="1" xfId="0" applyNumberFormat="1" applyFont="1" applyBorder="1" applyAlignment="1">
      <alignment horizontal="center" vertical="center" wrapText="1"/>
    </xf>
    <xf numFmtId="49" fontId="2" fillId="0" borderId="2" xfId="0" applyNumberFormat="1" applyFont="1" applyBorder="1" applyAlignment="1">
      <alignment vertical="top" wrapText="1"/>
    </xf>
    <xf numFmtId="49" fontId="3" fillId="0" borderId="2" xfId="0" applyNumberFormat="1" applyFont="1" applyBorder="1" applyAlignment="1">
      <alignment vertical="top" wrapText="1"/>
    </xf>
    <xf numFmtId="0" fontId="3" fillId="0" borderId="2" xfId="0" applyFont="1" applyBorder="1" applyAlignment="1">
      <alignment vertical="top" wrapText="1"/>
    </xf>
    <xf numFmtId="0" fontId="3" fillId="0" borderId="2" xfId="0" applyFont="1" applyBorder="1" applyAlignment="1">
      <alignment horizontal="center" vertical="top" wrapText="1"/>
    </xf>
    <xf numFmtId="49" fontId="3" fillId="0" borderId="3" xfId="0" applyNumberFormat="1" applyFont="1" applyBorder="1" applyAlignment="1" applyProtection="1">
      <alignment vertical="top" wrapText="1"/>
      <protection locked="0"/>
    </xf>
    <xf numFmtId="164" fontId="2" fillId="0" borderId="1" xfId="0" applyNumberFormat="1" applyFont="1" applyBorder="1" applyAlignment="1">
      <alignment horizontal="center" vertical="center" wrapText="1"/>
    </xf>
    <xf numFmtId="0" fontId="3" fillId="0" borderId="2" xfId="0" applyFont="1" applyBorder="1" applyAlignment="1">
      <alignment horizontal="right" vertical="top" wrapText="1"/>
    </xf>
    <xf numFmtId="165" fontId="3" fillId="0" borderId="2" xfId="0" applyNumberFormat="1" applyFont="1" applyBorder="1" applyAlignment="1">
      <alignment horizontal="center" vertical="top" wrapText="1"/>
    </xf>
    <xf numFmtId="49" fontId="3" fillId="0" borderId="3" xfId="0" applyNumberFormat="1" applyFont="1" applyBorder="1" applyAlignment="1">
      <alignment vertical="top" wrapText="1"/>
    </xf>
    <xf numFmtId="1" fontId="3" fillId="0" borderId="2" xfId="0" applyNumberFormat="1" applyFont="1" applyBorder="1" applyAlignment="1">
      <alignment vertical="top" wrapText="1"/>
    </xf>
    <xf numFmtId="14" fontId="3" fillId="0" borderId="2" xfId="0" applyNumberFormat="1" applyFont="1" applyBorder="1" applyAlignment="1">
      <alignment horizontal="right" vertical="top" wrapText="1"/>
    </xf>
    <xf numFmtId="49" fontId="3" fillId="0" borderId="2" xfId="0" applyNumberFormat="1" applyFont="1" applyBorder="1" applyAlignment="1">
      <alignment horizontal="center" vertical="top" wrapText="1"/>
    </xf>
    <xf numFmtId="49" fontId="4" fillId="0" borderId="3" xfId="0" applyNumberFormat="1" applyFont="1" applyBorder="1" applyAlignment="1">
      <alignment vertical="top" wrapText="1"/>
    </xf>
    <xf numFmtId="14" fontId="3" fillId="0" borderId="2" xfId="0" applyNumberFormat="1" applyFont="1" applyBorder="1" applyAlignment="1">
      <alignment horizontal="center" vertical="top" wrapText="1"/>
    </xf>
    <xf numFmtId="49" fontId="2" fillId="0" borderId="5" xfId="0" applyNumberFormat="1" applyFont="1" applyBorder="1" applyAlignment="1">
      <alignment vertical="top" wrapText="1"/>
    </xf>
    <xf numFmtId="49" fontId="3" fillId="0" borderId="5" xfId="0" applyNumberFormat="1" applyFont="1" applyBorder="1" applyAlignment="1">
      <alignment vertical="top" wrapText="1"/>
    </xf>
    <xf numFmtId="14" fontId="3" fillId="0" borderId="5" xfId="0" applyNumberFormat="1" applyFont="1" applyBorder="1" applyAlignment="1">
      <alignment vertical="top" wrapText="1"/>
    </xf>
    <xf numFmtId="0" fontId="0" fillId="0" borderId="4" xfId="0" applyBorder="1" applyAlignment="1">
      <alignment horizontal="right" vertical="top" wrapText="1"/>
    </xf>
    <xf numFmtId="0" fontId="0" fillId="0" borderId="2" xfId="0" applyBorder="1"/>
    <xf numFmtId="14" fontId="3" fillId="0" borderId="2"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0" fontId="4" fillId="0" borderId="2" xfId="0" applyFont="1" applyBorder="1" applyAlignment="1">
      <alignment horizontal="center" vertical="top" wrapText="1"/>
    </xf>
    <xf numFmtId="1" fontId="9" fillId="0" borderId="1" xfId="0" applyNumberFormat="1" applyFont="1" applyBorder="1" applyAlignment="1">
      <alignment horizontal="center" vertical="center" wrapText="1"/>
    </xf>
    <xf numFmtId="49" fontId="3" fillId="0" borderId="2" xfId="0" applyNumberFormat="1" applyFont="1" applyBorder="1" applyAlignment="1">
      <alignment horizontal="right" vertical="top" wrapText="1"/>
    </xf>
    <xf numFmtId="1" fontId="3" fillId="0" borderId="5" xfId="0" applyNumberFormat="1" applyFont="1" applyBorder="1" applyAlignment="1">
      <alignment vertical="top" wrapText="1"/>
    </xf>
    <xf numFmtId="14" fontId="3" fillId="0" borderId="5" xfId="0" applyNumberFormat="1" applyFont="1" applyBorder="1" applyAlignment="1">
      <alignment horizontal="right" vertical="top" wrapText="1"/>
    </xf>
    <xf numFmtId="165" fontId="3" fillId="0" borderId="5" xfId="0" applyNumberFormat="1" applyFont="1" applyBorder="1" applyAlignment="1">
      <alignment horizontal="center" vertical="top" wrapText="1"/>
    </xf>
    <xf numFmtId="49" fontId="3" fillId="0" borderId="6" xfId="0" applyNumberFormat="1" applyFont="1" applyBorder="1" applyAlignment="1">
      <alignment vertical="top" wrapText="1"/>
    </xf>
    <xf numFmtId="14" fontId="11" fillId="0" borderId="2" xfId="0" applyNumberFormat="1" applyFont="1" applyBorder="1" applyAlignment="1">
      <alignment vertical="top" wrapText="1"/>
    </xf>
    <xf numFmtId="14" fontId="4" fillId="0" borderId="2" xfId="0" applyNumberFormat="1" applyFont="1" applyBorder="1" applyAlignment="1">
      <alignment horizontal="center" vertical="top" wrapText="1"/>
    </xf>
    <xf numFmtId="164" fontId="1" fillId="2" borderId="9" xfId="0" applyNumberFormat="1" applyFont="1" applyFill="1" applyBorder="1"/>
    <xf numFmtId="0" fontId="1" fillId="2" borderId="10" xfId="0" applyFont="1" applyFill="1" applyBorder="1"/>
    <xf numFmtId="49" fontId="1" fillId="2" borderId="10" xfId="0" applyNumberFormat="1" applyFont="1" applyFill="1" applyBorder="1"/>
    <xf numFmtId="0" fontId="1" fillId="2" borderId="11" xfId="0" applyFont="1" applyFill="1" applyBorder="1" applyAlignment="1" applyProtection="1">
      <alignment wrapText="1"/>
      <protection locked="0"/>
    </xf>
    <xf numFmtId="1" fontId="2" fillId="0" borderId="9" xfId="0" applyNumberFormat="1" applyFont="1" applyBorder="1" applyAlignment="1">
      <alignment horizontal="center" vertical="center" wrapText="1"/>
    </xf>
    <xf numFmtId="49" fontId="2" fillId="0" borderId="9" xfId="0" applyNumberFormat="1" applyFont="1" applyBorder="1" applyAlignment="1">
      <alignment vertical="top" wrapText="1"/>
    </xf>
    <xf numFmtId="49" fontId="3" fillId="0" borderId="9" xfId="0" applyNumberFormat="1" applyFont="1" applyBorder="1" applyAlignment="1">
      <alignment vertical="top" wrapText="1"/>
    </xf>
    <xf numFmtId="14" fontId="3" fillId="0" borderId="9" xfId="0" applyNumberFormat="1" applyFont="1" applyBorder="1" applyAlignment="1">
      <alignment vertical="top" wrapText="1"/>
    </xf>
    <xf numFmtId="0" fontId="3" fillId="0" borderId="9" xfId="0" applyFont="1" applyBorder="1" applyAlignment="1">
      <alignment vertical="top" wrapText="1"/>
    </xf>
    <xf numFmtId="0" fontId="3" fillId="0" borderId="9" xfId="0" applyFont="1" applyBorder="1" applyAlignment="1">
      <alignment horizontal="center" vertical="top" wrapText="1"/>
    </xf>
    <xf numFmtId="49" fontId="3" fillId="0" borderId="4" xfId="0" applyNumberFormat="1" applyFont="1" applyBorder="1" applyAlignment="1" applyProtection="1">
      <alignment vertical="top" wrapText="1"/>
      <protection locked="0"/>
    </xf>
    <xf numFmtId="1" fontId="2" fillId="0" borderId="2" xfId="0" applyNumberFormat="1" applyFont="1" applyBorder="1" applyAlignment="1">
      <alignment horizontal="center" vertical="center" wrapText="1"/>
    </xf>
    <xf numFmtId="49" fontId="3" fillId="0" borderId="8" xfId="0" applyNumberFormat="1" applyFont="1" applyBorder="1" applyAlignment="1" applyProtection="1">
      <alignment vertical="top" wrapText="1"/>
      <protection locked="0"/>
    </xf>
    <xf numFmtId="0" fontId="3" fillId="0" borderId="9" xfId="0" applyFont="1" applyBorder="1" applyAlignment="1">
      <alignment horizontal="right" vertical="top" wrapText="1"/>
    </xf>
    <xf numFmtId="166" fontId="3" fillId="0" borderId="9" xfId="0" applyNumberFormat="1" applyFont="1" applyBorder="1" applyAlignment="1">
      <alignment vertical="top" wrapText="1"/>
    </xf>
    <xf numFmtId="1" fontId="3" fillId="0" borderId="9" xfId="0" applyNumberFormat="1" applyFont="1" applyBorder="1" applyAlignment="1">
      <alignment vertical="top" wrapText="1"/>
    </xf>
    <xf numFmtId="14" fontId="3" fillId="0" borderId="9" xfId="0" applyNumberFormat="1" applyFont="1" applyBorder="1" applyAlignment="1">
      <alignment horizontal="right" vertical="top" wrapText="1"/>
    </xf>
    <xf numFmtId="49" fontId="3" fillId="3" borderId="4" xfId="0" applyNumberFormat="1" applyFont="1" applyFill="1" applyBorder="1" applyAlignment="1" applyProtection="1">
      <alignment vertical="top" wrapText="1"/>
      <protection locked="0"/>
    </xf>
    <xf numFmtId="164" fontId="2" fillId="0" borderId="9" xfId="0" applyNumberFormat="1" applyFont="1" applyBorder="1" applyAlignment="1">
      <alignment horizontal="center" vertical="center" wrapText="1"/>
    </xf>
    <xf numFmtId="49" fontId="10" fillId="3" borderId="8" xfId="0" applyNumberFormat="1" applyFont="1" applyFill="1" applyBorder="1" applyAlignment="1" applyProtection="1">
      <alignment vertical="top" wrapText="1"/>
      <protection locked="0"/>
    </xf>
    <xf numFmtId="49" fontId="4" fillId="0" borderId="8" xfId="0" applyNumberFormat="1" applyFont="1" applyBorder="1" applyAlignment="1" applyProtection="1">
      <alignment vertical="top" wrapText="1"/>
      <protection locked="0"/>
    </xf>
    <xf numFmtId="0" fontId="13" fillId="0" borderId="0" xfId="0" applyFont="1"/>
    <xf numFmtId="49" fontId="3" fillId="3" borderId="9" xfId="0" applyNumberFormat="1" applyFont="1" applyFill="1" applyBorder="1" applyAlignment="1">
      <alignment vertical="top" wrapText="1"/>
    </xf>
    <xf numFmtId="49" fontId="3" fillId="3" borderId="2" xfId="0" applyNumberFormat="1" applyFont="1" applyFill="1" applyBorder="1" applyAlignment="1">
      <alignment vertical="top" wrapText="1"/>
    </xf>
    <xf numFmtId="0" fontId="0" fillId="4" borderId="0" xfId="0" applyFill="1"/>
    <xf numFmtId="0" fontId="0" fillId="0" borderId="0" xfId="0" quotePrefix="1"/>
  </cellXfs>
  <cellStyles count="1">
    <cellStyle name="Normal" xfId="0" builtinId="0" customBuiltin="1"/>
  </cellStyles>
  <dxfs count="27">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bottom style="thin">
          <color indexed="64"/>
        </bottom>
      </border>
    </dxf>
    <dxf>
      <font>
        <b/>
        <i val="0"/>
        <strike val="0"/>
        <condense val="0"/>
        <extend val="0"/>
        <outline val="0"/>
        <shadow val="0"/>
        <u val="none"/>
        <vertAlign val="baseline"/>
        <sz val="14"/>
        <color theme="1"/>
        <name val="Aptos Narrow"/>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rgb="FF000000"/>
        </right>
        <top style="thin">
          <color indexed="64"/>
        </top>
        <bottom style="thin">
          <color rgb="FF000000"/>
        </bottom>
        <vertical/>
        <horizontal/>
      </border>
      <protection locked="0" hidden="0"/>
    </dxf>
    <dxf>
      <font>
        <b val="0"/>
        <i val="0"/>
        <strike val="0"/>
        <condense val="0"/>
        <extend val="0"/>
        <outline val="0"/>
        <shadow val="0"/>
        <u val="none"/>
        <vertAlign val="baseline"/>
        <sz val="10"/>
        <color theme="1"/>
        <name val="Helvetica Neue"/>
        <family val="2"/>
        <scheme val="none"/>
      </font>
      <fill>
        <patternFill patternType="none">
          <fgColor indexed="64"/>
          <bgColor auto="1"/>
        </patternFill>
      </fill>
      <alignment horizontal="center" vertical="top" textRotation="0" wrapText="1" indent="0" justifyLastLine="0" shrinkToFit="0" readingOrder="0"/>
      <border diagonalUp="0" diagonalDown="0">
        <left style="thin">
          <color indexed="64"/>
        </left>
        <right/>
        <top style="thin">
          <color indexed="64"/>
        </top>
        <bottom style="thin">
          <color rgb="FF000000"/>
        </bottom>
        <vertical/>
        <horizontal/>
      </border>
    </dxf>
    <dxf>
      <font>
        <b val="0"/>
        <i val="0"/>
        <strike val="0"/>
        <condense val="0"/>
        <extend val="0"/>
        <outline val="0"/>
        <shadow val="0"/>
        <u val="none"/>
        <vertAlign val="baseline"/>
        <sz val="10"/>
        <color theme="1"/>
        <name val="Helvetica Neue"/>
        <family val="2"/>
        <scheme val="none"/>
      </font>
      <numFmt numFmtId="0" formatCode="General"/>
      <alignment horizontal="general" vertical="top" textRotation="0" wrapText="1" indent="0" justifyLastLine="0" shrinkToFit="0" readingOrder="0"/>
      <border diagonalUp="0" diagonalDown="0">
        <left style="thin">
          <color indexed="64"/>
        </left>
        <right/>
        <top style="thin">
          <color indexed="64"/>
        </top>
        <bottom/>
        <vertical/>
        <horizontal/>
      </border>
    </dxf>
    <dxf>
      <fill>
        <patternFill patternType="none">
          <fgColor indexed="64"/>
          <bgColor auto="1"/>
        </patternFill>
      </fill>
    </dxf>
    <dxf>
      <font>
        <b val="0"/>
        <i val="0"/>
        <strike val="0"/>
        <condense val="0"/>
        <extend val="0"/>
        <outline val="0"/>
        <shadow val="0"/>
        <u val="none"/>
        <vertAlign val="baseline"/>
        <sz val="10"/>
        <color theme="1"/>
        <name val="Helvetica Neue"/>
        <family val="2"/>
        <scheme val="none"/>
      </font>
      <numFmt numFmtId="167" formatCode="m/d/yy"/>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167" formatCode="m/d/yy"/>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0"/>
        <color theme="1"/>
        <name val="Helvetica Neue"/>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0"/>
        <color theme="1"/>
        <name val="Helvetica Neue"/>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rgb="FF000000"/>
        </left>
        <right/>
        <top style="thin">
          <color indexed="64"/>
        </top>
        <bottom/>
        <vertical/>
        <horizontal/>
      </border>
    </dxf>
    <dxf>
      <fill>
        <patternFill patternType="none">
          <fgColor indexed="64"/>
          <bgColor auto="1"/>
        </patternFill>
      </fill>
    </dxf>
    <dxf>
      <border>
        <bottom style="thin">
          <color indexed="64"/>
        </bottom>
      </border>
    </dxf>
    <dxf>
      <font>
        <b val="0"/>
        <i val="0"/>
        <strike val="0"/>
        <condense val="0"/>
        <extend val="0"/>
        <outline val="0"/>
        <shadow val="0"/>
        <u val="none"/>
        <vertAlign val="baseline"/>
        <sz val="12"/>
        <color theme="0"/>
        <name val="Aptos Narrow"/>
        <family val="2"/>
        <scheme val="minor"/>
      </font>
      <fill>
        <patternFill patternType="solid">
          <fgColor theme="9"/>
          <bgColor theme="9"/>
        </patternFill>
      </fill>
    </dxf>
  </dxfs>
  <tableStyles count="0" defaultTableStyle="TableStyleMedium2" defaultPivotStyle="PivotStyleLight16"/>
  <colors>
    <mruColors>
      <color rgb="FF8A090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7AA2F68-18AD-6B4A-BC4E-6561FCD09721}" name="Table3" displayName="Table3" ref="A1:L162" totalsRowShown="0" headerRowDxfId="26" dataDxfId="24" headerRowBorderDxfId="25">
  <autoFilter ref="A1:L162" xr:uid="{C7AA2F68-18AD-6B4A-BC4E-6561FCD09721}">
    <filterColumn colId="2">
      <filters>
        <filter val="Y"/>
      </filters>
    </filterColumn>
  </autoFilter>
  <sortState xmlns:xlrd2="http://schemas.microsoft.com/office/spreadsheetml/2017/richdata2" ref="A3:L145">
    <sortCondition ref="B3:B162"/>
  </sortState>
  <tableColumns count="12">
    <tableColumn id="1" xr3:uid="{7679075A-B2D7-824E-9042-86F7FCBB409E}" name="Tag" dataDxfId="23"/>
    <tableColumn id="2" xr3:uid="{A9834828-6511-8942-A0EA-7102EE0C4E39}" name="Gender" dataDxfId="22"/>
    <tableColumn id="3" xr3:uid="{320828BF-7280-B444-9B91-FD2B9C1227D8}" name="CT" dataDxfId="21"/>
    <tableColumn id="4" xr3:uid="{C844A0C8-335D-6F40-B753-8B03A9BE3ABD}" name="Age" dataDxfId="20">
      <calculatedColumnFormula>DATEDIF(E2,TODAY(),"Y")&amp;"Y"&amp;DATEDIF(E2,TODAY(),"YM")&amp;"M"</calculatedColumnFormula>
    </tableColumn>
    <tableColumn id="5" xr3:uid="{A604EC5A-D9FA-434D-A863-3B25FF9825A4}" name="DOB" dataDxfId="19"/>
    <tableColumn id="6" xr3:uid="{6B9519B0-570E-F24A-B6CC-17D55B4A27C0}" name="Dame" dataDxfId="18"/>
    <tableColumn id="7" xr3:uid="{BB218B4F-5E96-EC49-830E-B602CB131FE8}" name="Calved" dataDxfId="17"/>
    <tableColumn id="8" xr3:uid="{2DBA71DE-94DE-1748-9B6C-F61872D77906}" name=" Bred" dataDxfId="16"/>
    <tableColumn id="9" xr3:uid="{E8EBC557-BD92-8B4C-8948-EBCB653044E0}" name="Due Date" dataDxfId="15"/>
    <tableColumn id="14" xr3:uid="{4ED3607F-F64A-E348-9850-830DF9DB9B65}" name="Status" dataDxfId="14">
      <calculatedColumnFormula array="1">_xlfn.IFS(TODAY()-Table3[[#This Row],[Due Date]]&gt;1,"Overdue",TODAY()-Table3[[#This Row],[Due Date]]=30,"Due Soon",TRUE,"Not Due")</calculatedColumnFormula>
    </tableColumn>
    <tableColumn id="10" xr3:uid="{66A2DDD3-26DF-0F48-A00F-9843F50E3605}" name="Sold/Died/Mkt" dataDxfId="13"/>
    <tableColumn id="12" xr3:uid="{78AEC6D1-9EB1-C243-91ED-DEFA9CAC8C72}" name="Comments" dataDxfId="12"/>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936C67-91AF-164D-BC53-7A7623DFB627}" name="Table2" displayName="Table2" ref="A1:B14" totalsRowShown="0" headerRowDxfId="11" headerRowBorderDxfId="10" tableBorderDxfId="9" totalsRowBorderDxfId="8">
  <autoFilter ref="A1:B14" xr:uid="{92936C67-91AF-164D-BC53-7A7623DFB627}"/>
  <tableColumns count="2">
    <tableColumn id="1" xr3:uid="{2762C00B-749B-A04A-929D-96091A656D1E}" name="Summary DataCount"/>
    <tableColumn id="3" xr3:uid="{455A29B5-4809-F947-A924-0442B3C0D9F8}" name="Count Per Head" dataDxfId="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631D3-B79C-FF47-8F0D-5F74569A600B}">
  <dimension ref="A1:N168"/>
  <sheetViews>
    <sheetView tabSelected="1" zoomScale="125" zoomScaleNormal="150" workbookViewId="0">
      <selection activeCell="N3" sqref="N3:N145"/>
    </sheetView>
  </sheetViews>
  <sheetFormatPr defaultColWidth="10.875" defaultRowHeight="15.75"/>
  <cols>
    <col min="1" max="1" width="7.125" style="1" customWidth="1"/>
    <col min="3" max="3" width="5.875" style="2" bestFit="1" customWidth="1"/>
    <col min="4" max="4" width="7.375" customWidth="1"/>
    <col min="5" max="5" width="10.5" customWidth="1"/>
    <col min="6" max="6" width="8.375" customWidth="1"/>
    <col min="7" max="7" width="9.375" bestFit="1" customWidth="1"/>
    <col min="8" max="8" width="8.125" bestFit="1" customWidth="1"/>
    <col min="9" max="9" width="10.375" bestFit="1" customWidth="1"/>
    <col min="10" max="10" width="8.125" customWidth="1"/>
    <col min="11" max="11" width="6.5" customWidth="1"/>
    <col min="12" max="12" width="56.125" style="8" customWidth="1"/>
  </cols>
  <sheetData>
    <row r="1" spans="1:14">
      <c r="A1" s="46" t="s">
        <v>0</v>
      </c>
      <c r="B1" s="47" t="s">
        <v>221</v>
      </c>
      <c r="C1" s="48" t="s">
        <v>139</v>
      </c>
      <c r="D1" s="47" t="s">
        <v>1</v>
      </c>
      <c r="E1" s="47" t="s">
        <v>2</v>
      </c>
      <c r="F1" s="47" t="s">
        <v>3</v>
      </c>
      <c r="G1" s="47" t="s">
        <v>138</v>
      </c>
      <c r="H1" s="47" t="s">
        <v>137</v>
      </c>
      <c r="I1" s="47" t="s">
        <v>220</v>
      </c>
      <c r="J1" s="47" t="s">
        <v>218</v>
      </c>
      <c r="K1" s="47" t="s">
        <v>4</v>
      </c>
      <c r="L1" s="49" t="s">
        <v>5</v>
      </c>
      <c r="N1" t="s">
        <v>6</v>
      </c>
    </row>
    <row r="2" spans="1:14" ht="24" hidden="1" customHeight="1">
      <c r="A2" s="15">
        <v>0</v>
      </c>
      <c r="B2" s="16" t="s">
        <v>7</v>
      </c>
      <c r="C2" s="17" t="s">
        <v>12</v>
      </c>
      <c r="D2" s="17" t="str">
        <f t="shared" ref="D2" ca="1" si="0">DATEDIF(E2,TODAY(),"Y")&amp;"Y"&amp;DATEDIF(E2,TODAY(),"YM")&amp;"M"</f>
        <v>10Y0M</v>
      </c>
      <c r="E2" s="9">
        <v>42347</v>
      </c>
      <c r="F2" s="18" t="s">
        <v>9</v>
      </c>
      <c r="G2" s="17" t="s">
        <v>10</v>
      </c>
      <c r="H2" s="17" t="s">
        <v>10</v>
      </c>
      <c r="I2" s="9" t="s">
        <v>10</v>
      </c>
      <c r="J2" s="18" t="e" cm="1">
        <f t="array" aca="1" ref="J2" ca="1">_xlfn.IFS(TODAY()-Table3[[#This Row],[Due Date]]&gt;1,"Overdue",TODAY()-Table3[[#This Row],[Due Date]]=30,"Due Soon",TRUE,"Not Due")</f>
        <v>#VALUE!</v>
      </c>
      <c r="K2" s="29">
        <v>45887</v>
      </c>
      <c r="L2" s="20" t="s">
        <v>170</v>
      </c>
    </row>
    <row r="3" spans="1:14">
      <c r="A3" s="50">
        <v>4</v>
      </c>
      <c r="B3" s="51" t="s">
        <v>7</v>
      </c>
      <c r="C3" s="52" t="s">
        <v>8</v>
      </c>
      <c r="D3" s="52" t="str">
        <f t="shared" ref="D3:D40" ca="1" si="1">DATEDIF(E3,TODAY(),"Y")&amp;"Y"&amp;DATEDIF(E3,TODAY(),"YM")&amp;"M"</f>
        <v>3Y8M</v>
      </c>
      <c r="E3" s="53">
        <v>44660</v>
      </c>
      <c r="F3" s="54">
        <v>91</v>
      </c>
      <c r="G3" s="52" t="s">
        <v>10</v>
      </c>
      <c r="H3" s="52" t="s">
        <v>10</v>
      </c>
      <c r="I3" s="53" t="s">
        <v>10</v>
      </c>
      <c r="J3" s="55" t="e" cm="1">
        <f t="array" aca="1" ref="J3" ca="1">_xlfn.IFS(TODAY()-Table3[[#This Row],[Due Date]]&gt;1,"Overdue",TODAY()-Table3[[#This Row],[Due Date]]=30,"Due Soon",TRUE,"Not Due")</f>
        <v>#VALUE!</v>
      </c>
      <c r="K3" s="55"/>
      <c r="L3" s="56" t="s">
        <v>21</v>
      </c>
      <c r="N3" s="71" t="str">
        <f ca="1">IF(Table3[[#This Row],[Due Date]]="NA","",IF(Table3[[#This Row],[Due Date]]&lt;TODAY(),"Overdue",IF(Table3[[#This Row],[Due Date]]&gt;TODAY()+30,"Not Due","Due Soon")))</f>
        <v/>
      </c>
    </row>
    <row r="4" spans="1:14" hidden="1">
      <c r="A4" s="21">
        <v>1</v>
      </c>
      <c r="B4" s="16" t="s">
        <v>11</v>
      </c>
      <c r="C4" s="17" t="s">
        <v>12</v>
      </c>
      <c r="D4" s="17" t="str">
        <f t="shared" ca="1" si="1"/>
        <v>3Y11M</v>
      </c>
      <c r="E4" s="9" t="s">
        <v>13</v>
      </c>
      <c r="F4" s="22" t="s">
        <v>14</v>
      </c>
      <c r="G4" s="17" t="s">
        <v>10</v>
      </c>
      <c r="H4" s="17" t="s">
        <v>15</v>
      </c>
      <c r="I4" s="9" t="s">
        <v>16</v>
      </c>
      <c r="J4" s="19" t="e" cm="1">
        <f t="array" aca="1" ref="J4" ca="1">_xlfn.IFS(TODAY()-Table3[[#This Row],[Due Date]]&gt;1,"Overdue",TODAY()-Table3[[#This Row],[Due Date]]=30,"Due Soon",TRUE,"Not Due")</f>
        <v>#VALUE!</v>
      </c>
      <c r="K4" s="23" t="s">
        <v>17</v>
      </c>
      <c r="L4" s="24" t="s">
        <v>18</v>
      </c>
      <c r="N4" s="71" t="str">
        <f ca="1">IF(Table3[[#This Row],[Due Date]]="NA","",IF(Table3[[#This Row],[Due Date]]&lt;TODAY(),"Overdue",IF(Table3[[#This Row],[Due Date]]&gt;TODAY()+30,"Not Due","Due Soon")))</f>
        <v>Not Due</v>
      </c>
    </row>
    <row r="5" spans="1:14" ht="25.5" hidden="1">
      <c r="A5" s="21">
        <v>3</v>
      </c>
      <c r="B5" s="16" t="s">
        <v>11</v>
      </c>
      <c r="C5" s="17" t="s">
        <v>12</v>
      </c>
      <c r="D5" s="17" t="str">
        <f t="shared" ca="1" si="1"/>
        <v>3Y8M</v>
      </c>
      <c r="E5" s="9">
        <v>44648</v>
      </c>
      <c r="F5" s="22">
        <v>75</v>
      </c>
      <c r="G5" s="17" t="s">
        <v>10</v>
      </c>
      <c r="H5" s="17" t="s">
        <v>10</v>
      </c>
      <c r="I5" s="9" t="s">
        <v>10</v>
      </c>
      <c r="J5" s="19" t="e" cm="1">
        <f t="array" aca="1" ref="J5" ca="1">_xlfn.IFS(TODAY()-Table3[[#This Row],[Due Date]]&gt;1,"Overdue",TODAY()-Table3[[#This Row],[Due Date]]=30,"Due Soon",TRUE,"Not Due")</f>
        <v>#VALUE!</v>
      </c>
      <c r="K5" s="23">
        <v>44997</v>
      </c>
      <c r="L5" s="24" t="s">
        <v>20</v>
      </c>
      <c r="N5" s="71" t="str">
        <f ca="1">IF(Table3[[#This Row],[Due Date]]="NA","",IF(Table3[[#This Row],[Due Date]]&lt;TODAY(),"Overdue",IF(Table3[[#This Row],[Due Date]]&gt;TODAY()+30,"Not Due","Due Soon")))</f>
        <v/>
      </c>
    </row>
    <row r="6" spans="1:14" hidden="1">
      <c r="A6" s="15">
        <v>3</v>
      </c>
      <c r="B6" s="16" t="s">
        <v>11</v>
      </c>
      <c r="C6" s="17" t="s">
        <v>12</v>
      </c>
      <c r="D6" s="17" t="str">
        <f t="shared" ca="1" si="1"/>
        <v>1Y4M</v>
      </c>
      <c r="E6" s="9">
        <v>45499</v>
      </c>
      <c r="F6" s="18">
        <v>26</v>
      </c>
      <c r="G6" s="17" t="s">
        <v>10</v>
      </c>
      <c r="H6" s="9" t="s">
        <v>10</v>
      </c>
      <c r="I6" s="9" t="s">
        <v>10</v>
      </c>
      <c r="J6" s="19" t="e" cm="1">
        <f t="array" aca="1" ref="J6" ca="1">_xlfn.IFS(TODAY()-Table3[[#This Row],[Due Date]]&gt;1,"Overdue",TODAY()-Table3[[#This Row],[Due Date]]=30,"Due Soon",TRUE,"Not Due")</f>
        <v>#VALUE!</v>
      </c>
      <c r="K6" s="29">
        <v>45733</v>
      </c>
      <c r="L6" s="20" t="s">
        <v>148</v>
      </c>
      <c r="N6" s="71" t="str">
        <f ca="1">IF(Table3[[#This Row],[Due Date]]="NA","",IF(Table3[[#This Row],[Due Date]]&lt;TODAY(),"Overdue",IF(Table3[[#This Row],[Due Date]]&gt;TODAY()+30,"Not Due","Due Soon")))</f>
        <v/>
      </c>
    </row>
    <row r="7" spans="1:14" hidden="1">
      <c r="A7" s="15">
        <v>9</v>
      </c>
      <c r="B7" s="16" t="s">
        <v>11</v>
      </c>
      <c r="C7" s="17" t="s">
        <v>12</v>
      </c>
      <c r="D7" s="17" t="str">
        <f t="shared" ca="1" si="1"/>
        <v>1Y2M</v>
      </c>
      <c r="E7" s="9">
        <v>45572</v>
      </c>
      <c r="F7" s="18">
        <v>8</v>
      </c>
      <c r="G7" s="17" t="s">
        <v>10</v>
      </c>
      <c r="H7" s="17" t="s">
        <v>10</v>
      </c>
      <c r="I7" s="9" t="s">
        <v>10</v>
      </c>
      <c r="J7" s="55" t="e" cm="1">
        <f t="array" aca="1" ref="J7" ca="1">_xlfn.IFS(TODAY()-Table3[[#This Row],[Due Date]]&gt;1,"Overdue",TODAY()-Table3[[#This Row],[Due Date]]=30,"Due Soon",TRUE,"Not Due")</f>
        <v>#VALUE!</v>
      </c>
      <c r="K7" s="45">
        <v>45908</v>
      </c>
      <c r="L7" s="20" t="s">
        <v>175</v>
      </c>
      <c r="N7" s="71" t="str">
        <f ca="1">IF(Table3[[#This Row],[Due Date]]="NA","",IF(Table3[[#This Row],[Due Date]]&lt;TODAY(),"Overdue",IF(Table3[[#This Row],[Due Date]]&gt;TODAY()+30,"Not Due","Due Soon")))</f>
        <v/>
      </c>
    </row>
    <row r="8" spans="1:14" ht="38.25" hidden="1">
      <c r="A8" s="21">
        <v>5</v>
      </c>
      <c r="B8" s="16" t="s">
        <v>11</v>
      </c>
      <c r="C8" s="17" t="s">
        <v>12</v>
      </c>
      <c r="D8" s="17" t="str">
        <f t="shared" ca="1" si="1"/>
        <v>3Y5M</v>
      </c>
      <c r="E8" s="9">
        <v>44728</v>
      </c>
      <c r="F8" s="17" t="s">
        <v>22</v>
      </c>
      <c r="G8" s="17" t="s">
        <v>10</v>
      </c>
      <c r="H8" s="9" t="s">
        <v>10</v>
      </c>
      <c r="I8" s="9" t="s">
        <v>10</v>
      </c>
      <c r="J8" s="55" t="e" cm="1">
        <f t="array" aca="1" ref="J8" ca="1">_xlfn.IFS(TODAY()-Table3[[#This Row],[Due Date]]&gt;1,"Overdue",TODAY()-Table3[[#This Row],[Due Date]]=30,"Due Soon",TRUE,"Not Due")</f>
        <v>#VALUE!</v>
      </c>
      <c r="K8" s="23">
        <v>44997</v>
      </c>
      <c r="L8" s="24" t="s">
        <v>23</v>
      </c>
      <c r="N8" s="71" t="str">
        <f ca="1">IF(Table3[[#This Row],[Due Date]]="NA","",IF(Table3[[#This Row],[Due Date]]&lt;TODAY(),"Overdue",IF(Table3[[#This Row],[Due Date]]&gt;TODAY()+30,"Not Due","Due Soon")))</f>
        <v/>
      </c>
    </row>
    <row r="9" spans="1:14" hidden="1">
      <c r="A9" s="15">
        <v>10</v>
      </c>
      <c r="B9" s="16" t="s">
        <v>11</v>
      </c>
      <c r="C9" s="17" t="s">
        <v>12</v>
      </c>
      <c r="D9" s="17" t="str">
        <f t="shared" ca="1" si="1"/>
        <v>1Y5M</v>
      </c>
      <c r="E9" s="9">
        <v>45457</v>
      </c>
      <c r="F9" s="25">
        <v>68</v>
      </c>
      <c r="G9" s="26" t="s">
        <v>10</v>
      </c>
      <c r="H9" s="9" t="s">
        <v>10</v>
      </c>
      <c r="I9" s="9" t="s">
        <v>10</v>
      </c>
      <c r="J9" s="55" t="e" cm="1">
        <f t="array" aca="1" ref="J9" ca="1">_xlfn.IFS(TODAY()-Table3[[#This Row],[Due Date]]&gt;1,"Overdue",TODAY()-Table3[[#This Row],[Due Date]]=30,"Due Soon",TRUE,"Not Due")</f>
        <v>#VALUE!</v>
      </c>
      <c r="K9" s="29">
        <v>45733</v>
      </c>
      <c r="L9" s="20" t="s">
        <v>149</v>
      </c>
      <c r="N9" s="71" t="str">
        <f ca="1">IF(Table3[[#This Row],[Due Date]]="NA","",IF(Table3[[#This Row],[Due Date]]&lt;TODAY(),"Overdue",IF(Table3[[#This Row],[Due Date]]&gt;TODAY()+30,"Not Due","Due Soon")))</f>
        <v/>
      </c>
    </row>
    <row r="10" spans="1:14" hidden="1">
      <c r="A10" s="15">
        <v>101</v>
      </c>
      <c r="B10" s="16" t="s">
        <v>11</v>
      </c>
      <c r="C10" s="17" t="s">
        <v>12</v>
      </c>
      <c r="D10" s="17" t="str">
        <f t="shared" ca="1" si="1"/>
        <v>1Y2M</v>
      </c>
      <c r="E10" s="9">
        <v>45572</v>
      </c>
      <c r="F10" s="25">
        <v>63</v>
      </c>
      <c r="G10" s="26" t="s">
        <v>10</v>
      </c>
      <c r="H10" s="9" t="s">
        <v>10</v>
      </c>
      <c r="I10" s="9" t="s">
        <v>10</v>
      </c>
      <c r="J10" s="19" t="e" cm="1">
        <f t="array" aca="1" ref="J10" ca="1">_xlfn.IFS(TODAY()-Table3[[#This Row],[Due Date]]&gt;1,"Overdue",TODAY()-Table3[[#This Row],[Due Date]]=30,"Due Soon",TRUE,"Not Due")</f>
        <v>#VALUE!</v>
      </c>
      <c r="K10" s="29">
        <v>45733</v>
      </c>
      <c r="L10" s="20" t="s">
        <v>150</v>
      </c>
      <c r="N10" s="71" t="str">
        <f ca="1">IF(Table3[[#This Row],[Due Date]]="NA","",IF(Table3[[#This Row],[Due Date]]&lt;TODAY(),"Overdue",IF(Table3[[#This Row],[Due Date]]&gt;TODAY()+30,"Not Due","Due Soon")))</f>
        <v/>
      </c>
    </row>
    <row r="11" spans="1:14" hidden="1">
      <c r="A11" s="15">
        <v>111</v>
      </c>
      <c r="B11" s="16" t="s">
        <v>11</v>
      </c>
      <c r="C11" s="17" t="s">
        <v>12</v>
      </c>
      <c r="D11" s="18" t="str">
        <f t="shared" ca="1" si="1"/>
        <v>1Y5M</v>
      </c>
      <c r="E11" s="9">
        <v>45474</v>
      </c>
      <c r="F11" s="25">
        <v>28</v>
      </c>
      <c r="G11" s="26" t="s">
        <v>10</v>
      </c>
      <c r="H11" s="9" t="s">
        <v>10</v>
      </c>
      <c r="I11" s="9" t="s">
        <v>10</v>
      </c>
      <c r="J11" s="19" t="e" cm="1">
        <f t="array" aca="1" ref="J11" ca="1">_xlfn.IFS(TODAY()-Table3[[#This Row],[Due Date]]&gt;1,"Overdue",TODAY()-Table3[[#This Row],[Due Date]]=30,"Due Soon",TRUE,"Not Due")</f>
        <v>#VALUE!</v>
      </c>
      <c r="K11" s="29">
        <v>45733</v>
      </c>
      <c r="L11" s="24" t="s">
        <v>151</v>
      </c>
      <c r="N11" s="71" t="str">
        <f ca="1">IF(Table3[[#This Row],[Due Date]]="NA","",IF(Table3[[#This Row],[Due Date]]&lt;TODAY(),"Overdue",IF(Table3[[#This Row],[Due Date]]&gt;TODAY()+30,"Not Due","Due Soon")))</f>
        <v/>
      </c>
    </row>
    <row r="12" spans="1:14" hidden="1">
      <c r="A12" s="21">
        <v>8</v>
      </c>
      <c r="B12" s="16" t="s">
        <v>11</v>
      </c>
      <c r="C12" s="17" t="s">
        <v>12</v>
      </c>
      <c r="D12" s="17" t="str">
        <f t="shared" ca="1" si="1"/>
        <v>3Y4M</v>
      </c>
      <c r="E12" s="9">
        <v>44761</v>
      </c>
      <c r="F12" s="25">
        <v>26</v>
      </c>
      <c r="G12" s="17" t="s">
        <v>10</v>
      </c>
      <c r="H12" s="9" t="s">
        <v>10</v>
      </c>
      <c r="I12" s="9" t="s">
        <v>10</v>
      </c>
      <c r="J12" s="19" t="e" cm="1">
        <f t="array" aca="1" ref="J12" ca="1">_xlfn.IFS(TODAY()-Table3[[#This Row],[Due Date]]&gt;1,"Overdue",TODAY()-Table3[[#This Row],[Due Date]]=30,"Due Soon",TRUE,"Not Due")</f>
        <v>#VALUE!</v>
      </c>
      <c r="K12" s="23">
        <v>44997</v>
      </c>
      <c r="L12" s="24" t="s">
        <v>28</v>
      </c>
      <c r="N12" s="71" t="str">
        <f ca="1">IF(Table3[[#This Row],[Due Date]]="NA","",IF(Table3[[#This Row],[Due Date]]&lt;TODAY(),"Overdue",IF(Table3[[#This Row],[Due Date]]&gt;TODAY()+30,"Not Due","Due Soon")))</f>
        <v/>
      </c>
    </row>
    <row r="13" spans="1:14" hidden="1">
      <c r="A13" s="15">
        <v>120</v>
      </c>
      <c r="B13" s="16" t="s">
        <v>11</v>
      </c>
      <c r="C13" s="17" t="s">
        <v>12</v>
      </c>
      <c r="D13" s="17" t="str">
        <f t="shared" ca="1" si="1"/>
        <v>1Y5M</v>
      </c>
      <c r="E13" s="9">
        <v>45470</v>
      </c>
      <c r="F13" s="25">
        <v>35</v>
      </c>
      <c r="G13" s="26" t="s">
        <v>10</v>
      </c>
      <c r="H13" s="9" t="s">
        <v>10</v>
      </c>
      <c r="I13" s="9" t="s">
        <v>10</v>
      </c>
      <c r="J13" s="55" t="e" cm="1">
        <f t="array" aca="1" ref="J13" ca="1">_xlfn.IFS(TODAY()-Table3[[#This Row],[Due Date]]&gt;1,"Overdue",TODAY()-Table3[[#This Row],[Due Date]]=30,"Due Soon",TRUE,"Not Due")</f>
        <v>#VALUE!</v>
      </c>
      <c r="K13" s="37"/>
      <c r="L13" s="20" t="s">
        <v>152</v>
      </c>
      <c r="N13" s="71" t="str">
        <f ca="1">IF(Table3[[#This Row],[Due Date]]="NA","",IF(Table3[[#This Row],[Due Date]]&lt;TODAY(),"Overdue",IF(Table3[[#This Row],[Due Date]]&gt;TODAY()+30,"Not Due","Due Soon")))</f>
        <v/>
      </c>
    </row>
    <row r="14" spans="1:14" hidden="1">
      <c r="A14" s="15">
        <v>125</v>
      </c>
      <c r="B14" s="16" t="s">
        <v>11</v>
      </c>
      <c r="C14" s="17" t="s">
        <v>12</v>
      </c>
      <c r="D14" s="17" t="str">
        <f t="shared" ca="1" si="1"/>
        <v>1Y3M</v>
      </c>
      <c r="E14" s="9">
        <v>45527</v>
      </c>
      <c r="F14" s="25">
        <v>116</v>
      </c>
      <c r="G14" s="26" t="s">
        <v>10</v>
      </c>
      <c r="H14" s="9" t="s">
        <v>10</v>
      </c>
      <c r="I14" s="9" t="s">
        <v>10</v>
      </c>
      <c r="J14" s="55" t="e" cm="1">
        <f t="array" aca="1" ref="J14" ca="1">_xlfn.IFS(TODAY()-Table3[[#This Row],[Due Date]]&gt;1,"Overdue",TODAY()-Table3[[#This Row],[Due Date]]=30,"Due Soon",TRUE,"Not Due")</f>
        <v>#VALUE!</v>
      </c>
      <c r="K14" s="29">
        <v>45733</v>
      </c>
      <c r="L14" s="20" t="s">
        <v>153</v>
      </c>
      <c r="N14" s="71" t="str">
        <f ca="1">IF(Table3[[#This Row],[Due Date]]="NA","",IF(Table3[[#This Row],[Due Date]]&lt;TODAY(),"Overdue",IF(Table3[[#This Row],[Due Date]]&gt;TODAY()+30,"Not Due","Due Soon")))</f>
        <v/>
      </c>
    </row>
    <row r="15" spans="1:14" hidden="1">
      <c r="A15" s="21">
        <v>10</v>
      </c>
      <c r="B15" s="16" t="s">
        <v>11</v>
      </c>
      <c r="C15" s="17" t="s">
        <v>12</v>
      </c>
      <c r="D15" s="17" t="str">
        <f t="shared" ca="1" si="1"/>
        <v>3Y5M</v>
      </c>
      <c r="E15" s="9">
        <v>44735</v>
      </c>
      <c r="F15" s="25">
        <v>68</v>
      </c>
      <c r="G15" s="17" t="s">
        <v>10</v>
      </c>
      <c r="H15" s="9" t="s">
        <v>10</v>
      </c>
      <c r="I15" s="9" t="s">
        <v>10</v>
      </c>
      <c r="J15" s="55" t="e" cm="1">
        <f t="array" aca="1" ref="J15" ca="1">_xlfn.IFS(TODAY()-Table3[[#This Row],[Due Date]]&gt;1,"Overdue",TODAY()-Table3[[#This Row],[Due Date]]=30,"Due Soon",TRUE,"Not Due")</f>
        <v>#VALUE!</v>
      </c>
      <c r="K15" s="23">
        <v>44997</v>
      </c>
      <c r="L15" s="24" t="s">
        <v>31</v>
      </c>
      <c r="N15" s="71" t="str">
        <f ca="1">IF(Table3[[#This Row],[Due Date]]="NA","",IF(Table3[[#This Row],[Due Date]]&lt;TODAY(),"Overdue",IF(Table3[[#This Row],[Due Date]]&gt;TODAY()+30,"Not Due","Due Soon")))</f>
        <v/>
      </c>
    </row>
    <row r="16" spans="1:14">
      <c r="A16" s="57">
        <v>12</v>
      </c>
      <c r="B16" s="16" t="s">
        <v>11</v>
      </c>
      <c r="C16" s="17" t="s">
        <v>8</v>
      </c>
      <c r="D16" s="17" t="str">
        <f t="shared" ca="1" si="1"/>
        <v>0Y10M</v>
      </c>
      <c r="E16" s="9">
        <v>45691</v>
      </c>
      <c r="F16" s="25">
        <v>56</v>
      </c>
      <c r="G16" s="9" t="s">
        <v>10</v>
      </c>
      <c r="H16" s="9" t="s">
        <v>10</v>
      </c>
      <c r="I16" s="53" t="s">
        <v>10</v>
      </c>
      <c r="J16" s="55" t="e" cm="1">
        <f t="array" aca="1" ref="J16" ca="1">_xlfn.IFS(TODAY()-Table3[[#This Row],[Due Date]]&gt;1,"Overdue",TODAY()-Table3[[#This Row],[Due Date]]=30,"Due Soon",TRUE,"Not Due")</f>
        <v>#VALUE!</v>
      </c>
      <c r="K16" s="19" t="s">
        <v>79</v>
      </c>
      <c r="L16" s="58" t="s">
        <v>174</v>
      </c>
      <c r="N16" s="71" t="str">
        <f ca="1">IF(Table3[[#This Row],[Due Date]]="NA","",IF(Table3[[#This Row],[Due Date]]&lt;TODAY(),"Overdue",IF(Table3[[#This Row],[Due Date]]&gt;TODAY()+30,"Not Due","Due Soon")))</f>
        <v/>
      </c>
    </row>
    <row r="17" spans="1:14">
      <c r="A17" s="57" t="s">
        <v>126</v>
      </c>
      <c r="B17" s="16" t="s">
        <v>11</v>
      </c>
      <c r="C17" s="17" t="s">
        <v>8</v>
      </c>
      <c r="D17" s="18" t="str">
        <f t="shared" ca="1" si="1"/>
        <v>0Y3M</v>
      </c>
      <c r="E17" s="9">
        <v>45905</v>
      </c>
      <c r="F17" s="25">
        <v>11</v>
      </c>
      <c r="G17" s="9" t="s">
        <v>10</v>
      </c>
      <c r="H17" s="9" t="s">
        <v>10</v>
      </c>
      <c r="I17" s="53" t="s">
        <v>10</v>
      </c>
      <c r="J17" s="55" t="e" cm="1">
        <f t="array" aca="1" ref="J17" ca="1">_xlfn.IFS(TODAY()-Table3[[#This Row],[Due Date]]&gt;1,"Overdue",TODAY()-Table3[[#This Row],[Due Date]]=30,"Due Soon",TRUE,"Not Due")</f>
        <v>#VALUE!</v>
      </c>
      <c r="K17" s="19" t="s">
        <v>17</v>
      </c>
      <c r="L17" s="58" t="s">
        <v>193</v>
      </c>
      <c r="N17" s="71" t="str">
        <f ca="1">IF(Table3[[#This Row],[Due Date]]="NA","",IF(Table3[[#This Row],[Due Date]]&lt;TODAY(),"Overdue",IF(Table3[[#This Row],[Due Date]]&gt;TODAY()+30,"Not Due","Due Soon")))</f>
        <v/>
      </c>
    </row>
    <row r="18" spans="1:14">
      <c r="A18" s="57" t="s">
        <v>202</v>
      </c>
      <c r="B18" s="16" t="s">
        <v>11</v>
      </c>
      <c r="C18" s="17" t="s">
        <v>8</v>
      </c>
      <c r="D18" s="17" t="str">
        <f t="shared" ca="1" si="1"/>
        <v>0Y2M</v>
      </c>
      <c r="E18" s="9">
        <v>45923</v>
      </c>
      <c r="F18" s="25">
        <v>35</v>
      </c>
      <c r="G18" s="26">
        <v>45470</v>
      </c>
      <c r="H18" s="9" t="s">
        <v>10</v>
      </c>
      <c r="I18" s="53" t="s">
        <v>10</v>
      </c>
      <c r="J18" s="55" t="e" cm="1">
        <f t="array" aca="1" ref="J18" ca="1">_xlfn.IFS(TODAY()-Table3[[#This Row],[Due Date]]&gt;1,"Overdue",TODAY()-Table3[[#This Row],[Due Date]]=30,"Due Soon",TRUE,"Not Due")</f>
        <v>#VALUE!</v>
      </c>
      <c r="K18" s="19" t="s">
        <v>17</v>
      </c>
      <c r="L18" s="58" t="s">
        <v>208</v>
      </c>
      <c r="N18" s="71" t="str">
        <f ca="1">IF(Table3[[#This Row],[Due Date]]="NA","",IF(Table3[[#This Row],[Due Date]]&lt;TODAY(),"Overdue",IF(Table3[[#This Row],[Due Date]]&gt;TODAY()+30,"Not Due","Due Soon")))</f>
        <v/>
      </c>
    </row>
    <row r="19" spans="1:14">
      <c r="A19" s="50" t="s">
        <v>205</v>
      </c>
      <c r="B19" s="51" t="s">
        <v>11</v>
      </c>
      <c r="C19" s="52" t="s">
        <v>8</v>
      </c>
      <c r="D19" s="52" t="str">
        <f t="shared" ca="1" si="1"/>
        <v>0Y0M</v>
      </c>
      <c r="E19" s="53">
        <v>45975</v>
      </c>
      <c r="F19" s="59">
        <v>26</v>
      </c>
      <c r="G19" s="53" t="s">
        <v>10</v>
      </c>
      <c r="H19" s="53" t="s">
        <v>10</v>
      </c>
      <c r="I19" s="53" t="s">
        <v>10</v>
      </c>
      <c r="J19" s="55" t="e" cm="1">
        <f t="array" aca="1" ref="J19" ca="1">_xlfn.IFS(TODAY()-Table3[[#This Row],[Due Date]]&gt;1,"Overdue",TODAY()-Table3[[#This Row],[Due Date]]=30,"Due Soon",TRUE,"Not Due")</f>
        <v>#VALUE!</v>
      </c>
      <c r="K19" s="55"/>
      <c r="L19" s="56" t="s">
        <v>206</v>
      </c>
      <c r="N19" s="71" t="str">
        <f ca="1">IF(Table3[[#This Row],[Due Date]]="NA","",IF(Table3[[#This Row],[Due Date]]&lt;TODAY(),"Overdue",IF(Table3[[#This Row],[Due Date]]&gt;TODAY()+30,"Not Due","Due Soon")))</f>
        <v/>
      </c>
    </row>
    <row r="20" spans="1:14" hidden="1">
      <c r="A20" s="21">
        <v>15</v>
      </c>
      <c r="B20" s="16" t="s">
        <v>11</v>
      </c>
      <c r="C20" s="17" t="s">
        <v>12</v>
      </c>
      <c r="D20" s="18" t="str">
        <f t="shared" ca="1" si="1"/>
        <v>3Y7M</v>
      </c>
      <c r="E20" s="9">
        <v>44685</v>
      </c>
      <c r="F20" s="25">
        <v>63</v>
      </c>
      <c r="G20" s="26" t="s">
        <v>10</v>
      </c>
      <c r="H20" s="9" t="s">
        <v>10</v>
      </c>
      <c r="I20" s="9" t="s">
        <v>10</v>
      </c>
      <c r="J20" s="55" t="e" cm="1">
        <f t="array" aca="1" ref="J20" ca="1">_xlfn.IFS(TODAY()-Table3[[#This Row],[Due Date]]&gt;1,"Overdue",TODAY()-Table3[[#This Row],[Due Date]]=30,"Due Soon",TRUE,"Not Due")</f>
        <v>#VALUE!</v>
      </c>
      <c r="K20" s="23">
        <v>44997</v>
      </c>
      <c r="L20" s="24" t="s">
        <v>35</v>
      </c>
      <c r="N20" s="71" t="str">
        <f ca="1">IF(Table3[[#This Row],[Due Date]]="NA","",IF(Table3[[#This Row],[Due Date]]&lt;TODAY(),"Overdue",IF(Table3[[#This Row],[Due Date]]&gt;TODAY()+30,"Not Due","Due Soon")))</f>
        <v/>
      </c>
    </row>
    <row r="21" spans="1:14" hidden="1">
      <c r="A21" s="21">
        <v>18</v>
      </c>
      <c r="B21" s="16" t="s">
        <v>11</v>
      </c>
      <c r="C21" s="17" t="s">
        <v>12</v>
      </c>
      <c r="D21" s="18" t="str">
        <f t="shared" ca="1" si="1"/>
        <v>3Y6M</v>
      </c>
      <c r="E21" s="9">
        <v>44709</v>
      </c>
      <c r="F21" s="25">
        <v>56</v>
      </c>
      <c r="G21" s="26" t="s">
        <v>10</v>
      </c>
      <c r="H21" s="9" t="s">
        <v>10</v>
      </c>
      <c r="I21" s="9" t="s">
        <v>10</v>
      </c>
      <c r="J21" s="55" t="e" cm="1">
        <f t="array" aca="1" ref="J21" ca="1">_xlfn.IFS(TODAY()-Table3[[#This Row],[Due Date]]&gt;1,"Overdue",TODAY()-Table3[[#This Row],[Due Date]]=30,"Due Soon",TRUE,"Not Due")</f>
        <v>#VALUE!</v>
      </c>
      <c r="K21" s="19" t="s">
        <v>17</v>
      </c>
      <c r="L21" s="24" t="s">
        <v>37</v>
      </c>
      <c r="N21" s="71" t="str">
        <f ca="1">IF(Table3[[#This Row],[Due Date]]="NA","",IF(Table3[[#This Row],[Due Date]]&lt;TODAY(),"Overdue",IF(Table3[[#This Row],[Due Date]]&gt;TODAY()+30,"Not Due","Due Soon")))</f>
        <v/>
      </c>
    </row>
    <row r="22" spans="1:14" hidden="1">
      <c r="A22" s="21">
        <v>104</v>
      </c>
      <c r="B22" s="16" t="s">
        <v>11</v>
      </c>
      <c r="C22" s="17" t="s">
        <v>12</v>
      </c>
      <c r="D22" s="17" t="str">
        <f t="shared" ca="1" si="1"/>
        <v>3Y3M</v>
      </c>
      <c r="E22" s="9">
        <v>44797</v>
      </c>
      <c r="F22" s="25">
        <v>31</v>
      </c>
      <c r="G22" s="17" t="s">
        <v>10</v>
      </c>
      <c r="H22" s="9" t="s">
        <v>10</v>
      </c>
      <c r="I22" s="9" t="s">
        <v>10</v>
      </c>
      <c r="J22" s="19" t="e" cm="1">
        <f t="array" aca="1" ref="J22" ca="1">_xlfn.IFS(TODAY()-Table3[[#This Row],[Due Date]]&gt;1,"Overdue",TODAY()-Table3[[#This Row],[Due Date]]=30,"Due Soon",TRUE,"Not Due")</f>
        <v>#VALUE!</v>
      </c>
      <c r="K22" s="23">
        <v>45236</v>
      </c>
      <c r="L22" s="28" t="s">
        <v>89</v>
      </c>
      <c r="N22" s="71" t="str">
        <f ca="1">IF(Table3[[#This Row],[Due Date]]="NA","",IF(Table3[[#This Row],[Due Date]]&lt;TODAY(),"Overdue",IF(Table3[[#This Row],[Due Date]]&gt;TODAY()+30,"Not Due","Due Soon")))</f>
        <v/>
      </c>
    </row>
    <row r="23" spans="1:14" hidden="1">
      <c r="A23" s="21">
        <v>105</v>
      </c>
      <c r="B23" s="16" t="s">
        <v>11</v>
      </c>
      <c r="C23" s="17" t="s">
        <v>12</v>
      </c>
      <c r="D23" s="17" t="str">
        <f t="shared" ca="1" si="1"/>
        <v>2Y8M</v>
      </c>
      <c r="E23" s="9">
        <v>44997</v>
      </c>
      <c r="F23" s="25">
        <v>62</v>
      </c>
      <c r="G23" s="17" t="s">
        <v>10</v>
      </c>
      <c r="H23" s="9" t="s">
        <v>10</v>
      </c>
      <c r="I23" s="9" t="s">
        <v>10</v>
      </c>
      <c r="J23" s="19" t="e" cm="1">
        <f t="array" aca="1" ref="J23" ca="1">_xlfn.IFS(TODAY()-Table3[[#This Row],[Due Date]]&gt;1,"Overdue",TODAY()-Table3[[#This Row],[Due Date]]=30,"Due Soon",TRUE,"Not Due")</f>
        <v>#VALUE!</v>
      </c>
      <c r="K23" s="19" t="s">
        <v>79</v>
      </c>
      <c r="L23" s="24" t="s">
        <v>91</v>
      </c>
      <c r="N23" s="71" t="str">
        <f ca="1">IF(Table3[[#This Row],[Due Date]]="NA","",IF(Table3[[#This Row],[Due Date]]&lt;TODAY(),"Overdue",IF(Table3[[#This Row],[Due Date]]&gt;TODAY()+30,"Not Due","Due Soon")))</f>
        <v/>
      </c>
    </row>
    <row r="24" spans="1:14" hidden="1">
      <c r="A24" s="21">
        <v>108</v>
      </c>
      <c r="B24" s="16" t="s">
        <v>11</v>
      </c>
      <c r="C24" s="17" t="s">
        <v>12</v>
      </c>
      <c r="D24" s="17" t="str">
        <f t="shared" ca="1" si="1"/>
        <v>4Y7M</v>
      </c>
      <c r="E24" s="9">
        <v>44307</v>
      </c>
      <c r="F24" s="25">
        <v>67</v>
      </c>
      <c r="G24" s="17" t="s">
        <v>10</v>
      </c>
      <c r="H24" s="17" t="s">
        <v>10</v>
      </c>
      <c r="I24" s="17" t="s">
        <v>10</v>
      </c>
      <c r="J24" s="19" t="e" cm="1">
        <f t="array" aca="1" ref="J24" ca="1">_xlfn.IFS(TODAY()-Table3[[#This Row],[Due Date]]&gt;1,"Overdue",TODAY()-Table3[[#This Row],[Due Date]]=30,"Due Soon",TRUE,"Not Due")</f>
        <v>#VALUE!</v>
      </c>
      <c r="K24" s="23">
        <v>44740</v>
      </c>
      <c r="L24" s="24" t="s">
        <v>98</v>
      </c>
      <c r="N24" s="71" t="str">
        <f ca="1">IF(Table3[[#This Row],[Due Date]]="NA","",IF(Table3[[#This Row],[Due Date]]&lt;TODAY(),"Overdue",IF(Table3[[#This Row],[Due Date]]&gt;TODAY()+30,"Not Due","Due Soon")))</f>
        <v/>
      </c>
    </row>
    <row r="25" spans="1:14" hidden="1">
      <c r="A25" s="21">
        <v>109</v>
      </c>
      <c r="B25" s="16" t="s">
        <v>11</v>
      </c>
      <c r="C25" s="17" t="s">
        <v>12</v>
      </c>
      <c r="D25" s="17" t="str">
        <f t="shared" ca="1" si="1"/>
        <v>4Y7M</v>
      </c>
      <c r="E25" s="9">
        <v>44325</v>
      </c>
      <c r="F25" s="25">
        <v>73</v>
      </c>
      <c r="G25" s="17" t="s">
        <v>10</v>
      </c>
      <c r="H25" s="17" t="s">
        <v>10</v>
      </c>
      <c r="I25" s="17" t="s">
        <v>10</v>
      </c>
      <c r="J25" s="55" t="e" cm="1">
        <f t="array" aca="1" ref="J25" ca="1">_xlfn.IFS(TODAY()-Table3[[#This Row],[Due Date]]&gt;1,"Overdue",TODAY()-Table3[[#This Row],[Due Date]]=30,"Due Soon",TRUE,"Not Due")</f>
        <v>#VALUE!</v>
      </c>
      <c r="K25" s="23">
        <v>44375</v>
      </c>
      <c r="L25" s="24" t="s">
        <v>100</v>
      </c>
      <c r="N25" s="71" t="str">
        <f ca="1">IF(Table3[[#This Row],[Due Date]]="NA","",IF(Table3[[#This Row],[Due Date]]&lt;TODAY(),"Overdue",IF(Table3[[#This Row],[Due Date]]&gt;TODAY()+30,"Not Due","Due Soon")))</f>
        <v/>
      </c>
    </row>
    <row r="26" spans="1:14" hidden="1">
      <c r="A26" s="21">
        <v>110</v>
      </c>
      <c r="B26" s="16" t="s">
        <v>11</v>
      </c>
      <c r="C26" s="17" t="s">
        <v>12</v>
      </c>
      <c r="D26" s="17" t="str">
        <f t="shared" ca="1" si="1"/>
        <v>1Y9M</v>
      </c>
      <c r="E26" s="9">
        <v>45346</v>
      </c>
      <c r="F26" s="25">
        <v>92</v>
      </c>
      <c r="G26" s="26" t="s">
        <v>10</v>
      </c>
      <c r="H26" s="9" t="s">
        <v>12</v>
      </c>
      <c r="I26" s="9" t="s">
        <v>10</v>
      </c>
      <c r="J26" s="55" t="e" cm="1">
        <f t="array" aca="1" ref="J26" ca="1">_xlfn.IFS(TODAY()-Table3[[#This Row],[Due Date]]&gt;1,"Overdue",TODAY()-Table3[[#This Row],[Due Date]]=30,"Due Soon",TRUE,"Not Due")</f>
        <v>#VALUE!</v>
      </c>
      <c r="K26" s="29">
        <v>45600</v>
      </c>
      <c r="L26" s="24" t="s">
        <v>103</v>
      </c>
      <c r="N26" s="71" t="str">
        <f ca="1">IF(Table3[[#This Row],[Due Date]]="NA","",IF(Table3[[#This Row],[Due Date]]&lt;TODAY(),"Overdue",IF(Table3[[#This Row],[Due Date]]&gt;TODAY()+30,"Not Due","Due Soon")))</f>
        <v/>
      </c>
    </row>
    <row r="27" spans="1:14" hidden="1">
      <c r="A27" s="21">
        <v>110</v>
      </c>
      <c r="B27" s="16" t="s">
        <v>11</v>
      </c>
      <c r="C27" s="17" t="s">
        <v>12</v>
      </c>
      <c r="D27" s="17" t="str">
        <f t="shared" ca="1" si="1"/>
        <v>4Y7M</v>
      </c>
      <c r="E27" s="9">
        <v>44320</v>
      </c>
      <c r="F27" s="25">
        <v>62</v>
      </c>
      <c r="G27" s="17" t="s">
        <v>10</v>
      </c>
      <c r="H27" s="17" t="s">
        <v>10</v>
      </c>
      <c r="I27" s="17" t="s">
        <v>10</v>
      </c>
      <c r="J27" s="55" t="e" cm="1">
        <f t="array" aca="1" ref="J27" ca="1">_xlfn.IFS(TODAY()-Table3[[#This Row],[Due Date]]&gt;1,"Overdue",TODAY()-Table3[[#This Row],[Due Date]]=30,"Due Soon",TRUE,"Not Due")</f>
        <v>#VALUE!</v>
      </c>
      <c r="K27" s="27" t="s">
        <v>17</v>
      </c>
      <c r="L27" s="24" t="s">
        <v>104</v>
      </c>
      <c r="N27" s="71" t="str">
        <f ca="1">IF(Table3[[#This Row],[Due Date]]="NA","",IF(Table3[[#This Row],[Due Date]]&lt;TODAY(),"Overdue",IF(Table3[[#This Row],[Due Date]]&gt;TODAY()+30,"Not Due","Due Soon")))</f>
        <v/>
      </c>
    </row>
    <row r="28" spans="1:14" ht="25.5" hidden="1">
      <c r="A28" s="21">
        <v>111</v>
      </c>
      <c r="B28" s="16" t="s">
        <v>11</v>
      </c>
      <c r="C28" s="17" t="s">
        <v>12</v>
      </c>
      <c r="D28" s="17" t="str">
        <f t="shared" ca="1" si="1"/>
        <v>4Y6M</v>
      </c>
      <c r="E28" s="9">
        <v>44345</v>
      </c>
      <c r="F28" s="25">
        <v>69</v>
      </c>
      <c r="G28" s="17" t="s">
        <v>10</v>
      </c>
      <c r="H28" s="17" t="s">
        <v>10</v>
      </c>
      <c r="I28" s="17" t="s">
        <v>10</v>
      </c>
      <c r="J28" s="19" t="e" cm="1">
        <f t="array" aca="1" ref="J28" ca="1">_xlfn.IFS(TODAY()-Table3[[#This Row],[Due Date]]&gt;1,"Overdue",TODAY()-Table3[[#This Row],[Due Date]]=30,"Due Soon",TRUE,"Not Due")</f>
        <v>#VALUE!</v>
      </c>
      <c r="K28" s="27" t="s">
        <v>50</v>
      </c>
      <c r="L28" s="24" t="s">
        <v>106</v>
      </c>
      <c r="N28" s="71" t="str">
        <f ca="1">IF(Table3[[#This Row],[Due Date]]="NA","",IF(Table3[[#This Row],[Due Date]]&lt;TODAY(),"Overdue",IF(Table3[[#This Row],[Due Date]]&gt;TODAY()+30,"Not Due","Due Soon")))</f>
        <v/>
      </c>
    </row>
    <row r="29" spans="1:14" hidden="1">
      <c r="A29" s="21">
        <v>112</v>
      </c>
      <c r="B29" s="16" t="s">
        <v>11</v>
      </c>
      <c r="C29" s="17" t="s">
        <v>12</v>
      </c>
      <c r="D29" s="17" t="str">
        <f t="shared" ca="1" si="1"/>
        <v>1Y5M</v>
      </c>
      <c r="E29" s="9">
        <v>45474</v>
      </c>
      <c r="F29" s="22">
        <v>28</v>
      </c>
      <c r="G29" s="17" t="s">
        <v>10</v>
      </c>
      <c r="H29" s="9" t="s">
        <v>12</v>
      </c>
      <c r="I29" s="9" t="s">
        <v>10</v>
      </c>
      <c r="J29" s="19" t="e" cm="1">
        <f t="array" aca="1" ref="J29" ca="1">_xlfn.IFS(TODAY()-Table3[[#This Row],[Due Date]]&gt;1,"Overdue",TODAY()-Table3[[#This Row],[Due Date]]=30,"Due Soon",TRUE,"Not Due")</f>
        <v>#VALUE!</v>
      </c>
      <c r="K29" s="29">
        <v>45600</v>
      </c>
      <c r="L29" s="24" t="s">
        <v>108</v>
      </c>
      <c r="N29" s="71" t="str">
        <f ca="1">IF(Table3[[#This Row],[Due Date]]="NA","",IF(Table3[[#This Row],[Due Date]]&lt;TODAY(),"Overdue",IF(Table3[[#This Row],[Due Date]]&gt;TODAY()+30,"Not Due","Due Soon")))</f>
        <v/>
      </c>
    </row>
    <row r="30" spans="1:14" hidden="1">
      <c r="A30" s="21">
        <v>116</v>
      </c>
      <c r="B30" s="16" t="s">
        <v>11</v>
      </c>
      <c r="C30" s="17" t="s">
        <v>12</v>
      </c>
      <c r="D30" s="17" t="str">
        <f t="shared" ca="1" si="1"/>
        <v>4Y5M</v>
      </c>
      <c r="E30" s="9">
        <v>44361</v>
      </c>
      <c r="F30" s="25">
        <v>68</v>
      </c>
      <c r="G30" s="17" t="s">
        <v>10</v>
      </c>
      <c r="H30" s="17" t="s">
        <v>10</v>
      </c>
      <c r="I30" s="17" t="s">
        <v>10</v>
      </c>
      <c r="J30" s="19" t="e" cm="1">
        <f t="array" aca="1" ref="J30" ca="1">_xlfn.IFS(TODAY()-Table3[[#This Row],[Due Date]]&gt;1,"Overdue",TODAY()-Table3[[#This Row],[Due Date]]=30,"Due Soon",TRUE,"Not Due")</f>
        <v>#VALUE!</v>
      </c>
      <c r="K30" s="27" t="s">
        <v>17</v>
      </c>
      <c r="L30" s="24" t="s">
        <v>114</v>
      </c>
      <c r="N30" s="71" t="str">
        <f ca="1">IF(Table3[[#This Row],[Due Date]]="NA","",IF(Table3[[#This Row],[Due Date]]&lt;TODAY(),"Overdue",IF(Table3[[#This Row],[Due Date]]&gt;TODAY()+30,"Not Due","Due Soon")))</f>
        <v/>
      </c>
    </row>
    <row r="31" spans="1:14" hidden="1">
      <c r="A31" s="21">
        <v>120</v>
      </c>
      <c r="B31" s="16" t="s">
        <v>11</v>
      </c>
      <c r="C31" s="17" t="s">
        <v>12</v>
      </c>
      <c r="D31" s="17" t="str">
        <f t="shared" ca="1" si="1"/>
        <v>4Y5M</v>
      </c>
      <c r="E31" s="9">
        <v>44374</v>
      </c>
      <c r="F31" s="25">
        <v>32</v>
      </c>
      <c r="G31" s="17" t="s">
        <v>10</v>
      </c>
      <c r="H31" s="17" t="s">
        <v>10</v>
      </c>
      <c r="I31" s="17" t="s">
        <v>10</v>
      </c>
      <c r="J31" s="55" t="e" cm="1">
        <f t="array" aca="1" ref="J31" ca="1">_xlfn.IFS(TODAY()-Table3[[#This Row],[Due Date]]&gt;1,"Overdue",TODAY()-Table3[[#This Row],[Due Date]]=30,"Due Soon",TRUE,"Not Due")</f>
        <v>#VALUE!</v>
      </c>
      <c r="K31" s="27" t="s">
        <v>17</v>
      </c>
      <c r="L31" s="24" t="s">
        <v>118</v>
      </c>
      <c r="N31" s="71" t="str">
        <f ca="1">IF(Table3[[#This Row],[Due Date]]="NA","",IF(Table3[[#This Row],[Due Date]]&lt;TODAY(),"Overdue",IF(Table3[[#This Row],[Due Date]]&gt;TODAY()+30,"Not Due","Due Soon")))</f>
        <v/>
      </c>
    </row>
    <row r="32" spans="1:14" hidden="1">
      <c r="A32" s="21">
        <v>122</v>
      </c>
      <c r="B32" s="16" t="s">
        <v>11</v>
      </c>
      <c r="C32" s="17" t="s">
        <v>12</v>
      </c>
      <c r="D32" s="17" t="str">
        <f t="shared" ca="1" si="1"/>
        <v>1Y6M</v>
      </c>
      <c r="E32" s="9">
        <v>45424</v>
      </c>
      <c r="F32" s="25">
        <v>59</v>
      </c>
      <c r="G32" s="26" t="s">
        <v>10</v>
      </c>
      <c r="H32" s="9" t="s">
        <v>10</v>
      </c>
      <c r="I32" s="9" t="s">
        <v>10</v>
      </c>
      <c r="J32" s="55" t="e" cm="1">
        <f t="array" aca="1" ref="J32" ca="1">_xlfn.IFS(TODAY()-Table3[[#This Row],[Due Date]]&gt;1,"Overdue",TODAY()-Table3[[#This Row],[Due Date]]=30,"Due Soon",TRUE,"Not Due")</f>
        <v>#VALUE!</v>
      </c>
      <c r="K32" s="29">
        <v>45600</v>
      </c>
      <c r="L32" s="24" t="s">
        <v>120</v>
      </c>
      <c r="N32" s="71" t="str">
        <f ca="1">IF(Table3[[#This Row],[Due Date]]="NA","",IF(Table3[[#This Row],[Due Date]]&lt;TODAY(),"Overdue",IF(Table3[[#This Row],[Due Date]]&gt;TODAY()+30,"Not Due","Due Soon")))</f>
        <v/>
      </c>
    </row>
    <row r="33" spans="1:14" hidden="1">
      <c r="A33" s="21">
        <v>125</v>
      </c>
      <c r="B33" s="16" t="s">
        <v>11</v>
      </c>
      <c r="C33" s="17" t="s">
        <v>12</v>
      </c>
      <c r="D33" s="17" t="str">
        <f t="shared" ca="1" si="1"/>
        <v>4Y3M</v>
      </c>
      <c r="E33" s="9">
        <v>44440</v>
      </c>
      <c r="F33" s="25">
        <v>51</v>
      </c>
      <c r="G33" s="17" t="s">
        <v>10</v>
      </c>
      <c r="H33" s="17" t="s">
        <v>10</v>
      </c>
      <c r="I33" s="17" t="s">
        <v>10</v>
      </c>
      <c r="J33" s="55" t="e" cm="1">
        <f t="array" aca="1" ref="J33" ca="1">_xlfn.IFS(TODAY()-Table3[[#This Row],[Due Date]]&gt;1,"Overdue",TODAY()-Table3[[#This Row],[Due Date]]=30,"Due Soon",TRUE,"Not Due")</f>
        <v>#VALUE!</v>
      </c>
      <c r="K33" s="27" t="s">
        <v>17</v>
      </c>
      <c r="L33" s="24" t="s">
        <v>124</v>
      </c>
      <c r="N33" s="71" t="str">
        <f ca="1">IF(Table3[[#This Row],[Due Date]]="NA","",IF(Table3[[#This Row],[Due Date]]&lt;TODAY(),"Overdue",IF(Table3[[#This Row],[Due Date]]&gt;TODAY()+30,"Not Due","Due Soon")))</f>
        <v/>
      </c>
    </row>
    <row r="34" spans="1:14" ht="25.5">
      <c r="A34" s="50">
        <v>6</v>
      </c>
      <c r="B34" s="51" t="s">
        <v>24</v>
      </c>
      <c r="C34" s="52" t="s">
        <v>8</v>
      </c>
      <c r="D34" s="68" t="str">
        <f t="shared" ca="1" si="1"/>
        <v>10Y0M</v>
      </c>
      <c r="E34" s="53">
        <v>42347</v>
      </c>
      <c r="F34" s="54" t="s">
        <v>9</v>
      </c>
      <c r="G34" s="60">
        <v>45742</v>
      </c>
      <c r="H34" s="53">
        <f>G34+55</f>
        <v>45797</v>
      </c>
      <c r="I34" s="53">
        <f t="shared" ref="I34:I44" si="2">H34+283</f>
        <v>46080</v>
      </c>
      <c r="J34" s="55" t="str" cm="1">
        <f t="array" aca="1" ref="J34" ca="1">_xlfn.IFS(TODAY()-Table3[[#This Row],[Due Date]]&gt;1,"Overdue",TODAY()-Table3[[#This Row],[Due Date]]=30,"Due Soon",TRUE,"Not Due")</f>
        <v>Not Due</v>
      </c>
      <c r="K34" s="55"/>
      <c r="L34" s="56" t="s">
        <v>163</v>
      </c>
      <c r="N34" s="71" t="str">
        <f ca="1">IF(Table3[[#This Row],[Due Date]]="NA","",IF(Table3[[#This Row],[Due Date]]&lt;TODAY(),"Overdue",IF(Table3[[#This Row],[Due Date]]&gt;TODAY()+30,"Not Due","Due Soon")))</f>
        <v>Not Due</v>
      </c>
    </row>
    <row r="35" spans="1:14" ht="25.5" hidden="1">
      <c r="A35" s="15">
        <v>5</v>
      </c>
      <c r="B35" s="16" t="s">
        <v>24</v>
      </c>
      <c r="C35" s="17" t="s">
        <v>12</v>
      </c>
      <c r="D35" s="17" t="str">
        <f t="shared" ca="1" si="1"/>
        <v>10Y0M</v>
      </c>
      <c r="E35" s="9">
        <v>42347</v>
      </c>
      <c r="F35" s="18" t="s">
        <v>9</v>
      </c>
      <c r="G35" s="10">
        <v>45572</v>
      </c>
      <c r="H35" s="9">
        <v>45554</v>
      </c>
      <c r="I35" s="9">
        <f t="shared" si="2"/>
        <v>45837</v>
      </c>
      <c r="J35" s="19" t="str" cm="1">
        <f t="array" aca="1" ref="J35" ca="1">_xlfn.IFS(TODAY()-Table3[[#This Row],[Due Date]]&gt;1,"Overdue",TODAY()-Table3[[#This Row],[Due Date]]=30,"Due Soon",TRUE,"Not Due")</f>
        <v>Overdue</v>
      </c>
      <c r="K35" s="29">
        <v>45887</v>
      </c>
      <c r="L35" s="20" t="s">
        <v>169</v>
      </c>
      <c r="N35" s="71" t="str">
        <f ca="1">IF(Table3[[#This Row],[Due Date]]="NA","",IF(Table3[[#This Row],[Due Date]]&lt;TODAY(),"Overdue",IF(Table3[[#This Row],[Due Date]]&gt;TODAY()+30,"Not Due","Due Soon")))</f>
        <v>Overdue</v>
      </c>
    </row>
    <row r="36" spans="1:14" ht="25.5">
      <c r="A36" s="57">
        <v>7</v>
      </c>
      <c r="B36" s="16" t="s">
        <v>24</v>
      </c>
      <c r="C36" s="17" t="s">
        <v>8</v>
      </c>
      <c r="D36" s="69" t="str">
        <f t="shared" ca="1" si="1"/>
        <v>10Y0M</v>
      </c>
      <c r="E36" s="9">
        <v>42347</v>
      </c>
      <c r="F36" s="18" t="s">
        <v>9</v>
      </c>
      <c r="G36" s="9">
        <v>45648</v>
      </c>
      <c r="H36" s="9">
        <f>G36+55</f>
        <v>45703</v>
      </c>
      <c r="I36" s="53">
        <f t="shared" si="2"/>
        <v>45986</v>
      </c>
      <c r="J36" s="55" t="str" cm="1">
        <f t="array" aca="1" ref="J36" ca="1">_xlfn.IFS(TODAY()-Table3[[#This Row],[Due Date]]&gt;1,"Overdue",TODAY()-Table3[[#This Row],[Due Date]]=30,"Due Soon",TRUE,"Not Due")</f>
        <v>Overdue</v>
      </c>
      <c r="K36" s="19"/>
      <c r="L36" s="58" t="s">
        <v>140</v>
      </c>
      <c r="N36" s="71" t="str">
        <f ca="1">IF(Table3[[#This Row],[Due Date]]="NA","",IF(Table3[[#This Row],[Due Date]]&lt;TODAY(),"Overdue",IF(Table3[[#This Row],[Due Date]]&gt;TODAY()+30,"Not Due","Due Soon")))</f>
        <v>Overdue</v>
      </c>
    </row>
    <row r="37" spans="1:14" ht="25.5">
      <c r="A37" s="57">
        <v>8</v>
      </c>
      <c r="B37" s="16" t="s">
        <v>24</v>
      </c>
      <c r="C37" s="17" t="s">
        <v>8</v>
      </c>
      <c r="D37" s="69" t="str">
        <f t="shared" ca="1" si="1"/>
        <v>10Y0M</v>
      </c>
      <c r="E37" s="9">
        <v>42347</v>
      </c>
      <c r="F37" s="18" t="s">
        <v>9</v>
      </c>
      <c r="G37" s="9">
        <v>45572</v>
      </c>
      <c r="H37" s="9">
        <f>G37+55</f>
        <v>45627</v>
      </c>
      <c r="I37" s="53">
        <f t="shared" si="2"/>
        <v>45910</v>
      </c>
      <c r="J37" s="55" t="str" cm="1">
        <f t="array" aca="1" ref="J37" ca="1">_xlfn.IFS(TODAY()-Table3[[#This Row],[Due Date]]&gt;1,"Overdue",TODAY()-Table3[[#This Row],[Due Date]]=30,"Due Soon",TRUE,"Not Due")</f>
        <v>Overdue</v>
      </c>
      <c r="K37" s="19"/>
      <c r="L37" s="58" t="s">
        <v>29</v>
      </c>
      <c r="N37" s="71" t="str">
        <f ca="1">IF(Table3[[#This Row],[Due Date]]="NA","",IF(Table3[[#This Row],[Due Date]]&lt;TODAY(),"Overdue",IF(Table3[[#This Row],[Due Date]]&gt;TODAY()+30,"Not Due","Due Soon")))</f>
        <v>Overdue</v>
      </c>
    </row>
    <row r="38" spans="1:14" ht="25.5">
      <c r="A38" s="57">
        <v>11</v>
      </c>
      <c r="B38" s="16" t="s">
        <v>24</v>
      </c>
      <c r="C38" s="17" t="s">
        <v>8</v>
      </c>
      <c r="D38" s="18" t="str">
        <f t="shared" ca="1" si="1"/>
        <v>3Y7M</v>
      </c>
      <c r="E38" s="9">
        <v>44690</v>
      </c>
      <c r="F38" s="25">
        <v>35</v>
      </c>
      <c r="G38" s="9">
        <v>45905</v>
      </c>
      <c r="H38" s="44">
        <f>G38+55</f>
        <v>45960</v>
      </c>
      <c r="I38" s="53">
        <f t="shared" si="2"/>
        <v>46243</v>
      </c>
      <c r="J38" s="55" t="str" cm="1">
        <f t="array" aca="1" ref="J38" ca="1">_xlfn.IFS(TODAY()-Table3[[#This Row],[Due Date]]&gt;1,"Overdue",TODAY()-Table3[[#This Row],[Due Date]]=30,"Due Soon",TRUE,"Not Due")</f>
        <v>Not Due</v>
      </c>
      <c r="K38" s="19"/>
      <c r="L38" s="58" t="s">
        <v>192</v>
      </c>
      <c r="N38" s="71" t="str">
        <f ca="1">IF(Table3[[#This Row],[Due Date]]="NA","",IF(Table3[[#This Row],[Due Date]]&lt;TODAY(),"Overdue",IF(Table3[[#This Row],[Due Date]]&gt;TODAY()+30,"Not Due","Due Soon")))</f>
        <v>Not Due</v>
      </c>
    </row>
    <row r="39" spans="1:14">
      <c r="A39" s="57">
        <v>14</v>
      </c>
      <c r="B39" s="16" t="s">
        <v>24</v>
      </c>
      <c r="C39" s="17" t="s">
        <v>8</v>
      </c>
      <c r="D39" s="18" t="str">
        <f t="shared" ca="1" si="1"/>
        <v>3Y7M</v>
      </c>
      <c r="E39" s="9">
        <v>44674</v>
      </c>
      <c r="F39" s="25">
        <v>59</v>
      </c>
      <c r="G39" s="9">
        <v>45708</v>
      </c>
      <c r="H39" s="9">
        <f>G39+55</f>
        <v>45763</v>
      </c>
      <c r="I39" s="53">
        <f t="shared" si="2"/>
        <v>46046</v>
      </c>
      <c r="J39" s="55" t="str" cm="1">
        <f t="array" aca="1" ref="J39" ca="1">_xlfn.IFS(TODAY()-Table3[[#This Row],[Due Date]]&gt;1,"Overdue",TODAY()-Table3[[#This Row],[Due Date]]=30,"Due Soon",TRUE,"Not Due")</f>
        <v>Not Due</v>
      </c>
      <c r="K39" s="19"/>
      <c r="L39" s="58" t="s">
        <v>147</v>
      </c>
      <c r="N39" s="71" t="str">
        <f ca="1">IF(Table3[[#This Row],[Due Date]]="NA","",IF(Table3[[#This Row],[Due Date]]&lt;TODAY(),"Overdue",IF(Table3[[#This Row],[Due Date]]&gt;TODAY()+30,"Not Due","Due Soon")))</f>
        <v>Not Due</v>
      </c>
    </row>
    <row r="40" spans="1:14" ht="25.5">
      <c r="A40" s="50">
        <v>16</v>
      </c>
      <c r="B40" s="51" t="s">
        <v>24</v>
      </c>
      <c r="C40" s="52" t="s">
        <v>8</v>
      </c>
      <c r="D40" s="54" t="str">
        <f t="shared" ca="1" si="1"/>
        <v>3Y5M</v>
      </c>
      <c r="E40" s="53">
        <v>44725</v>
      </c>
      <c r="F40" s="61">
        <v>116</v>
      </c>
      <c r="G40" s="53">
        <v>45464</v>
      </c>
      <c r="H40" s="53">
        <v>45552</v>
      </c>
      <c r="I40" s="53">
        <f t="shared" si="2"/>
        <v>45835</v>
      </c>
      <c r="J40" s="55" t="str" cm="1">
        <f t="array" aca="1" ref="J40" ca="1">_xlfn.IFS(TODAY()-Table3[[#This Row],[Due Date]]&gt;1,"Overdue",TODAY()-Table3[[#This Row],[Due Date]]=30,"Due Soon",TRUE,"Not Due")</f>
        <v>Overdue</v>
      </c>
      <c r="K40" s="55"/>
      <c r="L40" s="63" t="s">
        <v>211</v>
      </c>
      <c r="N40" s="71" t="str">
        <f ca="1">IF(Table3[[#This Row],[Due Date]]="NA","",IF(Table3[[#This Row],[Due Date]]&lt;TODAY(),"Overdue",IF(Table3[[#This Row],[Due Date]]&gt;TODAY()+30,"Not Due","Due Soon")))</f>
        <v>Overdue</v>
      </c>
    </row>
    <row r="41" spans="1:14" ht="25.5" hidden="1">
      <c r="A41" s="21">
        <v>32</v>
      </c>
      <c r="B41" s="16" t="s">
        <v>24</v>
      </c>
      <c r="C41" s="17" t="s">
        <v>12</v>
      </c>
      <c r="D41" s="18"/>
      <c r="E41" s="9"/>
      <c r="F41" s="25"/>
      <c r="G41" s="26">
        <v>44734</v>
      </c>
      <c r="H41" s="9">
        <f>G41+55</f>
        <v>44789</v>
      </c>
      <c r="I41" s="9">
        <f t="shared" si="2"/>
        <v>45072</v>
      </c>
      <c r="J41" s="19" t="str" cm="1">
        <f t="array" aca="1" ref="J41" ca="1">_xlfn.IFS(TODAY()-Table3[[#This Row],[Due Date]]&gt;1,"Overdue",TODAY()-Table3[[#This Row],[Due Date]]=30,"Due Soon",TRUE,"Not Due")</f>
        <v>Overdue</v>
      </c>
      <c r="K41" s="19" t="s">
        <v>17</v>
      </c>
      <c r="L41" s="24" t="s">
        <v>44</v>
      </c>
      <c r="N41" s="71" t="str">
        <f ca="1">IF(Table3[[#This Row],[Due Date]]="NA","",IF(Table3[[#This Row],[Due Date]]&lt;TODAY(),"Overdue",IF(Table3[[#This Row],[Due Date]]&gt;TODAY()+30,"Not Due","Due Soon")))</f>
        <v>Overdue</v>
      </c>
    </row>
    <row r="42" spans="1:14" ht="38.25">
      <c r="A42" s="57">
        <v>26</v>
      </c>
      <c r="B42" s="16" t="s">
        <v>24</v>
      </c>
      <c r="C42" s="17" t="s">
        <v>8</v>
      </c>
      <c r="D42" s="17" t="str">
        <f ca="1">DATEDIF(E42,TODAY(),"Y")&amp;"Y"&amp;DATEDIF(E42,TODAY(),"YM")&amp;"M"</f>
        <v>8Y8M</v>
      </c>
      <c r="E42" s="9">
        <v>42809</v>
      </c>
      <c r="F42" s="26">
        <f>H36</f>
        <v>45703</v>
      </c>
      <c r="G42" s="9">
        <v>45975</v>
      </c>
      <c r="H42" s="9">
        <f>G42+55</f>
        <v>46030</v>
      </c>
      <c r="I42" s="53">
        <f t="shared" si="2"/>
        <v>46313</v>
      </c>
      <c r="J42" s="55" t="str" cm="1">
        <f t="array" aca="1" ref="J42" ca="1">_xlfn.IFS(TODAY()-Table3[[#This Row],[Due Date]]&gt;1,"Overdue",TODAY()-Table3[[#This Row],[Due Date]]=30,"Due Soon",TRUE,"Not Due")</f>
        <v>Not Due</v>
      </c>
      <c r="K42" s="19"/>
      <c r="L42" s="58" t="s">
        <v>207</v>
      </c>
      <c r="N42" s="71" t="str">
        <f ca="1">IF(Table3[[#This Row],[Due Date]]="NA","",IF(Table3[[#This Row],[Due Date]]&lt;TODAY(),"Overdue",IF(Table3[[#This Row],[Due Date]]&gt;TODAY()+30,"Not Due","Due Soon")))</f>
        <v>Not Due</v>
      </c>
    </row>
    <row r="43" spans="1:14" ht="25.5">
      <c r="A43" s="57">
        <v>28</v>
      </c>
      <c r="B43" s="16" t="s">
        <v>24</v>
      </c>
      <c r="C43" s="17" t="s">
        <v>8</v>
      </c>
      <c r="D43" s="17" t="str">
        <f ca="1">DATEDIF(E43,TODAY(),"Y")&amp;"Y"&amp;DATEDIF(E43,TODAY(),"YM")&amp;"M"</f>
        <v>7Y8M</v>
      </c>
      <c r="E43" s="9">
        <v>43174</v>
      </c>
      <c r="F43" s="22"/>
      <c r="G43" s="9">
        <v>45798</v>
      </c>
      <c r="H43" s="9">
        <f>G43+55</f>
        <v>45853</v>
      </c>
      <c r="I43" s="53">
        <f t="shared" si="2"/>
        <v>46136</v>
      </c>
      <c r="J43" s="55" t="str" cm="1">
        <f t="array" aca="1" ref="J43" ca="1">_xlfn.IFS(TODAY()-Table3[[#This Row],[Due Date]]&gt;1,"Overdue",TODAY()-Table3[[#This Row],[Due Date]]=30,"Due Soon",TRUE,"Not Due")</f>
        <v>Not Due</v>
      </c>
      <c r="K43" s="19"/>
      <c r="L43" s="58" t="s">
        <v>165</v>
      </c>
      <c r="N43" s="71" t="str">
        <f ca="1">IF(Table3[[#This Row],[Due Date]]="NA","",IF(Table3[[#This Row],[Due Date]]&lt;TODAY(),"Overdue",IF(Table3[[#This Row],[Due Date]]&gt;TODAY()+30,"Not Due","Due Soon")))</f>
        <v>Not Due</v>
      </c>
    </row>
    <row r="44" spans="1:14" ht="38.25">
      <c r="A44" s="50">
        <v>31</v>
      </c>
      <c r="B44" s="51" t="s">
        <v>24</v>
      </c>
      <c r="C44" s="52" t="s">
        <v>8</v>
      </c>
      <c r="D44" s="54" t="str">
        <f ca="1">DATEDIF(E44,TODAY(),"Y")&amp;"Y"&amp;DATEDIF(E44,TODAY(),"YM")&amp;"M"</f>
        <v>12Y8M</v>
      </c>
      <c r="E44" s="53">
        <v>41348</v>
      </c>
      <c r="F44" s="61"/>
      <c r="G44" s="62">
        <v>45901</v>
      </c>
      <c r="H44" s="53">
        <f>G44+55</f>
        <v>45956</v>
      </c>
      <c r="I44" s="53">
        <f t="shared" si="2"/>
        <v>46239</v>
      </c>
      <c r="J44" s="55" t="str" cm="1">
        <f t="array" aca="1" ref="J44" ca="1">_xlfn.IFS(TODAY()-Table3[[#This Row],[Due Date]]&gt;1,"Overdue",TODAY()-Table3[[#This Row],[Due Date]]=30,"Due Soon",TRUE,"Not Due")</f>
        <v>Not Due</v>
      </c>
      <c r="K44" s="55"/>
      <c r="L44" s="63" t="s">
        <v>197</v>
      </c>
      <c r="N44" s="71" t="str">
        <f ca="1">IF(Table3[[#This Row],[Due Date]]="NA","",IF(Table3[[#This Row],[Due Date]]&lt;TODAY(),"Overdue",IF(Table3[[#This Row],[Due Date]]&gt;TODAY()+30,"Not Due","Due Soon")))</f>
        <v>Not Due</v>
      </c>
    </row>
    <row r="45" spans="1:14" hidden="1">
      <c r="A45" s="21">
        <v>37</v>
      </c>
      <c r="B45" s="16" t="s">
        <v>24</v>
      </c>
      <c r="C45" s="17" t="s">
        <v>12</v>
      </c>
      <c r="D45" s="18"/>
      <c r="E45" s="9"/>
      <c r="F45" s="25">
        <v>64</v>
      </c>
      <c r="G45" s="26" t="s">
        <v>10</v>
      </c>
      <c r="H45" s="17" t="s">
        <v>10</v>
      </c>
      <c r="I45" s="17" t="s">
        <v>10</v>
      </c>
      <c r="J45" s="19" t="e" cm="1">
        <f t="array" aca="1" ref="J45" ca="1">_xlfn.IFS(TODAY()-Table3[[#This Row],[Due Date]]&gt;1,"Overdue",TODAY()-Table3[[#This Row],[Due Date]]=30,"Due Soon",TRUE,"Not Due")</f>
        <v>#VALUE!</v>
      </c>
      <c r="K45" s="23">
        <v>44740</v>
      </c>
      <c r="L45" s="24" t="s">
        <v>45</v>
      </c>
      <c r="N45" s="71" t="str">
        <f ca="1">IF(Table3[[#This Row],[Due Date]]="NA","",IF(Table3[[#This Row],[Due Date]]&lt;TODAY(),"Overdue",IF(Table3[[#This Row],[Due Date]]&gt;TODAY()+30,"Not Due","Due Soon")))</f>
        <v/>
      </c>
    </row>
    <row r="46" spans="1:14" ht="25.5" hidden="1">
      <c r="A46" s="21">
        <v>44</v>
      </c>
      <c r="B46" s="16" t="s">
        <v>24</v>
      </c>
      <c r="C46" s="17" t="s">
        <v>12</v>
      </c>
      <c r="D46" s="17" t="str">
        <f ca="1">DATEDIF(E46,TODAY(),"Y")&amp;"Y"&amp;DATEDIF(E46,TODAY(),"YM")&amp;"M"</f>
        <v>5Y7M</v>
      </c>
      <c r="E46" s="9">
        <v>43937</v>
      </c>
      <c r="F46" s="25">
        <v>56</v>
      </c>
      <c r="G46" s="26" t="s">
        <v>49</v>
      </c>
      <c r="H46" s="17" t="s">
        <v>10</v>
      </c>
      <c r="I46" s="9" t="s">
        <v>10</v>
      </c>
      <c r="J46" s="19" t="e" cm="1">
        <f t="array" aca="1" ref="J46" ca="1">_xlfn.IFS(TODAY()-Table3[[#This Row],[Due Date]]&gt;1,"Overdue",TODAY()-Table3[[#This Row],[Due Date]]=30,"Due Soon",TRUE,"Not Due")</f>
        <v>#VALUE!</v>
      </c>
      <c r="K46" s="19" t="s">
        <v>50</v>
      </c>
      <c r="L46" s="24" t="s">
        <v>51</v>
      </c>
      <c r="N46" s="71" t="str">
        <f ca="1">IF(Table3[[#This Row],[Due Date]]="NA","",IF(Table3[[#This Row],[Due Date]]&lt;TODAY(),"Overdue",IF(Table3[[#This Row],[Due Date]]&gt;TODAY()+30,"Not Due","Due Soon")))</f>
        <v/>
      </c>
    </row>
    <row r="47" spans="1:14" hidden="1">
      <c r="A47" s="21">
        <v>51</v>
      </c>
      <c r="B47" s="16" t="s">
        <v>24</v>
      </c>
      <c r="C47" s="17" t="s">
        <v>12</v>
      </c>
      <c r="D47" s="18"/>
      <c r="E47" s="9"/>
      <c r="F47" s="25"/>
      <c r="G47" s="26" t="s">
        <v>57</v>
      </c>
      <c r="H47" s="9">
        <f t="shared" ref="H47:H55" si="3">G47+55</f>
        <v>44495</v>
      </c>
      <c r="I47" s="9">
        <f t="shared" ref="I47:I62" si="4">H47+283</f>
        <v>44778</v>
      </c>
      <c r="J47" s="19" t="str" cm="1">
        <f t="array" aca="1" ref="J47" ca="1">_xlfn.IFS(TODAY()-Table3[[#This Row],[Due Date]]&gt;1,"Overdue",TODAY()-Table3[[#This Row],[Due Date]]=30,"Due Soon",TRUE,"Not Due")</f>
        <v>Overdue</v>
      </c>
      <c r="K47" s="19" t="s">
        <v>17</v>
      </c>
      <c r="L47" s="24" t="s">
        <v>58</v>
      </c>
      <c r="N47" s="71" t="str">
        <f ca="1">IF(Table3[[#This Row],[Due Date]]="NA","",IF(Table3[[#This Row],[Due Date]]&lt;TODAY(),"Overdue",IF(Table3[[#This Row],[Due Date]]&gt;TODAY()+30,"Not Due","Due Soon")))</f>
        <v>Overdue</v>
      </c>
    </row>
    <row r="48" spans="1:14" hidden="1">
      <c r="A48" s="21">
        <v>55</v>
      </c>
      <c r="B48" s="16" t="s">
        <v>24</v>
      </c>
      <c r="C48" s="17" t="s">
        <v>12</v>
      </c>
      <c r="D48" s="18"/>
      <c r="E48" s="9"/>
      <c r="F48" s="25"/>
      <c r="G48" s="26" t="s">
        <v>59</v>
      </c>
      <c r="H48" s="9">
        <f t="shared" si="3"/>
        <v>44300</v>
      </c>
      <c r="I48" s="9">
        <f t="shared" si="4"/>
        <v>44583</v>
      </c>
      <c r="J48" s="55" t="str" cm="1">
        <f t="array" aca="1" ref="J48" ca="1">_xlfn.IFS(TODAY()-Table3[[#This Row],[Due Date]]&gt;1,"Overdue",TODAY()-Table3[[#This Row],[Due Date]]=30,"Due Soon",TRUE,"Not Due")</f>
        <v>Overdue</v>
      </c>
      <c r="K48" s="19" t="s">
        <v>17</v>
      </c>
      <c r="L48" s="24" t="s">
        <v>60</v>
      </c>
      <c r="N48" s="71" t="str">
        <f ca="1">IF(Table3[[#This Row],[Due Date]]="NA","",IF(Table3[[#This Row],[Due Date]]&lt;TODAY(),"Overdue",IF(Table3[[#This Row],[Due Date]]&gt;TODAY()+30,"Not Due","Due Soon")))</f>
        <v>Overdue</v>
      </c>
    </row>
    <row r="49" spans="1:14" ht="38.25">
      <c r="A49" s="57">
        <v>35</v>
      </c>
      <c r="B49" s="16" t="s">
        <v>24</v>
      </c>
      <c r="C49" s="17" t="s">
        <v>8</v>
      </c>
      <c r="D49" s="17" t="str">
        <f t="shared" ref="D49:D54" ca="1" si="5">DATEDIF(E49,TODAY(),"Y")&amp;"Y"&amp;DATEDIF(E49,TODAY(),"YM")&amp;"M"</f>
        <v>8Y10M</v>
      </c>
      <c r="E49" s="9">
        <v>42750</v>
      </c>
      <c r="F49" s="25"/>
      <c r="G49" s="26">
        <v>45923</v>
      </c>
      <c r="H49" s="9">
        <f t="shared" si="3"/>
        <v>45978</v>
      </c>
      <c r="I49" s="53">
        <f t="shared" si="4"/>
        <v>46261</v>
      </c>
      <c r="J49" s="55" t="str" cm="1">
        <f t="array" aca="1" ref="J49" ca="1">_xlfn.IFS(TODAY()-Table3[[#This Row],[Due Date]]&gt;1,"Overdue",TODAY()-Table3[[#This Row],[Due Date]]=30,"Due Soon",TRUE,"Not Due")</f>
        <v>Not Due</v>
      </c>
      <c r="K49" s="19"/>
      <c r="L49" s="58" t="s">
        <v>203</v>
      </c>
      <c r="N49" s="71" t="str">
        <f ca="1">IF(Table3[[#This Row],[Due Date]]="NA","",IF(Table3[[#This Row],[Due Date]]&lt;TODAY(),"Overdue",IF(Table3[[#This Row],[Due Date]]&gt;TODAY()+30,"Not Due","Due Soon")))</f>
        <v>Not Due</v>
      </c>
    </row>
    <row r="50" spans="1:14" ht="25.5">
      <c r="A50" s="57">
        <v>56</v>
      </c>
      <c r="B50" s="16" t="s">
        <v>24</v>
      </c>
      <c r="C50" s="17" t="s">
        <v>8</v>
      </c>
      <c r="D50" s="17" t="str">
        <f t="shared" ca="1" si="5"/>
        <v>8Y10M</v>
      </c>
      <c r="E50" s="9">
        <v>42750</v>
      </c>
      <c r="F50" s="25"/>
      <c r="G50" s="26">
        <v>45691</v>
      </c>
      <c r="H50" s="9">
        <f t="shared" si="3"/>
        <v>45746</v>
      </c>
      <c r="I50" s="53">
        <f t="shared" si="4"/>
        <v>46029</v>
      </c>
      <c r="J50" s="55" t="str" cm="1">
        <f t="array" aca="1" ref="J50" ca="1">_xlfn.IFS(TODAY()-Table3[[#This Row],[Due Date]]&gt;1,"Overdue",TODAY()-Table3[[#This Row],[Due Date]]=30,"Due Soon",TRUE,"Not Due")</f>
        <v>Not Due</v>
      </c>
      <c r="K50" s="19"/>
      <c r="L50" s="58" t="s">
        <v>143</v>
      </c>
      <c r="N50" s="71" t="str">
        <f ca="1">IF(Table3[[#This Row],[Due Date]]="NA","",IF(Table3[[#This Row],[Due Date]]&lt;TODAY(),"Overdue",IF(Table3[[#This Row],[Due Date]]&gt;TODAY()+30,"Not Due","Due Soon")))</f>
        <v>Due Soon</v>
      </c>
    </row>
    <row r="51" spans="1:14" ht="25.5">
      <c r="A51" s="57">
        <v>59</v>
      </c>
      <c r="B51" s="16" t="s">
        <v>24</v>
      </c>
      <c r="C51" s="17" t="s">
        <v>8</v>
      </c>
      <c r="D51" s="17" t="str">
        <f t="shared" ca="1" si="5"/>
        <v>8Y10M</v>
      </c>
      <c r="E51" s="9">
        <v>42750</v>
      </c>
      <c r="F51" s="25"/>
      <c r="G51" s="26">
        <v>45778</v>
      </c>
      <c r="H51" s="9">
        <f t="shared" si="3"/>
        <v>45833</v>
      </c>
      <c r="I51" s="53">
        <f t="shared" si="4"/>
        <v>46116</v>
      </c>
      <c r="J51" s="19" t="str" cm="1">
        <f t="array" aca="1" ref="J51" ca="1">_xlfn.IFS(TODAY()-Table3[[#This Row],[Due Date]]&gt;1,"Overdue",TODAY()-Table3[[#This Row],[Due Date]]=30,"Due Soon",TRUE,"Not Due")</f>
        <v>Not Due</v>
      </c>
      <c r="K51" s="19"/>
      <c r="L51" s="58" t="s">
        <v>166</v>
      </c>
      <c r="N51" s="71" t="str">
        <f ca="1">IF(Table3[[#This Row],[Due Date]]="NA","",IF(Table3[[#This Row],[Due Date]]&lt;TODAY(),"Overdue",IF(Table3[[#This Row],[Due Date]]&gt;TODAY()+30,"Not Due","Due Soon")))</f>
        <v>Not Due</v>
      </c>
    </row>
    <row r="52" spans="1:14" ht="25.5">
      <c r="A52" s="57">
        <v>62</v>
      </c>
      <c r="B52" s="16" t="s">
        <v>24</v>
      </c>
      <c r="C52" s="17" t="s">
        <v>8</v>
      </c>
      <c r="D52" s="17" t="str">
        <f t="shared" ca="1" si="5"/>
        <v>8Y10M</v>
      </c>
      <c r="E52" s="9">
        <v>42750</v>
      </c>
      <c r="F52" s="25"/>
      <c r="G52" s="26">
        <v>45699</v>
      </c>
      <c r="H52" s="9">
        <f t="shared" si="3"/>
        <v>45754</v>
      </c>
      <c r="I52" s="53">
        <f t="shared" si="4"/>
        <v>46037</v>
      </c>
      <c r="J52" s="19" t="str" cm="1">
        <f t="array" aca="1" ref="J52" ca="1">_xlfn.IFS(TODAY()-Table3[[#This Row],[Due Date]]&gt;1,"Overdue",TODAY()-Table3[[#This Row],[Due Date]]=30,"Due Soon",TRUE,"Not Due")</f>
        <v>Not Due</v>
      </c>
      <c r="K52" s="19"/>
      <c r="L52" s="58" t="s">
        <v>146</v>
      </c>
      <c r="N52" s="71" t="str">
        <f ca="1">IF(Table3[[#This Row],[Due Date]]="NA","",IF(Table3[[#This Row],[Due Date]]&lt;TODAY(),"Overdue",IF(Table3[[#This Row],[Due Date]]&gt;TODAY()+30,"Not Due","Due Soon")))</f>
        <v>Not Due</v>
      </c>
    </row>
    <row r="53" spans="1:14" ht="25.5">
      <c r="A53" s="50">
        <v>63</v>
      </c>
      <c r="B53" s="51" t="s">
        <v>24</v>
      </c>
      <c r="C53" s="52" t="s">
        <v>8</v>
      </c>
      <c r="D53" s="52" t="str">
        <f t="shared" ca="1" si="5"/>
        <v>8Y10M</v>
      </c>
      <c r="E53" s="53">
        <v>42750</v>
      </c>
      <c r="F53" s="61"/>
      <c r="G53" s="62">
        <v>45696</v>
      </c>
      <c r="H53" s="53">
        <f t="shared" si="3"/>
        <v>45751</v>
      </c>
      <c r="I53" s="53">
        <f t="shared" si="4"/>
        <v>46034</v>
      </c>
      <c r="J53" s="19" t="str" cm="1">
        <f t="array" aca="1" ref="J53" ca="1">_xlfn.IFS(TODAY()-Table3[[#This Row],[Due Date]]&gt;1,"Overdue",TODAY()-Table3[[#This Row],[Due Date]]=30,"Due Soon",TRUE,"Not Due")</f>
        <v>Not Due</v>
      </c>
      <c r="K53" s="55"/>
      <c r="L53" s="56" t="s">
        <v>145</v>
      </c>
      <c r="N53" s="71" t="str">
        <f ca="1">IF(Table3[[#This Row],[Due Date]]="NA","",IF(Table3[[#This Row],[Due Date]]&lt;TODAY(),"Overdue",IF(Table3[[#This Row],[Due Date]]&gt;TODAY()+30,"Not Due","Due Soon")))</f>
        <v>Not Due</v>
      </c>
    </row>
    <row r="54" spans="1:14" ht="25.5" hidden="1">
      <c r="A54" s="21">
        <v>57</v>
      </c>
      <c r="B54" s="16" t="s">
        <v>24</v>
      </c>
      <c r="C54" s="17" t="s">
        <v>12</v>
      </c>
      <c r="D54" s="17" t="str">
        <f t="shared" ca="1" si="5"/>
        <v>10Y8M</v>
      </c>
      <c r="E54" s="9">
        <v>42078</v>
      </c>
      <c r="F54" s="25"/>
      <c r="G54" s="26" t="s">
        <v>61</v>
      </c>
      <c r="H54" s="9">
        <f t="shared" si="3"/>
        <v>44457</v>
      </c>
      <c r="I54" s="9">
        <f t="shared" si="4"/>
        <v>44740</v>
      </c>
      <c r="J54" s="55" t="str" cm="1">
        <f t="array" aca="1" ref="J54" ca="1">_xlfn.IFS(TODAY()-Table3[[#This Row],[Due Date]]&gt;1,"Overdue",TODAY()-Table3[[#This Row],[Due Date]]=30,"Due Soon",TRUE,"Not Due")</f>
        <v>Overdue</v>
      </c>
      <c r="K54" s="23">
        <v>44740</v>
      </c>
      <c r="L54" s="24" t="s">
        <v>62</v>
      </c>
      <c r="N54" s="71" t="str">
        <f ca="1">IF(Table3[[#This Row],[Due Date]]="NA","",IF(Table3[[#This Row],[Due Date]]&lt;TODAY(),"Overdue",IF(Table3[[#This Row],[Due Date]]&gt;TODAY()+30,"Not Due","Due Soon")))</f>
        <v>Overdue</v>
      </c>
    </row>
    <row r="55" spans="1:14" hidden="1">
      <c r="A55" s="21">
        <v>58</v>
      </c>
      <c r="B55" s="16" t="s">
        <v>24</v>
      </c>
      <c r="C55" s="17" t="s">
        <v>12</v>
      </c>
      <c r="D55" s="18"/>
      <c r="E55" s="9"/>
      <c r="F55" s="25"/>
      <c r="G55" s="26" t="s">
        <v>63</v>
      </c>
      <c r="H55" s="9">
        <f t="shared" si="3"/>
        <v>44478</v>
      </c>
      <c r="I55" s="9">
        <f t="shared" si="4"/>
        <v>44761</v>
      </c>
      <c r="J55" s="55" t="str" cm="1">
        <f t="array" aca="1" ref="J55" ca="1">_xlfn.IFS(TODAY()-Table3[[#This Row],[Due Date]]&gt;1,"Overdue",TODAY()-Table3[[#This Row],[Due Date]]=30,"Due Soon",TRUE,"Not Due")</f>
        <v>Overdue</v>
      </c>
      <c r="K55" s="19" t="s">
        <v>17</v>
      </c>
      <c r="L55" s="24" t="s">
        <v>64</v>
      </c>
      <c r="N55" s="71" t="str">
        <f ca="1">IF(Table3[[#This Row],[Due Date]]="NA","",IF(Table3[[#This Row],[Due Date]]&lt;TODAY(),"Overdue",IF(Table3[[#This Row],[Due Date]]&gt;TODAY()+30,"Not Due","Due Soon")))</f>
        <v>Overdue</v>
      </c>
    </row>
    <row r="56" spans="1:14" ht="38.25">
      <c r="A56" s="57">
        <v>68</v>
      </c>
      <c r="B56" s="16" t="s">
        <v>24</v>
      </c>
      <c r="C56" s="17" t="s">
        <v>8</v>
      </c>
      <c r="D56" s="17" t="str">
        <f ca="1">DATEDIF(E56,TODAY(),"Y")&amp;"Y"&amp;DATEDIF(E56,TODAY(),"YM")&amp;"M"</f>
        <v>8Y10M</v>
      </c>
      <c r="E56" s="9">
        <v>42750</v>
      </c>
      <c r="F56" s="25"/>
      <c r="G56" s="26">
        <v>45786</v>
      </c>
      <c r="H56" s="9">
        <v>46000</v>
      </c>
      <c r="I56" s="53">
        <f t="shared" si="4"/>
        <v>46283</v>
      </c>
      <c r="J56" s="55" t="str" cm="1">
        <f t="array" aca="1" ref="J56" ca="1">_xlfn.IFS(TODAY()-Table3[[#This Row],[Due Date]]&gt;1,"Overdue",TODAY()-Table3[[#This Row],[Due Date]]=30,"Due Soon",TRUE,"Not Due")</f>
        <v>Not Due</v>
      </c>
      <c r="K56" s="19"/>
      <c r="L56" s="58" t="s">
        <v>214</v>
      </c>
      <c r="N56" s="71" t="str">
        <f ca="1">IF(Table3[[#This Row],[Due Date]]="NA","",IF(Table3[[#This Row],[Due Date]]&lt;TODAY(),"Overdue",IF(Table3[[#This Row],[Due Date]]&gt;TODAY()+30,"Not Due","Due Soon")))</f>
        <v>Not Due</v>
      </c>
    </row>
    <row r="57" spans="1:14" ht="38.25">
      <c r="A57" s="57">
        <v>75</v>
      </c>
      <c r="B57" s="16" t="s">
        <v>24</v>
      </c>
      <c r="C57" s="17" t="s">
        <v>8</v>
      </c>
      <c r="D57" s="17" t="str">
        <f ca="1">DATEDIF(E57,TODAY(),"Y")&amp;"Y"&amp;DATEDIF(E57,TODAY(),"YM")&amp;"M"</f>
        <v>5Y8M</v>
      </c>
      <c r="E57" s="9">
        <v>43905</v>
      </c>
      <c r="F57" s="25" t="s">
        <v>74</v>
      </c>
      <c r="G57" s="26">
        <v>45901</v>
      </c>
      <c r="H57" s="9">
        <f>G57+55</f>
        <v>45956</v>
      </c>
      <c r="I57" s="53">
        <f t="shared" si="4"/>
        <v>46239</v>
      </c>
      <c r="J57" s="19" t="str" cm="1">
        <f t="array" aca="1" ref="J57" ca="1">_xlfn.IFS(TODAY()-Table3[[#This Row],[Due Date]]&gt;1,"Overdue",TODAY()-Table3[[#This Row],[Due Date]]=30,"Due Soon",TRUE,"Not Due")</f>
        <v>Not Due</v>
      </c>
      <c r="K57" s="19"/>
      <c r="L57" s="58" t="s">
        <v>196</v>
      </c>
      <c r="N57" s="71" t="str">
        <f ca="1">IF(Table3[[#This Row],[Due Date]]="NA","",IF(Table3[[#This Row],[Due Date]]&lt;TODAY(),"Overdue",IF(Table3[[#This Row],[Due Date]]&gt;TODAY()+30,"Not Due","Due Soon")))</f>
        <v>Not Due</v>
      </c>
    </row>
    <row r="58" spans="1:14" ht="51" customHeight="1">
      <c r="A58" s="50">
        <v>83</v>
      </c>
      <c r="B58" s="51" t="s">
        <v>24</v>
      </c>
      <c r="C58" s="52" t="s">
        <v>8</v>
      </c>
      <c r="D58" s="52" t="str">
        <f ca="1">DATEDIF(E58,TODAY(),"Y")&amp;"Y"&amp;DATEDIF(E58,TODAY(),"YM")&amp;"M"</f>
        <v>5Y8M</v>
      </c>
      <c r="E58" s="53">
        <v>43905</v>
      </c>
      <c r="F58" s="52" t="s">
        <v>74</v>
      </c>
      <c r="G58" s="62">
        <v>45729</v>
      </c>
      <c r="H58" s="53">
        <f>G58+55</f>
        <v>45784</v>
      </c>
      <c r="I58" s="53">
        <f t="shared" si="4"/>
        <v>46067</v>
      </c>
      <c r="J58" s="19" t="str" cm="1">
        <f t="array" aca="1" ref="J58" ca="1">_xlfn.IFS(TODAY()-Table3[[#This Row],[Due Date]]&gt;1,"Overdue",TODAY()-Table3[[#This Row],[Due Date]]=30,"Due Soon",TRUE,"Not Due")</f>
        <v>Not Due</v>
      </c>
      <c r="K58" s="55"/>
      <c r="L58" s="56" t="s">
        <v>75</v>
      </c>
      <c r="N58" s="71" t="str">
        <f ca="1">IF(Table3[[#This Row],[Due Date]]="NA","",IF(Table3[[#This Row],[Due Date]]&lt;TODAY(),"Overdue",IF(Table3[[#This Row],[Due Date]]&gt;TODAY()+30,"Not Due","Due Soon")))</f>
        <v>Not Due</v>
      </c>
    </row>
    <row r="59" spans="1:14" ht="38.25" hidden="1">
      <c r="A59" s="21">
        <v>61</v>
      </c>
      <c r="B59" s="16" t="s">
        <v>24</v>
      </c>
      <c r="C59" s="17" t="s">
        <v>12</v>
      </c>
      <c r="D59" s="18"/>
      <c r="E59" s="9"/>
      <c r="F59" s="25"/>
      <c r="G59" s="26" t="s">
        <v>13</v>
      </c>
      <c r="H59" s="9">
        <v>44604</v>
      </c>
      <c r="I59" s="9">
        <f t="shared" si="4"/>
        <v>44887</v>
      </c>
      <c r="J59" s="19" t="str" cm="1">
        <f t="array" aca="1" ref="J59" ca="1">_xlfn.IFS(TODAY()-Table3[[#This Row],[Due Date]]&gt;1,"Overdue",TODAY()-Table3[[#This Row],[Due Date]]=30,"Due Soon",TRUE,"Not Due")</f>
        <v>Overdue</v>
      </c>
      <c r="K59" s="19" t="s">
        <v>17</v>
      </c>
      <c r="L59" s="24" t="s">
        <v>65</v>
      </c>
      <c r="N59" s="71" t="str">
        <f ca="1">IF(Table3[[#This Row],[Due Date]]="NA","",IF(Table3[[#This Row],[Due Date]]&lt;TODAY(),"Overdue",IF(Table3[[#This Row],[Due Date]]&gt;TODAY()+30,"Not Due","Due Soon")))</f>
        <v>Overdue</v>
      </c>
    </row>
    <row r="60" spans="1:14" ht="25.5">
      <c r="A60" s="57">
        <v>86</v>
      </c>
      <c r="B60" s="16" t="s">
        <v>24</v>
      </c>
      <c r="C60" s="17" t="s">
        <v>8</v>
      </c>
      <c r="D60" s="17" t="str">
        <f ca="1">DATEDIF(E60,TODAY(),"Y")&amp;"Y"&amp;DATEDIF(E60,TODAY(),"YM")&amp;"M"</f>
        <v>5Y8M</v>
      </c>
      <c r="E60" s="9">
        <v>43905</v>
      </c>
      <c r="F60" s="25" t="s">
        <v>74</v>
      </c>
      <c r="G60" s="26">
        <v>45682</v>
      </c>
      <c r="H60" s="9">
        <f>G60+55</f>
        <v>45737</v>
      </c>
      <c r="I60" s="53">
        <f t="shared" si="4"/>
        <v>46020</v>
      </c>
      <c r="J60" s="55" t="str" cm="1">
        <f t="array" aca="1" ref="J60" ca="1">_xlfn.IFS(TODAY()-Table3[[#This Row],[Due Date]]&gt;1,"Overdue",TODAY()-Table3[[#This Row],[Due Date]]=30,"Due Soon",TRUE,"Not Due")</f>
        <v>Not Due</v>
      </c>
      <c r="K60" s="19"/>
      <c r="L60" s="58" t="s">
        <v>142</v>
      </c>
      <c r="N60" s="71" t="str">
        <f ca="1">IF(Table3[[#This Row],[Due Date]]="NA","",IF(Table3[[#This Row],[Due Date]]&lt;TODAY(),"Overdue",IF(Table3[[#This Row],[Due Date]]&gt;TODAY()+30,"Not Due","Due Soon")))</f>
        <v>Due Soon</v>
      </c>
    </row>
    <row r="61" spans="1:14" ht="25.5">
      <c r="A61" s="57">
        <v>91</v>
      </c>
      <c r="B61" s="16" t="s">
        <v>24</v>
      </c>
      <c r="C61" s="17" t="s">
        <v>8</v>
      </c>
      <c r="D61" s="17" t="str">
        <f ca="1">DATEDIF(E61,TODAY(),"Y")&amp;"Y"&amp;DATEDIF(E61,TODAY(),"YM")&amp;"M"</f>
        <v>5Y8M</v>
      </c>
      <c r="E61" s="9">
        <v>43905</v>
      </c>
      <c r="F61" s="25" t="s">
        <v>74</v>
      </c>
      <c r="G61" s="26">
        <v>45902</v>
      </c>
      <c r="H61" s="9">
        <f>G61+55</f>
        <v>45957</v>
      </c>
      <c r="I61" s="53">
        <f t="shared" si="4"/>
        <v>46240</v>
      </c>
      <c r="J61" s="55" t="str" cm="1">
        <f t="array" aca="1" ref="J61" ca="1">_xlfn.IFS(TODAY()-Table3[[#This Row],[Due Date]]&gt;1,"Overdue",TODAY()-Table3[[#This Row],[Due Date]]=30,"Due Soon",TRUE,"Not Due")</f>
        <v>Not Due</v>
      </c>
      <c r="K61" s="19"/>
      <c r="L61" s="58" t="s">
        <v>78</v>
      </c>
      <c r="N61" s="71" t="str">
        <f ca="1">IF(Table3[[#This Row],[Due Date]]="NA","",IF(Table3[[#This Row],[Due Date]]&lt;TODAY(),"Overdue",IF(Table3[[#This Row],[Due Date]]&gt;TODAY()+30,"Not Due","Due Soon")))</f>
        <v>Not Due</v>
      </c>
    </row>
    <row r="62" spans="1:14" ht="25.5">
      <c r="A62" s="50">
        <v>92</v>
      </c>
      <c r="B62" s="51" t="s">
        <v>24</v>
      </c>
      <c r="C62" s="52" t="s">
        <v>8</v>
      </c>
      <c r="D62" s="52" t="str">
        <f ca="1">DATEDIF(E62,TODAY(),"Y")&amp;"Y"&amp;DATEDIF(E62,TODAY(),"YM")&amp;"M"</f>
        <v>5Y8M</v>
      </c>
      <c r="E62" s="53">
        <v>43905</v>
      </c>
      <c r="F62" s="61" t="s">
        <v>74</v>
      </c>
      <c r="G62" s="62">
        <v>45999</v>
      </c>
      <c r="H62" s="53">
        <f>G62+55</f>
        <v>46054</v>
      </c>
      <c r="I62" s="53">
        <f t="shared" si="4"/>
        <v>46337</v>
      </c>
      <c r="J62" s="55" t="str" cm="1">
        <f t="array" aca="1" ref="J62" ca="1">_xlfn.IFS(TODAY()-Table3[[#This Row],[Due Date]]&gt;1,"Overdue",TODAY()-Table3[[#This Row],[Due Date]]=30,"Due Soon",TRUE,"Not Due")</f>
        <v>Not Due</v>
      </c>
      <c r="K62" s="55"/>
      <c r="L62" s="56" t="s">
        <v>144</v>
      </c>
      <c r="N62" s="71" t="str">
        <f ca="1">IF(Table3[[#This Row],[Due Date]]="NA","",IF(Table3[[#This Row],[Due Date]]&lt;TODAY(),"Overdue",IF(Table3[[#This Row],[Due Date]]&gt;TODAY()+30,"Not Due","Due Soon")))</f>
        <v>Not Due</v>
      </c>
    </row>
    <row r="63" spans="1:14" hidden="1">
      <c r="A63" s="21">
        <v>64</v>
      </c>
      <c r="B63" s="16" t="s">
        <v>24</v>
      </c>
      <c r="C63" s="17" t="s">
        <v>12</v>
      </c>
      <c r="D63" s="18"/>
      <c r="E63" s="9"/>
      <c r="F63" s="25"/>
      <c r="G63" s="26" t="s">
        <v>10</v>
      </c>
      <c r="H63" s="17" t="s">
        <v>10</v>
      </c>
      <c r="I63" s="17" t="s">
        <v>10</v>
      </c>
      <c r="J63" s="19" t="e" cm="1">
        <f t="array" aca="1" ref="J63" ca="1">_xlfn.IFS(TODAY()-Table3[[#This Row],[Due Date]]&gt;1,"Overdue",TODAY()-Table3[[#This Row],[Due Date]]=30,"Due Soon",TRUE,"Not Due")</f>
        <v>#VALUE!</v>
      </c>
      <c r="K63" s="23">
        <v>44740</v>
      </c>
      <c r="L63" s="24" t="s">
        <v>66</v>
      </c>
      <c r="N63" s="71" t="str">
        <f ca="1">IF(Table3[[#This Row],[Due Date]]="NA","",IF(Table3[[#This Row],[Due Date]]&lt;TODAY(),"Overdue",IF(Table3[[#This Row],[Due Date]]&gt;TODAY()+30,"Not Due","Due Soon")))</f>
        <v/>
      </c>
    </row>
    <row r="64" spans="1:14" ht="51">
      <c r="A64" s="50">
        <v>99</v>
      </c>
      <c r="B64" s="51" t="s">
        <v>24</v>
      </c>
      <c r="C64" s="52" t="s">
        <v>8</v>
      </c>
      <c r="D64" s="52" t="str">
        <f t="shared" ref="D64:D69" ca="1" si="6">DATEDIF(E64,TODAY(),"Y")&amp;"Y"&amp;DATEDIF(E64,TODAY(),"YM")&amp;"M"</f>
        <v>5Y8M</v>
      </c>
      <c r="E64" s="53">
        <v>43905</v>
      </c>
      <c r="F64" s="61" t="s">
        <v>74</v>
      </c>
      <c r="G64" s="62">
        <v>45802</v>
      </c>
      <c r="H64" s="53">
        <f>G64+55</f>
        <v>45857</v>
      </c>
      <c r="I64" s="53">
        <f>H64+283</f>
        <v>46140</v>
      </c>
      <c r="J64" s="55" t="str" cm="1">
        <f t="array" aca="1" ref="J64" ca="1">_xlfn.IFS(TODAY()-Table3[[#This Row],[Due Date]]&gt;1,"Overdue",TODAY()-Table3[[#This Row],[Due Date]]=30,"Due Soon",TRUE,"Not Due")</f>
        <v>Not Due</v>
      </c>
      <c r="K64" s="55"/>
      <c r="L64" s="56" t="s">
        <v>167</v>
      </c>
      <c r="N64" s="71" t="str">
        <f ca="1">IF(Table3[[#This Row],[Due Date]]="NA","",IF(Table3[[#This Row],[Due Date]]&lt;TODAY(),"Overdue",IF(Table3[[#This Row],[Due Date]]&gt;TODAY()+30,"Not Due","Due Soon")))</f>
        <v>Not Due</v>
      </c>
    </row>
    <row r="65" spans="1:14" ht="38.25">
      <c r="A65" s="57">
        <v>101</v>
      </c>
      <c r="B65" s="16" t="s">
        <v>24</v>
      </c>
      <c r="C65" s="17" t="s">
        <v>8</v>
      </c>
      <c r="D65" s="17" t="str">
        <f t="shared" ca="1" si="6"/>
        <v>5Y8M</v>
      </c>
      <c r="E65" s="9">
        <v>43905</v>
      </c>
      <c r="F65" s="25" t="s">
        <v>74</v>
      </c>
      <c r="G65" s="26">
        <v>45862</v>
      </c>
      <c r="H65" s="9">
        <f>G65+55</f>
        <v>45917</v>
      </c>
      <c r="I65" s="53">
        <f>H65+283</f>
        <v>46200</v>
      </c>
      <c r="J65" s="19" t="str" cm="1">
        <f t="array" aca="1" ref="J65" ca="1">_xlfn.IFS(TODAY()-Table3[[#This Row],[Due Date]]&gt;1,"Overdue",TODAY()-Table3[[#This Row],[Due Date]]=30,"Due Soon",TRUE,"Not Due")</f>
        <v>Not Due</v>
      </c>
      <c r="K65" s="19"/>
      <c r="L65" s="58" t="s">
        <v>168</v>
      </c>
      <c r="N65" s="71" t="str">
        <f ca="1">IF(Table3[[#This Row],[Due Date]]="NA","",IF(Table3[[#This Row],[Due Date]]&lt;TODAY(),"Overdue",IF(Table3[[#This Row],[Due Date]]&gt;TODAY()+30,"Not Due","Due Soon")))</f>
        <v>Not Due</v>
      </c>
    </row>
    <row r="66" spans="1:14" ht="25.5">
      <c r="A66" s="57">
        <v>116</v>
      </c>
      <c r="B66" s="16" t="s">
        <v>24</v>
      </c>
      <c r="C66" s="17" t="s">
        <v>8</v>
      </c>
      <c r="D66" s="17" t="str">
        <f t="shared" ca="1" si="6"/>
        <v>12Y8M</v>
      </c>
      <c r="E66" s="9">
        <v>41348</v>
      </c>
      <c r="F66" s="25"/>
      <c r="G66" s="26">
        <v>45902</v>
      </c>
      <c r="H66" s="9">
        <f>G66+55</f>
        <v>45957</v>
      </c>
      <c r="I66" s="53">
        <f>H66+283</f>
        <v>46240</v>
      </c>
      <c r="J66" s="19" t="str" cm="1">
        <f t="array" aca="1" ref="J66" ca="1">_xlfn.IFS(TODAY()-Table3[[#This Row],[Due Date]]&gt;1,"Overdue",TODAY()-Table3[[#This Row],[Due Date]]=30,"Due Soon",TRUE,"Not Due")</f>
        <v>Not Due</v>
      </c>
      <c r="K66" s="19"/>
      <c r="L66" s="58" t="s">
        <v>195</v>
      </c>
      <c r="N66" s="71" t="str">
        <f ca="1">IF(Table3[[#This Row],[Due Date]]="NA","",IF(Table3[[#This Row],[Due Date]]&lt;TODAY(),"Overdue",IF(Table3[[#This Row],[Due Date]]&gt;TODAY()+30,"Not Due","Due Soon")))</f>
        <v>Not Due</v>
      </c>
    </row>
    <row r="67" spans="1:14" ht="25.5">
      <c r="A67" s="57">
        <v>2</v>
      </c>
      <c r="B67" s="16" t="s">
        <v>24</v>
      </c>
      <c r="C67" s="17" t="s">
        <v>8</v>
      </c>
      <c r="D67" s="17" t="str">
        <f t="shared" ca="1" si="6"/>
        <v>3Y5M</v>
      </c>
      <c r="E67" s="9">
        <v>44738</v>
      </c>
      <c r="F67" s="18">
        <v>101</v>
      </c>
      <c r="G67" s="36" t="s">
        <v>199</v>
      </c>
      <c r="H67" s="9">
        <f>G67+55</f>
        <v>45993</v>
      </c>
      <c r="I67" s="53">
        <f>H67+283</f>
        <v>46276</v>
      </c>
      <c r="J67" s="55" t="str" cm="1">
        <f t="array" aca="1" ref="J67" ca="1">_xlfn.IFS(TODAY()-Table3[[#This Row],[Due Date]]&gt;1,"Overdue",TODAY()-Table3[[#This Row],[Due Date]]=30,"Due Soon",TRUE,"Not Due")</f>
        <v>Not Due</v>
      </c>
      <c r="K67" s="19"/>
      <c r="L67" s="58" t="s">
        <v>200</v>
      </c>
      <c r="N67" s="71" t="str">
        <f ca="1">IF(Table3[[#This Row],[Due Date]]="NA","",IF(Table3[[#This Row],[Due Date]]&lt;TODAY(),"Overdue",IF(Table3[[#This Row],[Due Date]]&gt;TODAY()+30,"Not Due","Due Soon")))</f>
        <v>Not Due</v>
      </c>
    </row>
    <row r="68" spans="1:14">
      <c r="A68" s="57" t="s">
        <v>215</v>
      </c>
      <c r="B68" s="16" t="s">
        <v>25</v>
      </c>
      <c r="C68" s="17" t="s">
        <v>8</v>
      </c>
      <c r="D68" s="17" t="str">
        <f t="shared" ca="1" si="6"/>
        <v>0Y0M</v>
      </c>
      <c r="E68" s="9">
        <v>45999</v>
      </c>
      <c r="F68" s="25">
        <v>92</v>
      </c>
      <c r="G68" s="9" t="s">
        <v>10</v>
      </c>
      <c r="H68" s="9" t="s">
        <v>10</v>
      </c>
      <c r="I68" s="9" t="s">
        <v>10</v>
      </c>
      <c r="J68" s="55" t="e" cm="1">
        <f t="array" aca="1" ref="J68" ca="1">_xlfn.IFS(TODAY()-Table3[[#This Row],[Due Date]]&gt;1,"Overdue",TODAY()-Table3[[#This Row],[Due Date]]=30,"Due Soon",TRUE,"Not Due")</f>
        <v>#VALUE!</v>
      </c>
      <c r="K68" s="19"/>
      <c r="L68" s="66" t="s">
        <v>216</v>
      </c>
      <c r="N68" s="71" t="str">
        <f ca="1">IF(Table3[[#This Row],[Due Date]]="NA","",IF(Table3[[#This Row],[Due Date]]&lt;TODAY(),"Overdue",IF(Table3[[#This Row],[Due Date]]&gt;TODAY()+30,"Not Due","Due Soon")))</f>
        <v/>
      </c>
    </row>
    <row r="69" spans="1:14">
      <c r="A69" s="50" t="s">
        <v>190</v>
      </c>
      <c r="B69" s="51" t="s">
        <v>25</v>
      </c>
      <c r="C69" s="52" t="s">
        <v>8</v>
      </c>
      <c r="D69" s="52" t="str">
        <f t="shared" ca="1" si="6"/>
        <v>0Y3M</v>
      </c>
      <c r="E69" s="53">
        <v>45902</v>
      </c>
      <c r="F69" s="61">
        <v>91</v>
      </c>
      <c r="G69" s="53" t="s">
        <v>10</v>
      </c>
      <c r="H69" s="53" t="s">
        <v>10</v>
      </c>
      <c r="I69" s="53" t="s">
        <v>10</v>
      </c>
      <c r="J69" s="55" t="e" cm="1">
        <f t="array" aca="1" ref="J69" ca="1">_xlfn.IFS(TODAY()-Table3[[#This Row],[Due Date]]&gt;1,"Overdue",TODAY()-Table3[[#This Row],[Due Date]]=30,"Due Soon",TRUE,"Not Due")</f>
        <v>#VALUE!</v>
      </c>
      <c r="K69" s="55"/>
      <c r="L69" s="56" t="s">
        <v>198</v>
      </c>
      <c r="N69" s="71" t="str">
        <f ca="1">IF(Table3[[#This Row],[Due Date]]="NA","",IF(Table3[[#This Row],[Due Date]]&lt;TODAY(),"Overdue",IF(Table3[[#This Row],[Due Date]]&gt;TODAY()+30,"Not Due","Due Soon")))</f>
        <v/>
      </c>
    </row>
    <row r="70" spans="1:14" hidden="1">
      <c r="A70" s="21">
        <v>67</v>
      </c>
      <c r="B70" s="16" t="s">
        <v>24</v>
      </c>
      <c r="C70" s="17" t="s">
        <v>12</v>
      </c>
      <c r="D70" s="18"/>
      <c r="E70" s="9"/>
      <c r="F70" s="25"/>
      <c r="G70" s="9" t="s">
        <v>67</v>
      </c>
      <c r="H70" s="9">
        <f>G70+55</f>
        <v>44738</v>
      </c>
      <c r="I70" s="9" t="s">
        <v>10</v>
      </c>
      <c r="J70" s="19" t="e" cm="1">
        <f t="array" aca="1" ref="J70" ca="1">_xlfn.IFS(TODAY()-Table3[[#This Row],[Due Date]]&gt;1,"Overdue",TODAY()-Table3[[#This Row],[Due Date]]=30,"Due Soon",TRUE,"Not Due")</f>
        <v>#VALUE!</v>
      </c>
      <c r="K70" s="19" t="s">
        <v>17</v>
      </c>
      <c r="L70" s="24" t="s">
        <v>68</v>
      </c>
      <c r="N70" s="71" t="str">
        <f ca="1">IF(Table3[[#This Row],[Due Date]]="NA","",IF(Table3[[#This Row],[Due Date]]&lt;TODAY(),"Overdue",IF(Table3[[#This Row],[Due Date]]&gt;TODAY()+30,"Not Due","Due Soon")))</f>
        <v/>
      </c>
    </row>
    <row r="71" spans="1:14">
      <c r="A71" s="57" t="s">
        <v>188</v>
      </c>
      <c r="B71" s="16" t="s">
        <v>25</v>
      </c>
      <c r="C71" s="17" t="s">
        <v>8</v>
      </c>
      <c r="D71" s="17" t="str">
        <f ca="1">DATEDIF(E71,TODAY(),"Y")&amp;"Y"&amp;DATEDIF(E71,TODAY(),"YM")&amp;"M"</f>
        <v>0Y3M</v>
      </c>
      <c r="E71" s="9">
        <v>45902</v>
      </c>
      <c r="F71" s="25">
        <v>116</v>
      </c>
      <c r="G71" s="53" t="s">
        <v>10</v>
      </c>
      <c r="H71" s="9" t="s">
        <v>10</v>
      </c>
      <c r="I71" s="53" t="s">
        <v>10</v>
      </c>
      <c r="J71" s="19" t="e" cm="1">
        <f t="array" aca="1" ref="J71" ca="1">_xlfn.IFS(TODAY()-Table3[[#This Row],[Due Date]]&gt;1,"Overdue",TODAY()-Table3[[#This Row],[Due Date]]=30,"Due Soon",TRUE,"Not Due")</f>
        <v>#VALUE!</v>
      </c>
      <c r="K71" s="19"/>
      <c r="L71" s="58" t="s">
        <v>189</v>
      </c>
      <c r="N71" s="71" t="str">
        <f ca="1">IF(Table3[[#This Row],[Due Date]]="NA","",IF(Table3[[#This Row],[Due Date]]&lt;TODAY(),"Overdue",IF(Table3[[#This Row],[Due Date]]&gt;TODAY()+30,"Not Due","Due Soon")))</f>
        <v/>
      </c>
    </row>
    <row r="72" spans="1:14">
      <c r="A72" s="64" t="s">
        <v>186</v>
      </c>
      <c r="B72" s="51" t="s">
        <v>25</v>
      </c>
      <c r="C72" s="52" t="s">
        <v>8</v>
      </c>
      <c r="D72" s="54" t="str">
        <f ca="1">DATEDIF(E72,TODAY(),"Y")&amp;"Y"&amp;DATEDIF(E72,TODAY(),"YM")&amp;"M"</f>
        <v>0Y3M</v>
      </c>
      <c r="E72" s="53">
        <v>45901</v>
      </c>
      <c r="F72" s="61">
        <v>31</v>
      </c>
      <c r="G72" s="9" t="s">
        <v>10</v>
      </c>
      <c r="H72" s="53" t="s">
        <v>10</v>
      </c>
      <c r="I72" s="9" t="s">
        <v>10</v>
      </c>
      <c r="J72" s="19" t="e" cm="1">
        <f t="array" aca="1" ref="J72" ca="1">_xlfn.IFS(TODAY()-Table3[[#This Row],[Due Date]]&gt;1,"Overdue",TODAY()-Table3[[#This Row],[Due Date]]=30,"Due Soon",TRUE,"Not Due")</f>
        <v>#VALUE!</v>
      </c>
      <c r="K72" s="55"/>
      <c r="L72" s="7" t="s">
        <v>187</v>
      </c>
      <c r="N72" s="71" t="str">
        <f ca="1">IF(Table3[[#This Row],[Due Date]]="NA","",IF(Table3[[#This Row],[Due Date]]&lt;TODAY(),"Overdue",IF(Table3[[#This Row],[Due Date]]&gt;TODAY()+30,"Not Due","Due Soon")))</f>
        <v/>
      </c>
    </row>
    <row r="73" spans="1:14" hidden="1">
      <c r="A73" s="21">
        <v>69</v>
      </c>
      <c r="B73" s="16" t="s">
        <v>24</v>
      </c>
      <c r="C73" s="17" t="s">
        <v>12</v>
      </c>
      <c r="D73" s="18"/>
      <c r="E73" s="9"/>
      <c r="F73" s="25"/>
      <c r="G73" s="9" t="s">
        <v>69</v>
      </c>
      <c r="H73" s="9">
        <f>G73+55</f>
        <v>44735</v>
      </c>
      <c r="I73" s="9" t="s">
        <v>10</v>
      </c>
      <c r="J73" s="55" t="e" cm="1">
        <f t="array" aca="1" ref="J73" ca="1">_xlfn.IFS(TODAY()-Table3[[#This Row],[Due Date]]&gt;1,"Overdue",TODAY()-Table3[[#This Row],[Due Date]]=30,"Due Soon",TRUE,"Not Due")</f>
        <v>#VALUE!</v>
      </c>
      <c r="K73" s="19" t="s">
        <v>17</v>
      </c>
      <c r="L73" s="24" t="s">
        <v>70</v>
      </c>
      <c r="N73" s="71" t="str">
        <f ca="1">IF(Table3[[#This Row],[Due Date]]="NA","",IF(Table3[[#This Row],[Due Date]]&lt;TODAY(),"Overdue",IF(Table3[[#This Row],[Due Date]]&gt;TODAY()+30,"Not Due","Due Soon")))</f>
        <v/>
      </c>
    </row>
    <row r="74" spans="1:14" hidden="1">
      <c r="A74" s="21">
        <v>72</v>
      </c>
      <c r="B74" s="16" t="s">
        <v>24</v>
      </c>
      <c r="C74" s="17" t="s">
        <v>12</v>
      </c>
      <c r="D74" s="18"/>
      <c r="E74" s="9"/>
      <c r="F74" s="25"/>
      <c r="G74" s="53" t="s">
        <v>10</v>
      </c>
      <c r="H74" s="17" t="s">
        <v>10</v>
      </c>
      <c r="I74" s="9" t="s">
        <v>10</v>
      </c>
      <c r="J74" s="55" t="e" cm="1">
        <f t="array" aca="1" ref="J74" ca="1">_xlfn.IFS(TODAY()-Table3[[#This Row],[Due Date]]&gt;1,"Overdue",TODAY()-Table3[[#This Row],[Due Date]]=30,"Due Soon",TRUE,"Not Due")</f>
        <v>#VALUE!</v>
      </c>
      <c r="K74" s="23">
        <v>44740</v>
      </c>
      <c r="L74" s="24" t="s">
        <v>71</v>
      </c>
      <c r="N74" s="71" t="str">
        <f ca="1">IF(Table3[[#This Row],[Due Date]]="NA","",IF(Table3[[#This Row],[Due Date]]&lt;TODAY(),"Overdue",IF(Table3[[#This Row],[Due Date]]&gt;TODAY()+30,"Not Due","Due Soon")))</f>
        <v/>
      </c>
    </row>
    <row r="75" spans="1:14" ht="25.5" hidden="1">
      <c r="A75" s="21">
        <v>73</v>
      </c>
      <c r="B75" s="16" t="s">
        <v>24</v>
      </c>
      <c r="C75" s="17" t="s">
        <v>12</v>
      </c>
      <c r="D75" s="18"/>
      <c r="E75" s="9"/>
      <c r="F75" s="25"/>
      <c r="G75" s="9" t="s">
        <v>72</v>
      </c>
      <c r="H75" s="9">
        <f>G75+55</f>
        <v>44380</v>
      </c>
      <c r="I75" s="9" t="s">
        <v>10</v>
      </c>
      <c r="J75" s="55" t="e" cm="1">
        <f t="array" aca="1" ref="J75" ca="1">_xlfn.IFS(TODAY()-Table3[[#This Row],[Due Date]]&gt;1,"Overdue",TODAY()-Table3[[#This Row],[Due Date]]=30,"Due Soon",TRUE,"Not Due")</f>
        <v>#VALUE!</v>
      </c>
      <c r="K75" s="19" t="s">
        <v>17</v>
      </c>
      <c r="L75" s="24" t="s">
        <v>73</v>
      </c>
      <c r="N75" s="71" t="str">
        <f ca="1">IF(Table3[[#This Row],[Due Date]]="NA","",IF(Table3[[#This Row],[Due Date]]&lt;TODAY(),"Overdue",IF(Table3[[#This Row],[Due Date]]&gt;TODAY()+30,"Not Due","Due Soon")))</f>
        <v/>
      </c>
    </row>
    <row r="76" spans="1:14" ht="25.5" hidden="1">
      <c r="A76" s="15">
        <v>66</v>
      </c>
      <c r="B76" s="16" t="s">
        <v>24</v>
      </c>
      <c r="C76" s="17" t="s">
        <v>12</v>
      </c>
      <c r="D76" s="17" t="str">
        <f t="shared" ref="D76:D117" ca="1" si="7">DATEDIF(E76,TODAY(),"Y")&amp;"Y"&amp;DATEDIF(E76,TODAY(),"YM")&amp;"M"</f>
        <v>8Y10M</v>
      </c>
      <c r="E76" s="9">
        <v>42750</v>
      </c>
      <c r="F76" s="25"/>
      <c r="G76" s="53">
        <v>45380</v>
      </c>
      <c r="H76" s="9">
        <f>G76+55</f>
        <v>45435</v>
      </c>
      <c r="I76" s="9" t="s">
        <v>10</v>
      </c>
      <c r="J76" s="19" t="e" cm="1">
        <f t="array" aca="1" ref="J76" ca="1">_xlfn.IFS(TODAY()-Table3[[#This Row],[Due Date]]&gt;1,"Overdue",TODAY()-Table3[[#This Row],[Due Date]]=30,"Due Soon",TRUE,"Not Due")</f>
        <v>#VALUE!</v>
      </c>
      <c r="K76" s="19" t="s">
        <v>50</v>
      </c>
      <c r="L76" s="20" t="s">
        <v>141</v>
      </c>
      <c r="N76" s="71" t="str">
        <f ca="1">IF(Table3[[#This Row],[Due Date]]="NA","",IF(Table3[[#This Row],[Due Date]]&lt;TODAY(),"Overdue",IF(Table3[[#This Row],[Due Date]]&gt;TODAY()+30,"Not Due","Due Soon")))</f>
        <v/>
      </c>
    </row>
    <row r="77" spans="1:14" hidden="1">
      <c r="A77" s="15" t="s">
        <v>190</v>
      </c>
      <c r="B77" s="16" t="s">
        <v>25</v>
      </c>
      <c r="C77" s="17"/>
      <c r="D77" s="17" t="str">
        <f t="shared" ca="1" si="7"/>
        <v>0Y3M</v>
      </c>
      <c r="E77" s="9">
        <v>45902</v>
      </c>
      <c r="F77" s="25">
        <v>91</v>
      </c>
      <c r="G77" s="9" t="s">
        <v>10</v>
      </c>
      <c r="H77" s="9" t="s">
        <v>10</v>
      </c>
      <c r="I77" s="9" t="s">
        <v>10</v>
      </c>
      <c r="J77" s="19" t="e" cm="1">
        <f t="array" aca="1" ref="J77" ca="1">_xlfn.IFS(TODAY()-Table3[[#This Row],[Due Date]]&gt;1,"Overdue",TODAY()-Table3[[#This Row],[Due Date]]=30,"Due Soon",TRUE,"Not Due")</f>
        <v>#VALUE!</v>
      </c>
      <c r="K77" s="19"/>
      <c r="L77" s="20" t="s">
        <v>191</v>
      </c>
      <c r="N77" s="71" t="str">
        <f ca="1">IF(Table3[[#This Row],[Due Date]]="NA","",IF(Table3[[#This Row],[Due Date]]&lt;TODAY(),"Overdue",IF(Table3[[#This Row],[Due Date]]&gt;TODAY()+30,"Not Due","Due Soon")))</f>
        <v/>
      </c>
    </row>
    <row r="78" spans="1:14">
      <c r="A78" s="57" t="s">
        <v>185</v>
      </c>
      <c r="B78" s="16" t="s">
        <v>25</v>
      </c>
      <c r="C78" s="17" t="s">
        <v>8</v>
      </c>
      <c r="D78" s="17" t="str">
        <f t="shared" ca="1" si="7"/>
        <v>0Y3M</v>
      </c>
      <c r="E78" s="9">
        <v>45901</v>
      </c>
      <c r="F78" s="25">
        <v>75</v>
      </c>
      <c r="G78" s="9" t="s">
        <v>10</v>
      </c>
      <c r="H78" s="9" t="s">
        <v>10</v>
      </c>
      <c r="I78" s="9" t="s">
        <v>10</v>
      </c>
      <c r="J78" s="19" t="e" cm="1">
        <f t="array" aca="1" ref="J78" ca="1">_xlfn.IFS(TODAY()-Table3[[#This Row],[Due Date]]&gt;1,"Overdue",TODAY()-Table3[[#This Row],[Due Date]]=30,"Due Soon",TRUE,"Not Due")</f>
        <v>#VALUE!</v>
      </c>
      <c r="K78" s="19"/>
      <c r="L78" s="58" t="s">
        <v>187</v>
      </c>
      <c r="N78" s="71" t="str">
        <f ca="1">IF(Table3[[#This Row],[Due Date]]="NA","",IF(Table3[[#This Row],[Due Date]]&lt;TODAY(),"Overdue",IF(Table3[[#This Row],[Due Date]]&gt;TODAY()+30,"Not Due","Due Soon")))</f>
        <v/>
      </c>
    </row>
    <row r="79" spans="1:14">
      <c r="A79" s="57" t="s">
        <v>201</v>
      </c>
      <c r="B79" s="16" t="s">
        <v>25</v>
      </c>
      <c r="C79" s="17" t="s">
        <v>8</v>
      </c>
      <c r="D79" s="17" t="str">
        <f t="shared" ca="1" si="7"/>
        <v>0Y2M</v>
      </c>
      <c r="E79" s="9">
        <v>45938</v>
      </c>
      <c r="F79" s="18">
        <v>2</v>
      </c>
      <c r="G79" s="53" t="s">
        <v>199</v>
      </c>
      <c r="H79" s="9" t="s">
        <v>10</v>
      </c>
      <c r="I79" s="9" t="s">
        <v>10</v>
      </c>
      <c r="J79" s="55" t="e" cm="1">
        <f t="array" aca="1" ref="J79" ca="1">_xlfn.IFS(TODAY()-Table3[[#This Row],[Due Date]]&gt;1,"Overdue",TODAY()-Table3[[#This Row],[Due Date]]=30,"Due Soon",TRUE,"Not Due")</f>
        <v>#VALUE!</v>
      </c>
      <c r="K79" s="19"/>
      <c r="L79" s="58" t="s">
        <v>204</v>
      </c>
      <c r="N79" s="71" t="str">
        <f ca="1">IF(Table3[[#This Row],[Due Date]]="NA","",IF(Table3[[#This Row],[Due Date]]&lt;TODAY(),"Overdue",IF(Table3[[#This Row],[Due Date]]&gt;TODAY()+30,"Not Due","Due Soon")))</f>
        <v/>
      </c>
    </row>
    <row r="80" spans="1:14">
      <c r="A80" s="57">
        <v>1</v>
      </c>
      <c r="B80" s="16" t="s">
        <v>25</v>
      </c>
      <c r="C80" s="17" t="s">
        <v>8</v>
      </c>
      <c r="D80" s="18" t="str">
        <f t="shared" ca="1" si="7"/>
        <v>0Y9M</v>
      </c>
      <c r="E80" s="9">
        <v>45708</v>
      </c>
      <c r="F80" s="25">
        <v>14</v>
      </c>
      <c r="G80" s="9" t="s">
        <v>10</v>
      </c>
      <c r="H80" s="9" t="s">
        <v>10</v>
      </c>
      <c r="I80" s="53" t="s">
        <v>10</v>
      </c>
      <c r="J80" s="55" t="e" cm="1">
        <f t="array" aca="1" ref="J80" ca="1">_xlfn.IFS(TODAY()-Table3[[#This Row],[Due Date]]&gt;1,"Overdue",TODAY()-Table3[[#This Row],[Due Date]]=30,"Due Soon",TRUE,"Not Due")</f>
        <v>#VALUE!</v>
      </c>
      <c r="K80" s="19"/>
      <c r="L80" s="58" t="s">
        <v>194</v>
      </c>
      <c r="N80" s="71" t="str">
        <f ca="1">IF(Table3[[#This Row],[Due Date]]="NA","",IF(Table3[[#This Row],[Due Date]]&lt;TODAY(),"Overdue",IF(Table3[[#This Row],[Due Date]]&gt;TODAY()+30,"Not Due","Due Soon")))</f>
        <v/>
      </c>
    </row>
    <row r="81" spans="1:14" ht="25.5">
      <c r="A81" s="57">
        <v>2</v>
      </c>
      <c r="B81" s="16" t="s">
        <v>25</v>
      </c>
      <c r="C81" s="17" t="s">
        <v>8</v>
      </c>
      <c r="D81" s="17" t="str">
        <f t="shared" ca="1" si="7"/>
        <v>0Y10M</v>
      </c>
      <c r="E81" s="9">
        <v>45682</v>
      </c>
      <c r="F81" s="25">
        <v>86</v>
      </c>
      <c r="G81" s="53" t="s">
        <v>10</v>
      </c>
      <c r="H81" s="9" t="s">
        <v>10</v>
      </c>
      <c r="I81" s="53" t="s">
        <v>10</v>
      </c>
      <c r="J81" s="55" t="e" cm="1">
        <f t="array" aca="1" ref="J81" ca="1">_xlfn.IFS(TODAY()-Table3[[#This Row],[Due Date]]&gt;1,"Overdue",TODAY()-Table3[[#This Row],[Due Date]]=30,"Due Soon",TRUE,"Not Due")</f>
        <v>#VALUE!</v>
      </c>
      <c r="K81" s="19"/>
      <c r="L81" s="58" t="s">
        <v>177</v>
      </c>
      <c r="N81" s="71" t="str">
        <f ca="1">IF(Table3[[#This Row],[Due Date]]="NA","",IF(Table3[[#This Row],[Due Date]]&lt;TODAY(),"Overdue",IF(Table3[[#This Row],[Due Date]]&gt;TODAY()+30,"Not Due","Due Soon")))</f>
        <v/>
      </c>
    </row>
    <row r="82" spans="1:14">
      <c r="A82" s="57">
        <v>13</v>
      </c>
      <c r="B82" s="16" t="s">
        <v>25</v>
      </c>
      <c r="C82" s="17" t="s">
        <v>8</v>
      </c>
      <c r="D82" s="17" t="str">
        <f t="shared" ca="1" si="7"/>
        <v>0Y10M</v>
      </c>
      <c r="E82" s="9">
        <v>45696</v>
      </c>
      <c r="F82" s="25">
        <v>63</v>
      </c>
      <c r="G82" s="9" t="s">
        <v>10</v>
      </c>
      <c r="H82" s="9" t="s">
        <v>10</v>
      </c>
      <c r="I82" s="53" t="s">
        <v>10</v>
      </c>
      <c r="J82" s="19" t="e" cm="1">
        <f t="array" aca="1" ref="J82" ca="1">_xlfn.IFS(TODAY()-Table3[[#This Row],[Due Date]]&gt;1,"Overdue",TODAY()-Table3[[#This Row],[Due Date]]=30,"Due Soon",TRUE,"Not Due")</f>
        <v>#VALUE!</v>
      </c>
      <c r="K82" s="19"/>
      <c r="L82" s="58" t="s">
        <v>178</v>
      </c>
      <c r="N82" s="71" t="str">
        <f ca="1">IF(Table3[[#This Row],[Due Date]]="NA","",IF(Table3[[#This Row],[Due Date]]&lt;TODAY(),"Overdue",IF(Table3[[#This Row],[Due Date]]&gt;TODAY()+30,"Not Due","Due Soon")))</f>
        <v/>
      </c>
    </row>
    <row r="83" spans="1:14">
      <c r="A83" s="57">
        <v>15</v>
      </c>
      <c r="B83" s="16" t="s">
        <v>25</v>
      </c>
      <c r="C83" s="17" t="s">
        <v>8</v>
      </c>
      <c r="D83" s="17" t="str">
        <f t="shared" ca="1" si="7"/>
        <v>0Y7M</v>
      </c>
      <c r="E83" s="9">
        <v>45778</v>
      </c>
      <c r="F83" s="25">
        <v>59</v>
      </c>
      <c r="G83" s="53" t="s">
        <v>10</v>
      </c>
      <c r="H83" s="9" t="s">
        <v>10</v>
      </c>
      <c r="I83" s="53" t="s">
        <v>10</v>
      </c>
      <c r="J83" s="19" t="e" cm="1">
        <f t="array" aca="1" ref="J83" ca="1">_xlfn.IFS(TODAY()-Table3[[#This Row],[Due Date]]&gt;1,"Overdue",TODAY()-Table3[[#This Row],[Due Date]]=30,"Due Soon",TRUE,"Not Due")</f>
        <v>#VALUE!</v>
      </c>
      <c r="K83" s="19"/>
      <c r="L83" s="58" t="s">
        <v>180</v>
      </c>
      <c r="N83" s="71" t="str">
        <f ca="1">IF(Table3[[#This Row],[Due Date]]="NA","",IF(Table3[[#This Row],[Due Date]]&lt;TODAY(),"Overdue",IF(Table3[[#This Row],[Due Date]]&gt;TODAY()+30,"Not Due","Due Soon")))</f>
        <v/>
      </c>
    </row>
    <row r="84" spans="1:14">
      <c r="A84" s="57">
        <v>17</v>
      </c>
      <c r="B84" s="16" t="s">
        <v>25</v>
      </c>
      <c r="C84" s="17" t="s">
        <v>8</v>
      </c>
      <c r="D84" s="17" t="str">
        <f t="shared" ca="1" si="7"/>
        <v>0Y11M</v>
      </c>
      <c r="E84" s="9">
        <v>45648</v>
      </c>
      <c r="F84" s="25">
        <v>7</v>
      </c>
      <c r="G84" s="36" t="s">
        <v>10</v>
      </c>
      <c r="H84" s="9" t="s">
        <v>10</v>
      </c>
      <c r="I84" s="53" t="s">
        <v>10</v>
      </c>
      <c r="J84" s="19" t="e" cm="1">
        <f t="array" aca="1" ref="J84" ca="1">_xlfn.IFS(TODAY()-Table3[[#This Row],[Due Date]]&gt;1,"Overdue",TODAY()-Table3[[#This Row],[Due Date]]=30,"Due Soon",TRUE,"Not Due")</f>
        <v>#VALUE!</v>
      </c>
      <c r="K84" s="23"/>
      <c r="L84" s="12" t="s">
        <v>181</v>
      </c>
      <c r="N84" s="71" t="str">
        <f ca="1">IF(Table3[[#This Row],[Due Date]]="NA","",IF(Table3[[#This Row],[Due Date]]&lt;TODAY(),"Overdue",IF(Table3[[#This Row],[Due Date]]&gt;TODAY()+30,"Not Due","Due Soon")))</f>
        <v/>
      </c>
    </row>
    <row r="85" spans="1:14">
      <c r="A85" s="57">
        <v>18</v>
      </c>
      <c r="B85" s="16" t="s">
        <v>25</v>
      </c>
      <c r="C85" s="17" t="s">
        <v>8</v>
      </c>
      <c r="D85" s="17" t="str">
        <f t="shared" ca="1" si="7"/>
        <v>0Y8M</v>
      </c>
      <c r="E85" s="9">
        <v>45742</v>
      </c>
      <c r="F85" s="18">
        <v>6</v>
      </c>
      <c r="G85" s="10" t="s">
        <v>10</v>
      </c>
      <c r="H85" s="9" t="s">
        <v>10</v>
      </c>
      <c r="I85" s="53" t="s">
        <v>10</v>
      </c>
      <c r="J85" s="55" t="e" cm="1">
        <f t="array" aca="1" ref="J85" ca="1">_xlfn.IFS(TODAY()-Table3[[#This Row],[Due Date]]&gt;1,"Overdue",TODAY()-Table3[[#This Row],[Due Date]]=30,"Due Soon",TRUE,"Not Due")</f>
        <v>#VALUE!</v>
      </c>
      <c r="K85" s="19"/>
      <c r="L85" s="58" t="s">
        <v>182</v>
      </c>
      <c r="N85" s="71" t="str">
        <f ca="1">IF(Table3[[#This Row],[Due Date]]="NA","",IF(Table3[[#This Row],[Due Date]]&lt;TODAY(),"Overdue",IF(Table3[[#This Row],[Due Date]]&gt;TODAY()+30,"Not Due","Due Soon")))</f>
        <v/>
      </c>
    </row>
    <row r="86" spans="1:14">
      <c r="A86" s="50">
        <v>19</v>
      </c>
      <c r="B86" s="51" t="s">
        <v>25</v>
      </c>
      <c r="C86" s="52" t="s">
        <v>8</v>
      </c>
      <c r="D86" s="52" t="str">
        <f t="shared" ca="1" si="7"/>
        <v>0Y6M</v>
      </c>
      <c r="E86" s="53">
        <v>45798</v>
      </c>
      <c r="F86" s="59">
        <v>28</v>
      </c>
      <c r="G86" s="53" t="s">
        <v>10</v>
      </c>
      <c r="H86" s="53" t="s">
        <v>10</v>
      </c>
      <c r="I86" s="53" t="s">
        <v>10</v>
      </c>
      <c r="J86" s="55" t="e" cm="1">
        <f t="array" aca="1" ref="J86" ca="1">_xlfn.IFS(TODAY()-Table3[[#This Row],[Due Date]]&gt;1,"Overdue",TODAY()-Table3[[#This Row],[Due Date]]=30,"Due Soon",TRUE,"Not Due")</f>
        <v>#VALUE!</v>
      </c>
      <c r="K86" s="55"/>
      <c r="L86" s="56" t="s">
        <v>184</v>
      </c>
      <c r="N86" s="71" t="str">
        <f ca="1">IF(Table3[[#This Row],[Due Date]]="NA","",IF(Table3[[#This Row],[Due Date]]&lt;TODAY(),"Overdue",IF(Table3[[#This Row],[Due Date]]&gt;TODAY()+30,"Not Due","Due Soon")))</f>
        <v/>
      </c>
    </row>
    <row r="87" spans="1:14" ht="25.5" hidden="1">
      <c r="A87" s="21">
        <v>102</v>
      </c>
      <c r="B87" s="16" t="s">
        <v>24</v>
      </c>
      <c r="C87" s="17" t="s">
        <v>12</v>
      </c>
      <c r="D87" s="17" t="str">
        <f t="shared" ca="1" si="7"/>
        <v>5Y8M</v>
      </c>
      <c r="E87" s="9">
        <v>43905</v>
      </c>
      <c r="F87" s="17" t="s">
        <v>74</v>
      </c>
      <c r="G87" s="17" t="s">
        <v>85</v>
      </c>
      <c r="H87" s="9">
        <v>44598</v>
      </c>
      <c r="I87" s="9">
        <f>H87+283</f>
        <v>44881</v>
      </c>
      <c r="J87" s="55" t="str" cm="1">
        <f t="array" aca="1" ref="J87" ca="1">_xlfn.IFS(TODAY()-Table3[[#This Row],[Due Date]]&gt;1,"Overdue",TODAY()-Table3[[#This Row],[Due Date]]=30,"Due Soon",TRUE,"Not Due")</f>
        <v>Overdue</v>
      </c>
      <c r="K87" s="23">
        <v>44375</v>
      </c>
      <c r="L87" s="24" t="s">
        <v>86</v>
      </c>
      <c r="N87" s="71" t="str">
        <f ca="1">IF(Table3[[#This Row],[Due Date]]="NA","",IF(Table3[[#This Row],[Due Date]]&lt;TODAY(),"Overdue",IF(Table3[[#This Row],[Due Date]]&gt;TODAY()+30,"Not Due","Due Soon")))</f>
        <v>Overdue</v>
      </c>
    </row>
    <row r="88" spans="1:14" hidden="1">
      <c r="A88" s="15">
        <v>127</v>
      </c>
      <c r="B88" s="16" t="s">
        <v>128</v>
      </c>
      <c r="C88" s="17" t="s">
        <v>12</v>
      </c>
      <c r="D88" s="17" t="str">
        <f t="shared" ca="1" si="7"/>
        <v>1Y11M</v>
      </c>
      <c r="E88" s="9">
        <v>45292</v>
      </c>
      <c r="F88" s="18" t="s">
        <v>9</v>
      </c>
      <c r="G88" s="17" t="s">
        <v>10</v>
      </c>
      <c r="H88" s="9">
        <v>45658</v>
      </c>
      <c r="I88" s="9">
        <f>H88+283</f>
        <v>45941</v>
      </c>
      <c r="J88" s="19" t="str" cm="1">
        <f t="array" aca="1" ref="J88" ca="1">_xlfn.IFS(TODAY()-Table3[[#This Row],[Due Date]]&gt;1,"Overdue",TODAY()-Table3[[#This Row],[Due Date]]=30,"Due Soon",TRUE,"Not Due")</f>
        <v>Overdue</v>
      </c>
      <c r="K88" s="29">
        <v>45600</v>
      </c>
      <c r="L88" s="24" t="s">
        <v>129</v>
      </c>
      <c r="N88" s="71" t="str">
        <f ca="1">IF(Table3[[#This Row],[Due Date]]="NA","",IF(Table3[[#This Row],[Due Date]]&lt;TODAY(),"Overdue",IF(Table3[[#This Row],[Due Date]]&gt;TODAY()+30,"Not Due","Due Soon")))</f>
        <v>Overdue</v>
      </c>
    </row>
    <row r="89" spans="1:14" hidden="1">
      <c r="A89" s="21">
        <v>6</v>
      </c>
      <c r="B89" s="16" t="s">
        <v>25</v>
      </c>
      <c r="C89" s="17" t="s">
        <v>12</v>
      </c>
      <c r="D89" s="18" t="str">
        <f t="shared" ca="1" si="7"/>
        <v>3Y7M</v>
      </c>
      <c r="E89" s="9">
        <v>44683</v>
      </c>
      <c r="F89" s="25">
        <v>67</v>
      </c>
      <c r="G89" s="17" t="s">
        <v>10</v>
      </c>
      <c r="H89" s="9" t="s">
        <v>10</v>
      </c>
      <c r="I89" s="9" t="s">
        <v>10</v>
      </c>
      <c r="J89" s="19" t="e" cm="1">
        <f t="array" aca="1" ref="J89" ca="1">_xlfn.IFS(TODAY()-Table3[[#This Row],[Due Date]]&gt;1,"Overdue",TODAY()-Table3[[#This Row],[Due Date]]=30,"Due Soon",TRUE,"Not Due")</f>
        <v>#VALUE!</v>
      </c>
      <c r="K89" s="19" t="s">
        <v>17</v>
      </c>
      <c r="L89" s="24" t="s">
        <v>26</v>
      </c>
      <c r="N89" s="71" t="str">
        <f ca="1">IF(Table3[[#This Row],[Due Date]]="NA","",IF(Table3[[#This Row],[Due Date]]&lt;TODAY(),"Overdue",IF(Table3[[#This Row],[Due Date]]&gt;TODAY()+30,"Not Due","Due Soon")))</f>
        <v/>
      </c>
    </row>
    <row r="90" spans="1:14" hidden="1">
      <c r="A90" s="21">
        <v>7</v>
      </c>
      <c r="B90" s="16" t="s">
        <v>25</v>
      </c>
      <c r="C90" s="17" t="s">
        <v>12</v>
      </c>
      <c r="D90" s="18" t="str">
        <f t="shared" ca="1" si="7"/>
        <v>3Y7M</v>
      </c>
      <c r="E90" s="9">
        <v>44680</v>
      </c>
      <c r="F90" s="25">
        <v>69</v>
      </c>
      <c r="G90" s="17" t="s">
        <v>10</v>
      </c>
      <c r="H90" s="9" t="s">
        <v>10</v>
      </c>
      <c r="I90" s="9" t="s">
        <v>10</v>
      </c>
      <c r="J90" s="19" t="e" cm="1">
        <f t="array" aca="1" ref="J90" ca="1">_xlfn.IFS(TODAY()-Table3[[#This Row],[Due Date]]&gt;1,"Overdue",TODAY()-Table3[[#This Row],[Due Date]]=30,"Due Soon",TRUE,"Not Due")</f>
        <v>#VALUE!</v>
      </c>
      <c r="K90" s="19" t="s">
        <v>17</v>
      </c>
      <c r="L90" s="24" t="s">
        <v>27</v>
      </c>
      <c r="N90" s="71" t="str">
        <f ca="1">IF(Table3[[#This Row],[Due Date]]="NA","",IF(Table3[[#This Row],[Due Date]]&lt;TODAY(),"Overdue",IF(Table3[[#This Row],[Due Date]]&gt;TODAY()+30,"Not Due","Due Soon")))</f>
        <v/>
      </c>
    </row>
    <row r="91" spans="1:14" hidden="1">
      <c r="A91" s="21">
        <v>9</v>
      </c>
      <c r="B91" s="16" t="s">
        <v>25</v>
      </c>
      <c r="C91" s="17" t="s">
        <v>12</v>
      </c>
      <c r="D91" s="17" t="str">
        <f t="shared" ca="1" si="7"/>
        <v>3Y5M</v>
      </c>
      <c r="E91" s="9">
        <v>44734</v>
      </c>
      <c r="F91" s="25">
        <v>32</v>
      </c>
      <c r="G91" s="17" t="s">
        <v>10</v>
      </c>
      <c r="H91" s="9" t="s">
        <v>10</v>
      </c>
      <c r="I91" s="9" t="s">
        <v>10</v>
      </c>
      <c r="J91" s="55" t="e" cm="1">
        <f t="array" aca="1" ref="J91" ca="1">_xlfn.IFS(TODAY()-Table3[[#This Row],[Due Date]]&gt;1,"Overdue",TODAY()-Table3[[#This Row],[Due Date]]=30,"Due Soon",TRUE,"Not Due")</f>
        <v>#VALUE!</v>
      </c>
      <c r="K91" s="19" t="s">
        <v>17</v>
      </c>
      <c r="L91" s="24" t="s">
        <v>30</v>
      </c>
      <c r="N91" s="71" t="str">
        <f ca="1">IF(Table3[[#This Row],[Due Date]]="NA","",IF(Table3[[#This Row],[Due Date]]&lt;TODAY(),"Overdue",IF(Table3[[#This Row],[Due Date]]&gt;TODAY()+30,"Not Due","Due Soon")))</f>
        <v/>
      </c>
    </row>
    <row r="92" spans="1:14" hidden="1">
      <c r="A92" s="21">
        <v>12</v>
      </c>
      <c r="B92" s="16" t="s">
        <v>25</v>
      </c>
      <c r="C92" s="17" t="s">
        <v>12</v>
      </c>
      <c r="D92" s="17" t="str">
        <f t="shared" ca="1" si="7"/>
        <v>3Y8M</v>
      </c>
      <c r="E92" s="9">
        <v>44638</v>
      </c>
      <c r="F92" s="18">
        <v>62</v>
      </c>
      <c r="G92" s="26" t="s">
        <v>10</v>
      </c>
      <c r="H92" s="9" t="s">
        <v>10</v>
      </c>
      <c r="I92" s="9" t="s">
        <v>10</v>
      </c>
      <c r="J92" s="55" t="e" cm="1">
        <f t="array" aca="1" ref="J92" ca="1">_xlfn.IFS(TODAY()-Table3[[#This Row],[Due Date]]&gt;1,"Overdue",TODAY()-Table3[[#This Row],[Due Date]]=30,"Due Soon",TRUE,"Not Due")</f>
        <v>#VALUE!</v>
      </c>
      <c r="K92" s="19" t="s">
        <v>17</v>
      </c>
      <c r="L92" s="24" t="s">
        <v>32</v>
      </c>
      <c r="N92" s="71" t="str">
        <f ca="1">IF(Table3[[#This Row],[Due Date]]="NA","",IF(Table3[[#This Row],[Due Date]]&lt;TODAY(),"Overdue",IF(Table3[[#This Row],[Due Date]]&gt;TODAY()+30,"Not Due","Due Soon")))</f>
        <v/>
      </c>
    </row>
    <row r="93" spans="1:14" hidden="1">
      <c r="A93" s="21">
        <v>17</v>
      </c>
      <c r="B93" s="16" t="s">
        <v>25</v>
      </c>
      <c r="C93" s="17" t="s">
        <v>12</v>
      </c>
      <c r="D93" s="17" t="str">
        <f t="shared" ca="1" si="7"/>
        <v>3Y8M</v>
      </c>
      <c r="E93" s="9">
        <v>44638</v>
      </c>
      <c r="F93" s="18">
        <v>28</v>
      </c>
      <c r="G93" s="26" t="s">
        <v>10</v>
      </c>
      <c r="H93" s="17" t="s">
        <v>10</v>
      </c>
      <c r="I93" s="9" t="s">
        <v>10</v>
      </c>
      <c r="J93" s="55" t="e" cm="1">
        <f t="array" aca="1" ref="J93" ca="1">_xlfn.IFS(TODAY()-Table3[[#This Row],[Due Date]]&gt;1,"Overdue",TODAY()-Table3[[#This Row],[Due Date]]=30,"Due Soon",TRUE,"Not Due")</f>
        <v>#VALUE!</v>
      </c>
      <c r="K93" s="19" t="s">
        <v>17</v>
      </c>
      <c r="L93" s="24" t="s">
        <v>36</v>
      </c>
      <c r="N93" s="71" t="str">
        <f ca="1">IF(Table3[[#This Row],[Due Date]]="NA","",IF(Table3[[#This Row],[Due Date]]&lt;TODAY(),"Overdue",IF(Table3[[#This Row],[Due Date]]&gt;TODAY()+30,"Not Due","Due Soon")))</f>
        <v/>
      </c>
    </row>
    <row r="94" spans="1:14" hidden="1">
      <c r="A94" s="21">
        <v>21</v>
      </c>
      <c r="B94" s="16" t="s">
        <v>25</v>
      </c>
      <c r="C94" s="17" t="s">
        <v>12</v>
      </c>
      <c r="D94" s="17" t="str">
        <f t="shared" ca="1" si="7"/>
        <v>2Y11M</v>
      </c>
      <c r="E94" s="9">
        <v>44912</v>
      </c>
      <c r="F94" s="22">
        <v>92</v>
      </c>
      <c r="G94" s="17" t="s">
        <v>10</v>
      </c>
      <c r="H94" s="9" t="s">
        <v>10</v>
      </c>
      <c r="I94" s="9" t="s">
        <v>10</v>
      </c>
      <c r="J94" s="19" t="e" cm="1">
        <f t="array" aca="1" ref="J94" ca="1">_xlfn.IFS(TODAY()-Table3[[#This Row],[Due Date]]&gt;1,"Overdue",TODAY()-Table3[[#This Row],[Due Date]]=30,"Due Soon",TRUE,"Not Due")</f>
        <v>#VALUE!</v>
      </c>
      <c r="K94" s="23">
        <v>45236</v>
      </c>
      <c r="L94" s="24" t="s">
        <v>39</v>
      </c>
      <c r="N94" s="71" t="str">
        <f ca="1">IF(Table3[[#This Row],[Due Date]]="NA","",IF(Table3[[#This Row],[Due Date]]&lt;TODAY(),"Overdue",IF(Table3[[#This Row],[Due Date]]&gt;TODAY()+30,"Not Due","Due Soon")))</f>
        <v/>
      </c>
    </row>
    <row r="95" spans="1:14" hidden="1">
      <c r="A95" s="21">
        <v>22</v>
      </c>
      <c r="B95" s="16" t="s">
        <v>25</v>
      </c>
      <c r="C95" s="17" t="s">
        <v>12</v>
      </c>
      <c r="D95" s="17" t="str">
        <f t="shared" ca="1" si="7"/>
        <v>2Y10M</v>
      </c>
      <c r="E95" s="9">
        <v>44956</v>
      </c>
      <c r="F95" s="25">
        <v>66</v>
      </c>
      <c r="G95" s="17" t="s">
        <v>10</v>
      </c>
      <c r="H95" s="9" t="s">
        <v>10</v>
      </c>
      <c r="I95" s="9" t="s">
        <v>10</v>
      </c>
      <c r="J95" s="19" t="e" cm="1">
        <f t="array" aca="1" ref="J95" ca="1">_xlfn.IFS(TODAY()-Table3[[#This Row],[Due Date]]&gt;1,"Overdue",TODAY()-Table3[[#This Row],[Due Date]]=30,"Due Soon",TRUE,"Not Due")</f>
        <v>#VALUE!</v>
      </c>
      <c r="K95" s="23">
        <v>45236</v>
      </c>
      <c r="L95" s="24" t="s">
        <v>40</v>
      </c>
      <c r="N95" s="71" t="str">
        <f ca="1">IF(Table3[[#This Row],[Due Date]]="NA","",IF(Table3[[#This Row],[Due Date]]&lt;TODAY(),"Overdue",IF(Table3[[#This Row],[Due Date]]&gt;TODAY()+30,"Not Due","Due Soon")))</f>
        <v/>
      </c>
    </row>
    <row r="96" spans="1:14" hidden="1">
      <c r="A96" s="21">
        <v>23</v>
      </c>
      <c r="B96" s="16" t="s">
        <v>25</v>
      </c>
      <c r="C96" s="17" t="s">
        <v>12</v>
      </c>
      <c r="D96" s="17" t="str">
        <f t="shared" ca="1" si="7"/>
        <v>2Y5M</v>
      </c>
      <c r="E96" s="9">
        <v>45091</v>
      </c>
      <c r="F96" s="22">
        <v>68</v>
      </c>
      <c r="G96" s="17" t="s">
        <v>10</v>
      </c>
      <c r="H96" s="9" t="s">
        <v>10</v>
      </c>
      <c r="I96" s="9" t="s">
        <v>10</v>
      </c>
      <c r="J96" s="19" t="e" cm="1">
        <f t="array" aca="1" ref="J96" ca="1">_xlfn.IFS(TODAY()-Table3[[#This Row],[Due Date]]&gt;1,"Overdue",TODAY()-Table3[[#This Row],[Due Date]]=30,"Due Soon",TRUE,"Not Due")</f>
        <v>#VALUE!</v>
      </c>
      <c r="K96" s="23">
        <v>45236</v>
      </c>
      <c r="L96" s="24" t="s">
        <v>41</v>
      </c>
      <c r="N96" s="71" t="str">
        <f ca="1">IF(Table3[[#This Row],[Due Date]]="NA","",IF(Table3[[#This Row],[Due Date]]&lt;TODAY(),"Overdue",IF(Table3[[#This Row],[Due Date]]&gt;TODAY()+30,"Not Due","Due Soon")))</f>
        <v/>
      </c>
    </row>
    <row r="97" spans="1:14" hidden="1">
      <c r="A97" s="21">
        <v>24</v>
      </c>
      <c r="B97" s="16" t="s">
        <v>25</v>
      </c>
      <c r="C97" s="17" t="s">
        <v>12</v>
      </c>
      <c r="D97" s="17" t="str">
        <f t="shared" ca="1" si="7"/>
        <v>2Y11M</v>
      </c>
      <c r="E97" s="9">
        <v>44913</v>
      </c>
      <c r="F97" s="22">
        <v>83</v>
      </c>
      <c r="G97" s="17" t="s">
        <v>10</v>
      </c>
      <c r="H97" s="9" t="s">
        <v>10</v>
      </c>
      <c r="I97" s="9" t="s">
        <v>10</v>
      </c>
      <c r="J97" s="55" t="e" cm="1">
        <f t="array" aca="1" ref="J97" ca="1">_xlfn.IFS(TODAY()-Table3[[#This Row],[Due Date]]&gt;1,"Overdue",TODAY()-Table3[[#This Row],[Due Date]]=30,"Due Soon",TRUE,"Not Due")</f>
        <v>#VALUE!</v>
      </c>
      <c r="K97" s="23">
        <v>45236</v>
      </c>
      <c r="L97" s="24" t="s">
        <v>42</v>
      </c>
      <c r="N97" s="71" t="str">
        <f ca="1">IF(Table3[[#This Row],[Due Date]]="NA","",IF(Table3[[#This Row],[Due Date]]&lt;TODAY(),"Overdue",IF(Table3[[#This Row],[Due Date]]&gt;TODAY()+30,"Not Due","Due Soon")))</f>
        <v/>
      </c>
    </row>
    <row r="98" spans="1:14" hidden="1">
      <c r="A98" s="21">
        <v>25</v>
      </c>
      <c r="B98" s="16" t="s">
        <v>25</v>
      </c>
      <c r="C98" s="17" t="s">
        <v>12</v>
      </c>
      <c r="D98" s="17" t="str">
        <f t="shared" ca="1" si="7"/>
        <v>2Y8M</v>
      </c>
      <c r="E98" s="9">
        <v>45025</v>
      </c>
      <c r="F98" s="25">
        <v>63</v>
      </c>
      <c r="G98" s="26" t="s">
        <v>10</v>
      </c>
      <c r="H98" s="9" t="s">
        <v>10</v>
      </c>
      <c r="I98" s="9" t="s">
        <v>10</v>
      </c>
      <c r="J98" s="55" t="e" cm="1">
        <f t="array" aca="1" ref="J98" ca="1">_xlfn.IFS(TODAY()-Table3[[#This Row],[Due Date]]&gt;1,"Overdue",TODAY()-Table3[[#This Row],[Due Date]]=30,"Due Soon",TRUE,"Not Due")</f>
        <v>#VALUE!</v>
      </c>
      <c r="K98" s="23">
        <v>45236</v>
      </c>
      <c r="L98" s="24" t="s">
        <v>43</v>
      </c>
      <c r="N98" s="71" t="str">
        <f ca="1">IF(Table3[[#This Row],[Due Date]]="NA","",IF(Table3[[#This Row],[Due Date]]&lt;TODAY(),"Overdue",IF(Table3[[#This Row],[Due Date]]&gt;TODAY()+30,"Not Due","Due Soon")))</f>
        <v/>
      </c>
    </row>
    <row r="99" spans="1:14" hidden="1">
      <c r="A99" s="21">
        <v>42</v>
      </c>
      <c r="B99" s="16" t="s">
        <v>25</v>
      </c>
      <c r="C99" s="17" t="s">
        <v>12</v>
      </c>
      <c r="D99" s="17" t="str">
        <f t="shared" ca="1" si="7"/>
        <v>5Y4M</v>
      </c>
      <c r="E99" s="9">
        <v>44043</v>
      </c>
      <c r="F99" s="25">
        <v>53</v>
      </c>
      <c r="G99" s="26" t="s">
        <v>10</v>
      </c>
      <c r="H99" s="17" t="s">
        <v>10</v>
      </c>
      <c r="I99" s="17" t="s">
        <v>10</v>
      </c>
      <c r="J99" s="55" t="e" cm="1">
        <f t="array" aca="1" ref="J99" ca="1">_xlfn.IFS(TODAY()-Table3[[#This Row],[Due Date]]&gt;1,"Overdue",TODAY()-Table3[[#This Row],[Due Date]]=30,"Due Soon",TRUE,"Not Due")</f>
        <v>#VALUE!</v>
      </c>
      <c r="K99" s="23">
        <v>44740</v>
      </c>
      <c r="L99" s="24" t="s">
        <v>46</v>
      </c>
      <c r="N99" s="71" t="str">
        <f ca="1">IF(Table3[[#This Row],[Due Date]]="NA","",IF(Table3[[#This Row],[Due Date]]&lt;TODAY(),"Overdue",IF(Table3[[#This Row],[Due Date]]&gt;TODAY()+30,"Not Due","Due Soon")))</f>
        <v/>
      </c>
    </row>
    <row r="100" spans="1:14" hidden="1">
      <c r="A100" s="21">
        <v>43</v>
      </c>
      <c r="B100" s="16" t="s">
        <v>25</v>
      </c>
      <c r="C100" s="17" t="s">
        <v>12</v>
      </c>
      <c r="D100" s="17" t="str">
        <f t="shared" ca="1" si="7"/>
        <v>5Y4M</v>
      </c>
      <c r="E100" s="9">
        <v>44043</v>
      </c>
      <c r="F100" s="25">
        <v>57</v>
      </c>
      <c r="G100" s="26" t="s">
        <v>10</v>
      </c>
      <c r="H100" s="17" t="s">
        <v>10</v>
      </c>
      <c r="I100" s="17" t="s">
        <v>10</v>
      </c>
      <c r="J100" s="19" t="e" cm="1">
        <f t="array" aca="1" ref="J100" ca="1">_xlfn.IFS(TODAY()-Table3[[#This Row],[Due Date]]&gt;1,"Overdue",TODAY()-Table3[[#This Row],[Due Date]]=30,"Due Soon",TRUE,"Not Due")</f>
        <v>#VALUE!</v>
      </c>
      <c r="K100" s="23">
        <v>44740</v>
      </c>
      <c r="L100" s="24" t="s">
        <v>48</v>
      </c>
      <c r="N100" s="71" t="str">
        <f ca="1">IF(Table3[[#This Row],[Due Date]]="NA","",IF(Table3[[#This Row],[Due Date]]&lt;TODAY(),"Overdue",IF(Table3[[#This Row],[Due Date]]&gt;TODAY()+30,"Not Due","Due Soon")))</f>
        <v/>
      </c>
    </row>
    <row r="101" spans="1:14" hidden="1">
      <c r="A101" s="21">
        <v>46</v>
      </c>
      <c r="B101" s="16" t="s">
        <v>25</v>
      </c>
      <c r="C101" s="17" t="s">
        <v>12</v>
      </c>
      <c r="D101" s="17" t="str">
        <f t="shared" ca="1" si="7"/>
        <v>5Y4M</v>
      </c>
      <c r="E101" s="9">
        <v>44043</v>
      </c>
      <c r="F101" s="25">
        <v>35</v>
      </c>
      <c r="G101" s="26" t="s">
        <v>10</v>
      </c>
      <c r="H101" s="17" t="s">
        <v>10</v>
      </c>
      <c r="I101" s="17" t="s">
        <v>10</v>
      </c>
      <c r="J101" s="19" t="e" cm="1">
        <f t="array" aca="1" ref="J101" ca="1">_xlfn.IFS(TODAY()-Table3[[#This Row],[Due Date]]&gt;1,"Overdue",TODAY()-Table3[[#This Row],[Due Date]]=30,"Due Soon",TRUE,"Not Due")</f>
        <v>#VALUE!</v>
      </c>
      <c r="K101" s="23">
        <v>44740</v>
      </c>
      <c r="L101" s="24" t="s">
        <v>53</v>
      </c>
      <c r="N101" s="71" t="str">
        <f ca="1">IF(Table3[[#This Row],[Due Date]]="NA","",IF(Table3[[#This Row],[Due Date]]&lt;TODAY(),"Overdue",IF(Table3[[#This Row],[Due Date]]&gt;TODAY()+30,"Not Due","Due Soon")))</f>
        <v/>
      </c>
    </row>
    <row r="102" spans="1:14" hidden="1">
      <c r="A102" s="21">
        <v>47</v>
      </c>
      <c r="B102" s="16" t="s">
        <v>25</v>
      </c>
      <c r="C102" s="17" t="s">
        <v>12</v>
      </c>
      <c r="D102" s="17" t="str">
        <f t="shared" ca="1" si="7"/>
        <v>5Y4M</v>
      </c>
      <c r="E102" s="9">
        <v>44027</v>
      </c>
      <c r="F102" s="25">
        <v>51</v>
      </c>
      <c r="G102" s="26" t="s">
        <v>10</v>
      </c>
      <c r="H102" s="17" t="s">
        <v>10</v>
      </c>
      <c r="I102" s="17" t="s">
        <v>10</v>
      </c>
      <c r="J102" s="19" t="e" cm="1">
        <f t="array" aca="1" ref="J102" ca="1">_xlfn.IFS(TODAY()-Table3[[#This Row],[Due Date]]&gt;1,"Overdue",TODAY()-Table3[[#This Row],[Due Date]]=30,"Due Soon",TRUE,"Not Due")</f>
        <v>#VALUE!</v>
      </c>
      <c r="K102" s="23">
        <v>44740</v>
      </c>
      <c r="L102" s="24" t="s">
        <v>54</v>
      </c>
      <c r="N102" s="71" t="str">
        <f ca="1">IF(Table3[[#This Row],[Due Date]]="NA","",IF(Table3[[#This Row],[Due Date]]&lt;TODAY(),"Overdue",IF(Table3[[#This Row],[Due Date]]&gt;TODAY()+30,"Not Due","Due Soon")))</f>
        <v/>
      </c>
    </row>
    <row r="103" spans="1:14" hidden="1">
      <c r="A103" s="21">
        <v>48</v>
      </c>
      <c r="B103" s="16" t="s">
        <v>25</v>
      </c>
      <c r="C103" s="17" t="s">
        <v>12</v>
      </c>
      <c r="D103" s="17" t="str">
        <f t="shared" ca="1" si="7"/>
        <v>5Y4M</v>
      </c>
      <c r="E103" s="9">
        <v>44043</v>
      </c>
      <c r="F103" s="25">
        <v>26</v>
      </c>
      <c r="G103" s="26"/>
      <c r="H103" s="17"/>
      <c r="I103" s="9"/>
      <c r="J103" s="55" t="str" cm="1">
        <f t="array" aca="1" ref="J103" ca="1">_xlfn.IFS(TODAY()-Table3[[#This Row],[Due Date]]&gt;1,"Overdue",TODAY()-Table3[[#This Row],[Due Date]]=30,"Due Soon",TRUE,"Not Due")</f>
        <v>Overdue</v>
      </c>
      <c r="K103" s="23">
        <v>44740</v>
      </c>
      <c r="L103" s="24" t="s">
        <v>55</v>
      </c>
      <c r="N103" s="71" t="str">
        <f ca="1">IF(Table3[[#This Row],[Due Date]]="NA","",IF(Table3[[#This Row],[Due Date]]&lt;TODAY(),"Overdue",IF(Table3[[#This Row],[Due Date]]&gt;TODAY()+30,"Not Due","Due Soon")))</f>
        <v>Overdue</v>
      </c>
    </row>
    <row r="104" spans="1:14" hidden="1">
      <c r="A104" s="21">
        <v>84</v>
      </c>
      <c r="B104" s="16" t="s">
        <v>25</v>
      </c>
      <c r="C104" s="17" t="s">
        <v>12</v>
      </c>
      <c r="D104" s="17" t="str">
        <f t="shared" ca="1" si="7"/>
        <v>5Y4M</v>
      </c>
      <c r="E104" s="9">
        <v>44043</v>
      </c>
      <c r="F104" s="25"/>
      <c r="G104" s="17" t="s">
        <v>10</v>
      </c>
      <c r="H104" s="17" t="s">
        <v>10</v>
      </c>
      <c r="I104" s="17" t="s">
        <v>10</v>
      </c>
      <c r="J104" s="55" t="e" cm="1">
        <f t="array" aca="1" ref="J104" ca="1">_xlfn.IFS(TODAY()-Table3[[#This Row],[Due Date]]&gt;1,"Overdue",TODAY()-Table3[[#This Row],[Due Date]]=30,"Due Soon",TRUE,"Not Due")</f>
        <v>#VALUE!</v>
      </c>
      <c r="K104" s="23">
        <v>44740</v>
      </c>
      <c r="L104" s="24" t="s">
        <v>76</v>
      </c>
      <c r="N104" s="71" t="str">
        <f ca="1">IF(Table3[[#This Row],[Due Date]]="NA","",IF(Table3[[#This Row],[Due Date]]&lt;TODAY(),"Overdue",IF(Table3[[#This Row],[Due Date]]&gt;TODAY()+30,"Not Due","Due Soon")))</f>
        <v/>
      </c>
    </row>
    <row r="105" spans="1:14" hidden="1">
      <c r="A105" s="21">
        <v>90</v>
      </c>
      <c r="B105" s="16" t="s">
        <v>25</v>
      </c>
      <c r="C105" s="17" t="s">
        <v>12</v>
      </c>
      <c r="D105" s="17" t="str">
        <f t="shared" ca="1" si="7"/>
        <v>5Y8M</v>
      </c>
      <c r="E105" s="9">
        <v>43905</v>
      </c>
      <c r="F105" s="25"/>
      <c r="G105" s="17" t="s">
        <v>10</v>
      </c>
      <c r="H105" s="17" t="s">
        <v>10</v>
      </c>
      <c r="I105" s="17" t="s">
        <v>10</v>
      </c>
      <c r="J105" s="55" t="e" cm="1">
        <f t="array" aca="1" ref="J105" ca="1">_xlfn.IFS(TODAY()-Table3[[#This Row],[Due Date]]&gt;1,"Overdue",TODAY()-Table3[[#This Row],[Due Date]]=30,"Due Soon",TRUE,"Not Due")</f>
        <v>#VALUE!</v>
      </c>
      <c r="K105" s="23">
        <v>44740</v>
      </c>
      <c r="L105" s="24" t="s">
        <v>77</v>
      </c>
      <c r="N105" s="71" t="str">
        <f ca="1">IF(Table3[[#This Row],[Due Date]]="NA","",IF(Table3[[#This Row],[Due Date]]&lt;TODAY(),"Overdue",IF(Table3[[#This Row],[Due Date]]&gt;TODAY()+30,"Not Due","Due Soon")))</f>
        <v/>
      </c>
    </row>
    <row r="106" spans="1:14">
      <c r="A106" s="50">
        <v>23</v>
      </c>
      <c r="B106" s="51" t="s">
        <v>25</v>
      </c>
      <c r="C106" s="52" t="s">
        <v>8</v>
      </c>
      <c r="D106" s="52" t="str">
        <f t="shared" ca="1" si="7"/>
        <v>0Y7M</v>
      </c>
      <c r="E106" s="53">
        <v>45786</v>
      </c>
      <c r="F106" s="61">
        <v>68</v>
      </c>
      <c r="G106" s="53" t="s">
        <v>10</v>
      </c>
      <c r="H106" s="53" t="s">
        <v>10</v>
      </c>
      <c r="I106" s="53" t="s">
        <v>10</v>
      </c>
      <c r="J106" s="19" t="e" cm="1">
        <f t="array" aca="1" ref="J106" ca="1">_xlfn.IFS(TODAY()-Table3[[#This Row],[Due Date]]&gt;1,"Overdue",TODAY()-Table3[[#This Row],[Due Date]]=30,"Due Soon",TRUE,"Not Due")</f>
        <v>#VALUE!</v>
      </c>
      <c r="K106" s="55"/>
      <c r="L106" s="56" t="s">
        <v>183</v>
      </c>
      <c r="N106" s="71" t="str">
        <f ca="1">IF(Table3[[#This Row],[Due Date]]="NA","",IF(Table3[[#This Row],[Due Date]]&lt;TODAY(),"Overdue",IF(Table3[[#This Row],[Due Date]]&gt;TODAY()+30,"Not Due","Due Soon")))</f>
        <v/>
      </c>
    </row>
    <row r="107" spans="1:14" hidden="1">
      <c r="A107" s="21">
        <v>98</v>
      </c>
      <c r="B107" s="16" t="s">
        <v>25</v>
      </c>
      <c r="C107" s="17" t="s">
        <v>12</v>
      </c>
      <c r="D107" s="17" t="str">
        <f t="shared" ca="1" si="7"/>
        <v>5Y8M</v>
      </c>
      <c r="E107" s="9">
        <v>43905</v>
      </c>
      <c r="F107" s="25"/>
      <c r="G107" s="17" t="s">
        <v>10</v>
      </c>
      <c r="H107" s="17" t="s">
        <v>10</v>
      </c>
      <c r="I107" s="17" t="s">
        <v>10</v>
      </c>
      <c r="J107" s="19" t="e" cm="1">
        <f t="array" aca="1" ref="J107" ca="1">_xlfn.IFS(TODAY()-Table3[[#This Row],[Due Date]]&gt;1,"Overdue",TODAY()-Table3[[#This Row],[Due Date]]=30,"Due Soon",TRUE,"Not Due")</f>
        <v>#VALUE!</v>
      </c>
      <c r="K107" s="23">
        <v>44740</v>
      </c>
      <c r="L107" s="24" t="s">
        <v>83</v>
      </c>
      <c r="N107" s="71" t="str">
        <f ca="1">IF(Table3[[#This Row],[Due Date]]="NA","",IF(Table3[[#This Row],[Due Date]]&lt;TODAY(),"Overdue",IF(Table3[[#This Row],[Due Date]]&gt;TODAY()+30,"Not Due","Due Soon")))</f>
        <v/>
      </c>
    </row>
    <row r="108" spans="1:14">
      <c r="A108" s="57">
        <v>113</v>
      </c>
      <c r="B108" s="16" t="s">
        <v>19</v>
      </c>
      <c r="C108" s="17" t="s">
        <v>8</v>
      </c>
      <c r="D108" s="18" t="str">
        <f t="shared" ca="1" si="7"/>
        <v>1Y4M</v>
      </c>
      <c r="E108" s="9">
        <v>45485</v>
      </c>
      <c r="F108" s="25">
        <v>31</v>
      </c>
      <c r="G108" s="26">
        <v>45912</v>
      </c>
      <c r="H108" s="9">
        <f>G108+55</f>
        <v>45967</v>
      </c>
      <c r="I108" s="53">
        <f>H108+283</f>
        <v>46250</v>
      </c>
      <c r="J108" s="19" t="str" cm="1">
        <f t="array" aca="1" ref="J108" ca="1">_xlfn.IFS(TODAY()-Table3[[#This Row],[Due Date]]&gt;1,"Overdue",TODAY()-Table3[[#This Row],[Due Date]]=30,"Due Soon",TRUE,"Not Due")</f>
        <v>Not Due</v>
      </c>
      <c r="K108" s="19"/>
      <c r="L108" s="65" t="s">
        <v>210</v>
      </c>
      <c r="N108" s="71" t="str">
        <f ca="1">IF(Table3[[#This Row],[Due Date]]="NA","",IF(Table3[[#This Row],[Due Date]]&lt;TODAY(),"Overdue",IF(Table3[[#This Row],[Due Date]]&gt;TODAY()+30,"Not Due","Due Soon")))</f>
        <v>Not Due</v>
      </c>
    </row>
    <row r="109" spans="1:14">
      <c r="A109" s="50">
        <v>116</v>
      </c>
      <c r="B109" s="51" t="s">
        <v>19</v>
      </c>
      <c r="C109" s="52" t="s">
        <v>8</v>
      </c>
      <c r="D109" s="52" t="str">
        <f t="shared" ca="1" si="7"/>
        <v>1Y9M</v>
      </c>
      <c r="E109" s="53">
        <v>45341</v>
      </c>
      <c r="F109" s="61">
        <v>62</v>
      </c>
      <c r="G109" s="53" t="s">
        <v>10</v>
      </c>
      <c r="H109" s="53">
        <v>45758</v>
      </c>
      <c r="I109" s="53">
        <f>H109+283</f>
        <v>46041</v>
      </c>
      <c r="J109" s="55" t="str" cm="1">
        <f t="array" aca="1" ref="J109" ca="1">_xlfn.IFS(TODAY()-Table3[[#This Row],[Due Date]]&gt;1,"Overdue",TODAY()-Table3[[#This Row],[Due Date]]=30,"Due Soon",TRUE,"Not Due")</f>
        <v>Not Due</v>
      </c>
      <c r="K109" s="55"/>
      <c r="L109" s="63" t="s">
        <v>209</v>
      </c>
      <c r="N109" s="71" t="str">
        <f ca="1">IF(Table3[[#This Row],[Due Date]]="NA","",IF(Table3[[#This Row],[Due Date]]&lt;TODAY(),"Overdue",IF(Table3[[#This Row],[Due Date]]&gt;TODAY()+30,"Not Due","Due Soon")))</f>
        <v>Not Due</v>
      </c>
    </row>
    <row r="110" spans="1:14" hidden="1">
      <c r="A110" s="21">
        <v>102</v>
      </c>
      <c r="B110" s="16" t="s">
        <v>25</v>
      </c>
      <c r="C110" s="17" t="s">
        <v>12</v>
      </c>
      <c r="D110" s="17" t="str">
        <f t="shared" ca="1" si="7"/>
        <v>2Y8M</v>
      </c>
      <c r="E110" s="9">
        <v>45025</v>
      </c>
      <c r="F110" s="25">
        <v>56</v>
      </c>
      <c r="G110" s="26" t="s">
        <v>10</v>
      </c>
      <c r="H110" s="9" t="s">
        <v>10</v>
      </c>
      <c r="I110" s="9" t="s">
        <v>10</v>
      </c>
      <c r="J110" s="55" t="e" cm="1">
        <f t="array" aca="1" ref="J110" ca="1">_xlfn.IFS(TODAY()-Table3[[#This Row],[Due Date]]&gt;1,"Overdue",TODAY()-Table3[[#This Row],[Due Date]]=30,"Due Soon",TRUE,"Not Due")</f>
        <v>#VALUE!</v>
      </c>
      <c r="K110" s="23">
        <v>45236</v>
      </c>
      <c r="L110" s="24" t="s">
        <v>87</v>
      </c>
      <c r="N110" s="71" t="str">
        <f ca="1">IF(Table3[[#This Row],[Due Date]]="NA","",IF(Table3[[#This Row],[Due Date]]&lt;TODAY(),"Overdue",IF(Table3[[#This Row],[Due Date]]&gt;TODAY()+30,"Not Due","Due Soon")))</f>
        <v/>
      </c>
    </row>
    <row r="111" spans="1:14" hidden="1">
      <c r="A111" s="21">
        <v>104</v>
      </c>
      <c r="B111" s="16" t="s">
        <v>25</v>
      </c>
      <c r="C111" s="17" t="s">
        <v>12</v>
      </c>
      <c r="D111" s="17" t="str">
        <f t="shared" ca="1" si="7"/>
        <v>4Y7M</v>
      </c>
      <c r="E111" s="9">
        <v>44300</v>
      </c>
      <c r="F111" s="25">
        <v>64</v>
      </c>
      <c r="G111" s="17" t="s">
        <v>10</v>
      </c>
      <c r="H111" s="17" t="s">
        <v>10</v>
      </c>
      <c r="I111" s="17" t="s">
        <v>10</v>
      </c>
      <c r="J111" s="55" t="e" cm="1">
        <f t="array" aca="1" ref="J111" ca="1">_xlfn.IFS(TODAY()-Table3[[#This Row],[Due Date]]&gt;1,"Overdue",TODAY()-Table3[[#This Row],[Due Date]]=30,"Due Soon",TRUE,"Not Due")</f>
        <v>#VALUE!</v>
      </c>
      <c r="K111" s="23">
        <v>44375</v>
      </c>
      <c r="L111" s="24" t="s">
        <v>90</v>
      </c>
      <c r="N111" s="71" t="str">
        <f ca="1">IF(Table3[[#This Row],[Due Date]]="NA","",IF(Table3[[#This Row],[Due Date]]&lt;TODAY(),"Overdue",IF(Table3[[#This Row],[Due Date]]&gt;TODAY()+30,"Not Due","Due Soon")))</f>
        <v/>
      </c>
    </row>
    <row r="112" spans="1:14" hidden="1">
      <c r="A112" s="21">
        <v>105</v>
      </c>
      <c r="B112" s="16" t="s">
        <v>25</v>
      </c>
      <c r="C112" s="17" t="s">
        <v>12</v>
      </c>
      <c r="D112" s="17" t="str">
        <f t="shared" ca="1" si="7"/>
        <v>4Y8M</v>
      </c>
      <c r="E112" s="9">
        <v>44278</v>
      </c>
      <c r="F112" s="25">
        <v>28</v>
      </c>
      <c r="G112" s="17" t="s">
        <v>10</v>
      </c>
      <c r="H112" s="17" t="s">
        <v>10</v>
      </c>
      <c r="I112" s="17" t="s">
        <v>10</v>
      </c>
      <c r="J112" s="19" t="e" cm="1">
        <f t="array" aca="1" ref="J112" ca="1">_xlfn.IFS(TODAY()-Table3[[#This Row],[Due Date]]&gt;1,"Overdue",TODAY()-Table3[[#This Row],[Due Date]]=30,"Due Soon",TRUE,"Not Due")</f>
        <v>#VALUE!</v>
      </c>
      <c r="K112" s="23">
        <v>44740</v>
      </c>
      <c r="L112" s="24" t="s">
        <v>92</v>
      </c>
      <c r="N112" s="71" t="str">
        <f ca="1">IF(Table3[[#This Row],[Due Date]]="NA","",IF(Table3[[#This Row],[Due Date]]&lt;TODAY(),"Overdue",IF(Table3[[#This Row],[Due Date]]&gt;TODAY()+30,"Not Due","Due Soon")))</f>
        <v/>
      </c>
    </row>
    <row r="113" spans="1:14" hidden="1">
      <c r="A113" s="21">
        <v>107</v>
      </c>
      <c r="B113" s="16" t="s">
        <v>25</v>
      </c>
      <c r="C113" s="17" t="s">
        <v>12</v>
      </c>
      <c r="D113" s="17" t="str">
        <f t="shared" ca="1" si="7"/>
        <v>4Y7M</v>
      </c>
      <c r="E113" s="9">
        <v>44299</v>
      </c>
      <c r="F113" s="25">
        <v>59</v>
      </c>
      <c r="G113" s="17" t="s">
        <v>10</v>
      </c>
      <c r="H113" s="17" t="s">
        <v>10</v>
      </c>
      <c r="I113" s="17" t="s">
        <v>10</v>
      </c>
      <c r="J113" s="19" t="e" cm="1">
        <f t="array" aca="1" ref="J113" ca="1">_xlfn.IFS(TODAY()-Table3[[#This Row],[Due Date]]&gt;1,"Overdue",TODAY()-Table3[[#This Row],[Due Date]]=30,"Due Soon",TRUE,"Not Due")</f>
        <v>#VALUE!</v>
      </c>
      <c r="K113" s="23">
        <v>44740</v>
      </c>
      <c r="L113" s="24" t="s">
        <v>96</v>
      </c>
      <c r="N113" s="71" t="str">
        <f ca="1">IF(Table3[[#This Row],[Due Date]]="NA","",IF(Table3[[#This Row],[Due Date]]&lt;TODAY(),"Overdue",IF(Table3[[#This Row],[Due Date]]&gt;TODAY()+30,"Not Due","Due Soon")))</f>
        <v/>
      </c>
    </row>
    <row r="114" spans="1:14" hidden="1">
      <c r="A114" s="21">
        <v>109</v>
      </c>
      <c r="B114" s="16" t="s">
        <v>25</v>
      </c>
      <c r="C114" s="17" t="s">
        <v>12</v>
      </c>
      <c r="D114" s="17" t="str">
        <f t="shared" ca="1" si="7"/>
        <v>1Y10M</v>
      </c>
      <c r="E114" s="9">
        <v>45327</v>
      </c>
      <c r="F114" s="18">
        <v>83</v>
      </c>
      <c r="G114" s="26" t="s">
        <v>10</v>
      </c>
      <c r="H114" s="9" t="s">
        <v>10</v>
      </c>
      <c r="I114" s="9" t="s">
        <v>10</v>
      </c>
      <c r="J114" s="19" t="e" cm="1">
        <f t="array" aca="1" ref="J114" ca="1">_xlfn.IFS(TODAY()-Table3[[#This Row],[Due Date]]&gt;1,"Overdue",TODAY()-Table3[[#This Row],[Due Date]]=30,"Due Soon",TRUE,"Not Due")</f>
        <v>#VALUE!</v>
      </c>
      <c r="K114" s="29">
        <v>45600</v>
      </c>
      <c r="L114" s="24" t="s">
        <v>101</v>
      </c>
      <c r="N114" s="71" t="str">
        <f ca="1">IF(Table3[[#This Row],[Due Date]]="NA","",IF(Table3[[#This Row],[Due Date]]&lt;TODAY(),"Overdue",IF(Table3[[#This Row],[Due Date]]&gt;TODAY()+30,"Not Due","Due Soon")))</f>
        <v/>
      </c>
    </row>
    <row r="115" spans="1:14" hidden="1">
      <c r="A115" s="21">
        <v>110</v>
      </c>
      <c r="B115" s="16" t="s">
        <v>25</v>
      </c>
      <c r="C115" s="17" t="s">
        <v>12</v>
      </c>
      <c r="D115" s="17" t="str">
        <f t="shared" ca="1" si="7"/>
        <v>2Y3M</v>
      </c>
      <c r="E115" s="9">
        <v>45157</v>
      </c>
      <c r="F115" s="25">
        <v>91</v>
      </c>
      <c r="G115" s="17" t="s">
        <v>10</v>
      </c>
      <c r="H115" s="17" t="s">
        <v>10</v>
      </c>
      <c r="I115" s="17" t="s">
        <v>10</v>
      </c>
      <c r="J115" s="55" t="e" cm="1">
        <f t="array" aca="1" ref="J115" ca="1">_xlfn.IFS(TODAY()-Table3[[#This Row],[Due Date]]&gt;1,"Overdue",TODAY()-Table3[[#This Row],[Due Date]]=30,"Due Soon",TRUE,"Not Due")</f>
        <v>#VALUE!</v>
      </c>
      <c r="K115" s="23">
        <v>45340</v>
      </c>
      <c r="L115" s="24" t="s">
        <v>105</v>
      </c>
      <c r="N115" s="71" t="str">
        <f ca="1">IF(Table3[[#This Row],[Due Date]]="NA","",IF(Table3[[#This Row],[Due Date]]&lt;TODAY(),"Overdue",IF(Table3[[#This Row],[Due Date]]&gt;TODAY()+30,"Not Due","Due Soon")))</f>
        <v/>
      </c>
    </row>
    <row r="116" spans="1:14" hidden="1">
      <c r="A116" s="21">
        <v>112</v>
      </c>
      <c r="B116" s="16" t="s">
        <v>25</v>
      </c>
      <c r="C116" s="17" t="s">
        <v>12</v>
      </c>
      <c r="D116" s="17" t="str">
        <f t="shared" ca="1" si="7"/>
        <v>2Y3M</v>
      </c>
      <c r="E116" s="9">
        <v>45164</v>
      </c>
      <c r="F116" s="25">
        <v>75</v>
      </c>
      <c r="G116" s="26" t="s">
        <v>10</v>
      </c>
      <c r="H116" s="9" t="s">
        <v>10</v>
      </c>
      <c r="I116" s="9" t="s">
        <v>10</v>
      </c>
      <c r="J116" s="55" t="e" cm="1">
        <f t="array" aca="1" ref="J116" ca="1">_xlfn.IFS(TODAY()-Table3[[#This Row],[Due Date]]&gt;1,"Overdue",TODAY()-Table3[[#This Row],[Due Date]]=30,"Due Soon",TRUE,"Not Due")</f>
        <v>#VALUE!</v>
      </c>
      <c r="K116" s="23">
        <v>45340</v>
      </c>
      <c r="L116" s="24" t="s">
        <v>109</v>
      </c>
      <c r="N116" s="71" t="str">
        <f ca="1">IF(Table3[[#This Row],[Due Date]]="NA","",IF(Table3[[#This Row],[Due Date]]&lt;TODAY(),"Overdue",IF(Table3[[#This Row],[Due Date]]&gt;TODAY()+30,"Not Due","Due Soon")))</f>
        <v/>
      </c>
    </row>
    <row r="117" spans="1:14" hidden="1">
      <c r="A117" s="21">
        <v>112</v>
      </c>
      <c r="B117" s="16" t="s">
        <v>25</v>
      </c>
      <c r="C117" s="17" t="s">
        <v>12</v>
      </c>
      <c r="D117" s="17" t="str">
        <f t="shared" ca="1" si="7"/>
        <v>4Y5M</v>
      </c>
      <c r="E117" s="9">
        <v>44363</v>
      </c>
      <c r="F117" s="25">
        <v>53</v>
      </c>
      <c r="G117" s="17" t="s">
        <v>10</v>
      </c>
      <c r="H117" s="17" t="s">
        <v>10</v>
      </c>
      <c r="I117" s="17" t="s">
        <v>10</v>
      </c>
      <c r="J117" s="55" t="e" cm="1">
        <f t="array" aca="1" ref="J117" ca="1">_xlfn.IFS(TODAY()-Table3[[#This Row],[Due Date]]&gt;1,"Overdue",TODAY()-Table3[[#This Row],[Due Date]]=30,"Due Soon",TRUE,"Not Due")</f>
        <v>#VALUE!</v>
      </c>
      <c r="K117" s="23">
        <v>44375</v>
      </c>
      <c r="L117" s="24" t="s">
        <v>110</v>
      </c>
      <c r="N117" s="71" t="str">
        <f ca="1">IF(Table3[[#This Row],[Due Date]]="NA","",IF(Table3[[#This Row],[Due Date]]&lt;TODAY(),"Overdue",IF(Table3[[#This Row],[Due Date]]&gt;TODAY()+30,"Not Due","Due Soon")))</f>
        <v/>
      </c>
    </row>
    <row r="118" spans="1:14" hidden="1">
      <c r="A118" s="21">
        <v>113</v>
      </c>
      <c r="B118" s="16" t="s">
        <v>25</v>
      </c>
      <c r="C118" s="17" t="s">
        <v>12</v>
      </c>
      <c r="D118" s="17" t="s">
        <v>93</v>
      </c>
      <c r="E118" s="9">
        <v>44262</v>
      </c>
      <c r="F118" s="25">
        <v>61</v>
      </c>
      <c r="G118" s="17" t="s">
        <v>10</v>
      </c>
      <c r="H118" s="17" t="s">
        <v>10</v>
      </c>
      <c r="I118" s="17" t="s">
        <v>10</v>
      </c>
      <c r="J118" s="19" t="e" cm="1">
        <f t="array" aca="1" ref="J118" ca="1">_xlfn.IFS(TODAY()-Table3[[#This Row],[Due Date]]&gt;1,"Overdue",TODAY()-Table3[[#This Row],[Due Date]]=30,"Due Soon",TRUE,"Not Due")</f>
        <v>#VALUE!</v>
      </c>
      <c r="K118" s="23">
        <v>44740</v>
      </c>
      <c r="L118" s="24" t="s">
        <v>111</v>
      </c>
      <c r="N118" s="71" t="str">
        <f ca="1">IF(Table3[[#This Row],[Due Date]]="NA","",IF(Table3[[#This Row],[Due Date]]&lt;TODAY(),"Overdue",IF(Table3[[#This Row],[Due Date]]&gt;TODAY()+30,"Not Due","Due Soon")))</f>
        <v/>
      </c>
    </row>
    <row r="119" spans="1:14" hidden="1">
      <c r="A119" s="15">
        <v>4</v>
      </c>
      <c r="B119" s="16" t="s">
        <v>25</v>
      </c>
      <c r="C119" s="17" t="s">
        <v>12</v>
      </c>
      <c r="D119" s="17" t="str">
        <f t="shared" ref="D119:D133" ca="1" si="8">DATEDIF(E119,TODAY(),"Y")&amp;"Y"&amp;DATEDIF(E119,TODAY(),"YM")&amp;"M"</f>
        <v>1Y4M</v>
      </c>
      <c r="E119" s="9">
        <v>45499</v>
      </c>
      <c r="F119" s="25">
        <v>91</v>
      </c>
      <c r="G119" s="35" t="s">
        <v>10</v>
      </c>
      <c r="H119" s="9" t="s">
        <v>10</v>
      </c>
      <c r="I119" s="9" t="s">
        <v>10</v>
      </c>
      <c r="J119" s="19" t="e" cm="1">
        <f t="array" aca="1" ref="J119" ca="1">_xlfn.IFS(TODAY()-Table3[[#This Row],[Due Date]]&gt;1,"Overdue",TODAY()-Table3[[#This Row],[Due Date]]=30,"Due Soon",TRUE,"Not Due")</f>
        <v>#VALUE!</v>
      </c>
      <c r="K119" s="29">
        <v>45733</v>
      </c>
      <c r="L119" s="20" t="s">
        <v>154</v>
      </c>
      <c r="N119" s="71" t="str">
        <f ca="1">IF(Table3[[#This Row],[Due Date]]="NA","",IF(Table3[[#This Row],[Due Date]]&lt;TODAY(),"Overdue",IF(Table3[[#This Row],[Due Date]]&gt;TODAY()+30,"Not Due","Due Soon")))</f>
        <v/>
      </c>
    </row>
    <row r="120" spans="1:14" hidden="1">
      <c r="A120" s="21">
        <v>115</v>
      </c>
      <c r="B120" s="16" t="s">
        <v>25</v>
      </c>
      <c r="C120" s="17" t="s">
        <v>12</v>
      </c>
      <c r="D120" s="17" t="str">
        <f t="shared" ca="1" si="8"/>
        <v>4Y3M</v>
      </c>
      <c r="E120" s="9">
        <v>44423</v>
      </c>
      <c r="F120" s="25">
        <v>58</v>
      </c>
      <c r="G120" s="17" t="s">
        <v>10</v>
      </c>
      <c r="H120" s="17" t="s">
        <v>10</v>
      </c>
      <c r="I120" s="17" t="s">
        <v>10</v>
      </c>
      <c r="J120" s="19" t="e" cm="1">
        <f t="array" aca="1" ref="J120" ca="1">_xlfn.IFS(TODAY()-Table3[[#This Row],[Due Date]]&gt;1,"Overdue",TODAY()-Table3[[#This Row],[Due Date]]=30,"Due Soon",TRUE,"Not Due")</f>
        <v>#VALUE!</v>
      </c>
      <c r="K120" s="27" t="s">
        <v>17</v>
      </c>
      <c r="L120" s="24" t="s">
        <v>113</v>
      </c>
      <c r="N120" s="71" t="str">
        <f ca="1">IF(Table3[[#This Row],[Due Date]]="NA","",IF(Table3[[#This Row],[Due Date]]&lt;TODAY(),"Overdue",IF(Table3[[#This Row],[Due Date]]&gt;TODAY()+30,"Not Due","Due Soon")))</f>
        <v/>
      </c>
    </row>
    <row r="121" spans="1:14" hidden="1">
      <c r="A121" s="38">
        <v>113</v>
      </c>
      <c r="B121" s="16" t="s">
        <v>25</v>
      </c>
      <c r="C121" s="17" t="s">
        <v>12</v>
      </c>
      <c r="D121" s="18" t="str">
        <f t="shared" ca="1" si="8"/>
        <v>1Y4M</v>
      </c>
      <c r="E121" s="9">
        <v>45485</v>
      </c>
      <c r="F121" s="25">
        <v>31</v>
      </c>
      <c r="G121" s="35" t="s">
        <v>10</v>
      </c>
      <c r="H121" s="9" t="s">
        <v>10</v>
      </c>
      <c r="I121" s="9" t="s">
        <v>10</v>
      </c>
      <c r="J121" s="55" t="e" cm="1">
        <f t="array" aca="1" ref="J121" ca="1">_xlfn.IFS(TODAY()-Table3[[#This Row],[Due Date]]&gt;1,"Overdue",TODAY()-Table3[[#This Row],[Due Date]]=30,"Due Soon",TRUE,"Not Due")</f>
        <v>#VALUE!</v>
      </c>
      <c r="K121" s="37"/>
      <c r="L121" s="20" t="s">
        <v>155</v>
      </c>
      <c r="N121" s="71" t="str">
        <f ca="1">IF(Table3[[#This Row],[Due Date]]="NA","",IF(Table3[[#This Row],[Due Date]]&lt;TODAY(),"Overdue",IF(Table3[[#This Row],[Due Date]]&gt;TODAY()+30,"Not Due","Due Soon")))</f>
        <v/>
      </c>
    </row>
    <row r="122" spans="1:14" hidden="1">
      <c r="A122" s="15">
        <v>114</v>
      </c>
      <c r="B122" s="16" t="s">
        <v>25</v>
      </c>
      <c r="C122" s="17" t="s">
        <v>12</v>
      </c>
      <c r="D122" s="17" t="str">
        <f t="shared" ca="1" si="8"/>
        <v>1Y8M</v>
      </c>
      <c r="E122" s="9">
        <v>45380</v>
      </c>
      <c r="F122" s="25">
        <v>66</v>
      </c>
      <c r="G122" s="35" t="s">
        <v>10</v>
      </c>
      <c r="H122" s="9" t="s">
        <v>10</v>
      </c>
      <c r="I122" s="9" t="s">
        <v>10</v>
      </c>
      <c r="J122" s="55" t="e" cm="1">
        <f t="array" aca="1" ref="J122" ca="1">_xlfn.IFS(TODAY()-Table3[[#This Row],[Due Date]]&gt;1,"Overdue",TODAY()-Table3[[#This Row],[Due Date]]=30,"Due Soon",TRUE,"Not Due")</f>
        <v>#VALUE!</v>
      </c>
      <c r="K122" s="29">
        <v>45733</v>
      </c>
      <c r="L122" s="20" t="s">
        <v>156</v>
      </c>
      <c r="N122" s="71" t="str">
        <f ca="1">IF(Table3[[#This Row],[Due Date]]="NA","",IF(Table3[[#This Row],[Due Date]]&lt;TODAY(),"Overdue",IF(Table3[[#This Row],[Due Date]]&gt;TODAY()+30,"Not Due","Due Soon")))</f>
        <v/>
      </c>
    </row>
    <row r="123" spans="1:14">
      <c r="A123" s="57">
        <v>115</v>
      </c>
      <c r="B123" s="16" t="s">
        <v>19</v>
      </c>
      <c r="C123" s="17" t="s">
        <v>8</v>
      </c>
      <c r="D123" s="17" t="str">
        <f t="shared" ca="1" si="8"/>
        <v>1Y8M</v>
      </c>
      <c r="E123" s="9">
        <v>45362</v>
      </c>
      <c r="F123" s="25">
        <v>56</v>
      </c>
      <c r="G123" s="53" t="s">
        <v>10</v>
      </c>
      <c r="H123" s="9">
        <v>45758</v>
      </c>
      <c r="I123" s="53">
        <f>H123+283</f>
        <v>46041</v>
      </c>
      <c r="J123" s="55" t="str" cm="1">
        <f t="array" aca="1" ref="J123" ca="1">_xlfn.IFS(TODAY()-Table3[[#This Row],[Due Date]]&gt;1,"Overdue",TODAY()-Table3[[#This Row],[Due Date]]=30,"Due Soon",TRUE,"Not Due")</f>
        <v>Not Due</v>
      </c>
      <c r="K123" s="19"/>
      <c r="L123" s="58" t="s">
        <v>213</v>
      </c>
      <c r="N123" s="71" t="str">
        <f ca="1">IF(Table3[[#This Row],[Due Date]]="NA","",IF(Table3[[#This Row],[Due Date]]&lt;TODAY(),"Overdue",IF(Table3[[#This Row],[Due Date]]&gt;TODAY()+30,"Not Due","Due Soon")))</f>
        <v>Not Due</v>
      </c>
    </row>
    <row r="124" spans="1:14">
      <c r="A124" s="50">
        <v>120</v>
      </c>
      <c r="B124" s="51" t="s">
        <v>19</v>
      </c>
      <c r="C124" s="52" t="s">
        <v>8</v>
      </c>
      <c r="D124" s="54" t="str">
        <f t="shared" ca="1" si="8"/>
        <v>1Y8M</v>
      </c>
      <c r="E124" s="53">
        <v>45382</v>
      </c>
      <c r="F124" s="61">
        <v>14</v>
      </c>
      <c r="G124" s="52"/>
      <c r="H124" s="9">
        <v>45758</v>
      </c>
      <c r="I124" s="53">
        <f>H124+283</f>
        <v>46041</v>
      </c>
      <c r="J124" s="19" t="str" cm="1">
        <f t="array" aca="1" ref="J124" ca="1">_xlfn.IFS(TODAY()-Table3[[#This Row],[Due Date]]&gt;1,"Overdue",TODAY()-Table3[[#This Row],[Due Date]]=30,"Due Soon",TRUE,"Not Due")</f>
        <v>Not Due</v>
      </c>
      <c r="K124" s="55"/>
      <c r="L124" s="56" t="s">
        <v>212</v>
      </c>
      <c r="N124" s="71" t="str">
        <f ca="1">IF(Table3[[#This Row],[Due Date]]="NA","",IF(Table3[[#This Row],[Due Date]]&lt;TODAY(),"Overdue",IF(Table3[[#This Row],[Due Date]]&gt;TODAY()+30,"Not Due","Due Soon")))</f>
        <v>Not Due</v>
      </c>
    </row>
    <row r="125" spans="1:14" hidden="1">
      <c r="A125" s="21">
        <v>117</v>
      </c>
      <c r="B125" s="16" t="s">
        <v>25</v>
      </c>
      <c r="C125" s="17" t="s">
        <v>12</v>
      </c>
      <c r="D125" s="17" t="str">
        <f t="shared" ca="1" si="8"/>
        <v>4Y5M</v>
      </c>
      <c r="E125" s="9">
        <v>44368</v>
      </c>
      <c r="F125" s="25">
        <v>26</v>
      </c>
      <c r="G125" s="17" t="s">
        <v>10</v>
      </c>
      <c r="H125" s="17" t="s">
        <v>10</v>
      </c>
      <c r="I125" s="17" t="s">
        <v>10</v>
      </c>
      <c r="J125" s="19" t="e" cm="1">
        <f t="array" aca="1" ref="J125" ca="1">_xlfn.IFS(TODAY()-Table3[[#This Row],[Due Date]]&gt;1,"Overdue",TODAY()-Table3[[#This Row],[Due Date]]=30,"Due Soon",TRUE,"Not Due")</f>
        <v>#VALUE!</v>
      </c>
      <c r="K125" s="27" t="s">
        <v>17</v>
      </c>
      <c r="L125" s="24" t="s">
        <v>115</v>
      </c>
      <c r="N125" s="71" t="str">
        <f ca="1">IF(Table3[[#This Row],[Due Date]]="NA","",IF(Table3[[#This Row],[Due Date]]&lt;TODAY(),"Overdue",IF(Table3[[#This Row],[Due Date]]&gt;TODAY()+30,"Not Due","Due Soon")))</f>
        <v/>
      </c>
    </row>
    <row r="126" spans="1:14" hidden="1">
      <c r="A126" s="21">
        <v>118</v>
      </c>
      <c r="B126" s="16" t="s">
        <v>25</v>
      </c>
      <c r="C126" s="17" t="s">
        <v>12</v>
      </c>
      <c r="D126" s="17" t="str">
        <f t="shared" ca="1" si="8"/>
        <v>4Y6M</v>
      </c>
      <c r="E126" s="9">
        <v>44352</v>
      </c>
      <c r="F126" s="25">
        <v>63</v>
      </c>
      <c r="G126" s="17" t="s">
        <v>10</v>
      </c>
      <c r="H126" s="17" t="s">
        <v>10</v>
      </c>
      <c r="I126" s="17" t="s">
        <v>10</v>
      </c>
      <c r="J126" s="19" t="e" cm="1">
        <f t="array" aca="1" ref="J126" ca="1">_xlfn.IFS(TODAY()-Table3[[#This Row],[Due Date]]&gt;1,"Overdue",TODAY()-Table3[[#This Row],[Due Date]]=30,"Due Soon",TRUE,"Not Due")</f>
        <v>#VALUE!</v>
      </c>
      <c r="K126" s="27" t="s">
        <v>17</v>
      </c>
      <c r="L126" s="24" t="s">
        <v>116</v>
      </c>
      <c r="N126" s="71" t="str">
        <f ca="1">IF(Table3[[#This Row],[Due Date]]="NA","",IF(Table3[[#This Row],[Due Date]]&lt;TODAY(),"Overdue",IF(Table3[[#This Row],[Due Date]]&gt;TODAY()+30,"Not Due","Due Soon")))</f>
        <v/>
      </c>
    </row>
    <row r="127" spans="1:14" hidden="1">
      <c r="A127" s="21">
        <v>119</v>
      </c>
      <c r="B127" s="16" t="s">
        <v>25</v>
      </c>
      <c r="C127" s="17" t="s">
        <v>12</v>
      </c>
      <c r="D127" s="17" t="str">
        <f t="shared" ca="1" si="8"/>
        <v>4Y5M</v>
      </c>
      <c r="E127" s="9">
        <v>44363</v>
      </c>
      <c r="F127" s="25">
        <v>35</v>
      </c>
      <c r="G127" s="17" t="s">
        <v>10</v>
      </c>
      <c r="H127" s="17" t="s">
        <v>10</v>
      </c>
      <c r="I127" s="17" t="s">
        <v>10</v>
      </c>
      <c r="J127" s="55" t="e" cm="1">
        <f t="array" aca="1" ref="J127" ca="1">_xlfn.IFS(TODAY()-Table3[[#This Row],[Due Date]]&gt;1,"Overdue",TODAY()-Table3[[#This Row],[Due Date]]=30,"Due Soon",TRUE,"Not Due")</f>
        <v>#VALUE!</v>
      </c>
      <c r="K127" s="27" t="s">
        <v>17</v>
      </c>
      <c r="L127" s="24" t="s">
        <v>117</v>
      </c>
      <c r="N127" s="71" t="str">
        <f ca="1">IF(Table3[[#This Row],[Due Date]]="NA","",IF(Table3[[#This Row],[Due Date]]&lt;TODAY(),"Overdue",IF(Table3[[#This Row],[Due Date]]&gt;TODAY()+30,"Not Due","Due Soon")))</f>
        <v/>
      </c>
    </row>
    <row r="128" spans="1:14" hidden="1">
      <c r="A128" s="15">
        <v>117</v>
      </c>
      <c r="B128" s="16" t="s">
        <v>25</v>
      </c>
      <c r="C128" s="17" t="s">
        <v>12</v>
      </c>
      <c r="D128" s="17" t="str">
        <f t="shared" ca="1" si="8"/>
        <v>1Y5M</v>
      </c>
      <c r="E128" s="9">
        <v>45464</v>
      </c>
      <c r="F128" s="25">
        <v>75</v>
      </c>
      <c r="G128" s="35" t="s">
        <v>10</v>
      </c>
      <c r="H128" s="9" t="s">
        <v>10</v>
      </c>
      <c r="I128" s="9" t="s">
        <v>10</v>
      </c>
      <c r="J128" s="55" t="e" cm="1">
        <f t="array" aca="1" ref="J128" ca="1">_xlfn.IFS(TODAY()-Table3[[#This Row],[Due Date]]&gt;1,"Overdue",TODAY()-Table3[[#This Row],[Due Date]]=30,"Due Soon",TRUE,"Not Due")</f>
        <v>#VALUE!</v>
      </c>
      <c r="K128" s="29">
        <v>45733</v>
      </c>
      <c r="L128" s="20" t="s">
        <v>157</v>
      </c>
      <c r="N128" s="71" t="str">
        <f ca="1">IF(Table3[[#This Row],[Due Date]]="NA","",IF(Table3[[#This Row],[Due Date]]&lt;TODAY(),"Overdue",IF(Table3[[#This Row],[Due Date]]&gt;TODAY()+30,"Not Due","Due Soon")))</f>
        <v/>
      </c>
    </row>
    <row r="129" spans="1:14" hidden="1">
      <c r="A129" s="21">
        <v>121</v>
      </c>
      <c r="B129" s="16" t="s">
        <v>25</v>
      </c>
      <c r="C129" s="17" t="s">
        <v>12</v>
      </c>
      <c r="D129" s="17" t="str">
        <f t="shared" ca="1" si="8"/>
        <v>4Y5M</v>
      </c>
      <c r="E129" s="9">
        <v>44375</v>
      </c>
      <c r="F129" s="25">
        <v>56</v>
      </c>
      <c r="G129" s="17" t="s">
        <v>10</v>
      </c>
      <c r="H129" s="17" t="s">
        <v>10</v>
      </c>
      <c r="I129" s="17" t="s">
        <v>10</v>
      </c>
      <c r="J129" s="55" t="e" cm="1">
        <f t="array" aca="1" ref="J129" ca="1">_xlfn.IFS(TODAY()-Table3[[#This Row],[Due Date]]&gt;1,"Overdue",TODAY()-Table3[[#This Row],[Due Date]]=30,"Due Soon",TRUE,"Not Due")</f>
        <v>#VALUE!</v>
      </c>
      <c r="K129" s="27" t="s">
        <v>17</v>
      </c>
      <c r="L129" s="24" t="s">
        <v>119</v>
      </c>
      <c r="N129" s="71" t="str">
        <f ca="1">IF(Table3[[#This Row],[Due Date]]="NA","",IF(Table3[[#This Row],[Due Date]]&lt;TODAY(),"Overdue",IF(Table3[[#This Row],[Due Date]]&gt;TODAY()+30,"Not Due","Due Soon")))</f>
        <v/>
      </c>
    </row>
    <row r="130" spans="1:14" hidden="1">
      <c r="A130" s="21">
        <v>122</v>
      </c>
      <c r="B130" s="16" t="s">
        <v>25</v>
      </c>
      <c r="C130" s="17" t="s">
        <v>12</v>
      </c>
      <c r="D130" s="17" t="str">
        <f t="shared" ca="1" si="8"/>
        <v>4Y3M</v>
      </c>
      <c r="E130" s="9">
        <v>44427</v>
      </c>
      <c r="F130" s="25">
        <v>31</v>
      </c>
      <c r="G130" s="17" t="s">
        <v>10</v>
      </c>
      <c r="H130" s="17" t="s">
        <v>10</v>
      </c>
      <c r="I130" s="17" t="s">
        <v>10</v>
      </c>
      <c r="J130" s="19" t="e" cm="1">
        <f t="array" aca="1" ref="J130" ca="1">_xlfn.IFS(TODAY()-Table3[[#This Row],[Due Date]]&gt;1,"Overdue",TODAY()-Table3[[#This Row],[Due Date]]=30,"Due Soon",TRUE,"Not Due")</f>
        <v>#VALUE!</v>
      </c>
      <c r="K130" s="27" t="s">
        <v>17</v>
      </c>
      <c r="L130" s="24" t="s">
        <v>121</v>
      </c>
      <c r="N130" s="71" t="str">
        <f ca="1">IF(Table3[[#This Row],[Due Date]]="NA","",IF(Table3[[#This Row],[Due Date]]&lt;TODAY(),"Overdue",IF(Table3[[#This Row],[Due Date]]&gt;TODAY()+30,"Not Due","Due Soon")))</f>
        <v/>
      </c>
    </row>
    <row r="131" spans="1:14" hidden="1">
      <c r="A131" s="21">
        <v>123</v>
      </c>
      <c r="B131" s="16" t="s">
        <v>25</v>
      </c>
      <c r="C131" s="17" t="s">
        <v>12</v>
      </c>
      <c r="D131" s="17" t="str">
        <f t="shared" ca="1" si="8"/>
        <v>4Y4M</v>
      </c>
      <c r="E131" s="9">
        <v>44403</v>
      </c>
      <c r="F131" s="25">
        <v>83</v>
      </c>
      <c r="G131" s="17" t="s">
        <v>10</v>
      </c>
      <c r="H131" s="17" t="s">
        <v>10</v>
      </c>
      <c r="I131" s="17" t="s">
        <v>10</v>
      </c>
      <c r="J131" s="19" t="e" cm="1">
        <f t="array" aca="1" ref="J131" ca="1">_xlfn.IFS(TODAY()-Table3[[#This Row],[Due Date]]&gt;1,"Overdue",TODAY()-Table3[[#This Row],[Due Date]]=30,"Due Soon",TRUE,"Not Due")</f>
        <v>#VALUE!</v>
      </c>
      <c r="K131" s="27" t="s">
        <v>17</v>
      </c>
      <c r="L131" s="24" t="s">
        <v>122</v>
      </c>
      <c r="N131" s="71" t="str">
        <f ca="1">IF(Table3[[#This Row],[Due Date]]="NA","",IF(Table3[[#This Row],[Due Date]]&lt;TODAY(),"Overdue",IF(Table3[[#This Row],[Due Date]]&gt;TODAY()+30,"Not Due","Due Soon")))</f>
        <v/>
      </c>
    </row>
    <row r="132" spans="1:14" hidden="1">
      <c r="A132" s="21">
        <v>124</v>
      </c>
      <c r="B132" s="16" t="s">
        <v>25</v>
      </c>
      <c r="C132" s="17" t="s">
        <v>12</v>
      </c>
      <c r="D132" s="17" t="str">
        <f t="shared" ca="1" si="8"/>
        <v>4Y3M</v>
      </c>
      <c r="E132" s="9">
        <v>44428</v>
      </c>
      <c r="F132" s="25">
        <v>102</v>
      </c>
      <c r="G132" s="17" t="s">
        <v>10</v>
      </c>
      <c r="H132" s="17" t="s">
        <v>10</v>
      </c>
      <c r="I132" s="17" t="s">
        <v>10</v>
      </c>
      <c r="J132" s="19" t="e" cm="1">
        <f t="array" aca="1" ref="J132" ca="1">_xlfn.IFS(TODAY()-Table3[[#This Row],[Due Date]]&gt;1,"Overdue",TODAY()-Table3[[#This Row],[Due Date]]=30,"Due Soon",TRUE,"Not Due")</f>
        <v>#VALUE!</v>
      </c>
      <c r="K132" s="27" t="s">
        <v>17</v>
      </c>
      <c r="L132" s="24" t="s">
        <v>123</v>
      </c>
      <c r="N132" s="71" t="str">
        <f ca="1">IF(Table3[[#This Row],[Due Date]]="NA","",IF(Table3[[#This Row],[Due Date]]&lt;TODAY(),"Overdue",IF(Table3[[#This Row],[Due Date]]&gt;TODAY()+30,"Not Due","Due Soon")))</f>
        <v/>
      </c>
    </row>
    <row r="133" spans="1:14" hidden="1">
      <c r="A133" s="15">
        <v>118</v>
      </c>
      <c r="B133" s="16" t="s">
        <v>25</v>
      </c>
      <c r="C133" s="17" t="s">
        <v>12</v>
      </c>
      <c r="D133" s="18" t="str">
        <f t="shared" ca="1" si="8"/>
        <v>1Y8M</v>
      </c>
      <c r="E133" s="9">
        <v>45384</v>
      </c>
      <c r="F133" s="25">
        <v>11</v>
      </c>
      <c r="G133" s="35" t="s">
        <v>10</v>
      </c>
      <c r="H133" s="9" t="s">
        <v>10</v>
      </c>
      <c r="I133" s="9" t="s">
        <v>10</v>
      </c>
      <c r="J133" s="55" t="e" cm="1">
        <f t="array" aca="1" ref="J133" ca="1">_xlfn.IFS(TODAY()-Table3[[#This Row],[Due Date]]&gt;1,"Overdue",TODAY()-Table3[[#This Row],[Due Date]]=30,"Due Soon",TRUE,"Not Due")</f>
        <v>#VALUE!</v>
      </c>
      <c r="K133" s="29">
        <v>45733</v>
      </c>
      <c r="L133" s="20" t="s">
        <v>158</v>
      </c>
      <c r="N133" s="71" t="str">
        <f ca="1">IF(Table3[[#This Row],[Due Date]]="NA","",IF(Table3[[#This Row],[Due Date]]&lt;TODAY(),"Overdue",IF(Table3[[#This Row],[Due Date]]&gt;TODAY()+30,"Not Due","Due Soon")))</f>
        <v/>
      </c>
    </row>
    <row r="134" spans="1:14" hidden="1">
      <c r="A134" s="21">
        <v>215</v>
      </c>
      <c r="B134" s="16" t="s">
        <v>25</v>
      </c>
      <c r="C134" s="17" t="s">
        <v>12</v>
      </c>
      <c r="D134" s="17" t="s">
        <v>47</v>
      </c>
      <c r="E134" s="9">
        <v>44048</v>
      </c>
      <c r="F134" s="25">
        <v>32</v>
      </c>
      <c r="G134" s="17" t="s">
        <v>10</v>
      </c>
      <c r="H134" s="17" t="s">
        <v>10</v>
      </c>
      <c r="I134" s="17" t="s">
        <v>10</v>
      </c>
      <c r="J134" s="55" t="e" cm="1">
        <f t="array" aca="1" ref="J134" ca="1">_xlfn.IFS(TODAY()-Table3[[#This Row],[Due Date]]&gt;1,"Overdue",TODAY()-Table3[[#This Row],[Due Date]]=30,"Due Soon",TRUE,"Not Due")</f>
        <v>#VALUE!</v>
      </c>
      <c r="K134" s="23">
        <v>44740</v>
      </c>
      <c r="L134" s="24" t="s">
        <v>125</v>
      </c>
      <c r="N134" s="71" t="str">
        <f ca="1">IF(Table3[[#This Row],[Due Date]]="NA","",IF(Table3[[#This Row],[Due Date]]&lt;TODAY(),"Overdue",IF(Table3[[#This Row],[Due Date]]&gt;TODAY()+30,"Not Due","Due Soon")))</f>
        <v/>
      </c>
    </row>
    <row r="135" spans="1:14" hidden="1">
      <c r="A135" s="15">
        <v>119</v>
      </c>
      <c r="B135" s="16" t="s">
        <v>25</v>
      </c>
      <c r="C135" s="17" t="s">
        <v>12</v>
      </c>
      <c r="D135" s="17" t="str">
        <f ca="1">DATEDIF(E135,TODAY(),"Y")&amp;"Y"&amp;DATEDIF(E135,TODAY(),"YM")&amp;"M"</f>
        <v>1Y4M</v>
      </c>
      <c r="E135" s="9">
        <v>45489</v>
      </c>
      <c r="F135" s="25">
        <v>99</v>
      </c>
      <c r="G135" s="35" t="s">
        <v>10</v>
      </c>
      <c r="H135" s="9" t="s">
        <v>10</v>
      </c>
      <c r="I135" s="9" t="s">
        <v>10</v>
      </c>
      <c r="J135" s="55" t="e" cm="1">
        <f t="array" aca="1" ref="J135" ca="1">_xlfn.IFS(TODAY()-Table3[[#This Row],[Due Date]]&gt;1,"Overdue",TODAY()-Table3[[#This Row],[Due Date]]=30,"Due Soon",TRUE,"Not Due")</f>
        <v>#VALUE!</v>
      </c>
      <c r="K135" s="29">
        <v>45733</v>
      </c>
      <c r="L135" s="20" t="s">
        <v>159</v>
      </c>
      <c r="N135" s="71" t="str">
        <f ca="1">IF(Table3[[#This Row],[Due Date]]="NA","",IF(Table3[[#This Row],[Due Date]]&lt;TODAY(),"Overdue",IF(Table3[[#This Row],[Due Date]]&gt;TODAY()+30,"Not Due","Due Soon")))</f>
        <v/>
      </c>
    </row>
    <row r="136" spans="1:14" hidden="1">
      <c r="A136" s="21" t="s">
        <v>126</v>
      </c>
      <c r="B136" s="16" t="s">
        <v>25</v>
      </c>
      <c r="C136" s="17" t="s">
        <v>12</v>
      </c>
      <c r="D136" s="18" t="str">
        <f ca="1">DATEDIF(E136,TODAY(),"Y")&amp;"Y"&amp;DATEDIF(E136,TODAY(),"YM")&amp;"M"</f>
        <v>1Y8M</v>
      </c>
      <c r="E136" s="9">
        <v>45384</v>
      </c>
      <c r="F136" s="25">
        <v>11</v>
      </c>
      <c r="G136" s="17" t="s">
        <v>10</v>
      </c>
      <c r="H136" s="9" t="s">
        <v>10</v>
      </c>
      <c r="I136" s="9" t="s">
        <v>10</v>
      </c>
      <c r="J136" s="19" t="e" cm="1">
        <f t="array" aca="1" ref="J136" ca="1">_xlfn.IFS(TODAY()-Table3[[#This Row],[Due Date]]&gt;1,"Overdue",TODAY()-Table3[[#This Row],[Due Date]]=30,"Due Soon",TRUE,"Not Due")</f>
        <v>#VALUE!</v>
      </c>
      <c r="K136" s="19"/>
      <c r="L136" s="24" t="s">
        <v>127</v>
      </c>
      <c r="N136" s="71" t="str">
        <f ca="1">IF(Table3[[#This Row],[Due Date]]="NA","",IF(Table3[[#This Row],[Due Date]]&lt;TODAY(),"Overdue",IF(Table3[[#This Row],[Due Date]]&gt;TODAY()+30,"Not Due","Due Soon")))</f>
        <v/>
      </c>
    </row>
    <row r="137" spans="1:14" hidden="1">
      <c r="A137" s="15">
        <v>121</v>
      </c>
      <c r="B137" s="16" t="s">
        <v>25</v>
      </c>
      <c r="C137" s="17" t="s">
        <v>12</v>
      </c>
      <c r="D137" s="17" t="str">
        <f ca="1">DATEDIF(E137,TODAY(),"Y")&amp;"Y"&amp;DATEDIF(E137,TODAY(),"YM")&amp;"M"</f>
        <v>1Y5M</v>
      </c>
      <c r="E137" s="9">
        <v>45464</v>
      </c>
      <c r="F137" s="18">
        <v>16</v>
      </c>
      <c r="G137" s="36" t="s">
        <v>10</v>
      </c>
      <c r="H137" s="9" t="s">
        <v>10</v>
      </c>
      <c r="I137" s="9" t="s">
        <v>10</v>
      </c>
      <c r="J137" s="19" t="e" cm="1">
        <f t="array" aca="1" ref="J137" ca="1">_xlfn.IFS(TODAY()-Table3[[#This Row],[Due Date]]&gt;1,"Overdue",TODAY()-Table3[[#This Row],[Due Date]]=30,"Due Soon",TRUE,"Not Due")</f>
        <v>#VALUE!</v>
      </c>
      <c r="K137" s="29">
        <v>45733</v>
      </c>
      <c r="L137" s="20" t="s">
        <v>157</v>
      </c>
      <c r="N137" s="71" t="str">
        <f ca="1">IF(Table3[[#This Row],[Due Date]]="NA","",IF(Table3[[#This Row],[Due Date]]&lt;TODAY(),"Overdue",IF(Table3[[#This Row],[Due Date]]&gt;TODAY()+30,"Not Due","Due Soon")))</f>
        <v/>
      </c>
    </row>
    <row r="138" spans="1:14" hidden="1">
      <c r="A138" s="15">
        <v>123</v>
      </c>
      <c r="B138" s="16" t="s">
        <v>25</v>
      </c>
      <c r="C138" s="17" t="s">
        <v>12</v>
      </c>
      <c r="D138" s="17" t="str">
        <f ca="1">DATEDIF(E138,TODAY(),"Y")&amp;"Y"&amp;DATEDIF(E138,TODAY(),"YM")&amp;"M"</f>
        <v>1Y8M</v>
      </c>
      <c r="E138" s="9">
        <v>45362</v>
      </c>
      <c r="F138" s="18" t="s">
        <v>74</v>
      </c>
      <c r="G138" s="36" t="s">
        <v>10</v>
      </c>
      <c r="H138" s="9" t="s">
        <v>10</v>
      </c>
      <c r="I138" s="34" t="s">
        <v>10</v>
      </c>
      <c r="J138" s="19" t="e" cm="1">
        <f t="array" aca="1" ref="J138" ca="1">_xlfn.IFS(TODAY()-Table3[[#This Row],[Due Date]]&gt;1,"Overdue",TODAY()-Table3[[#This Row],[Due Date]]=30,"Due Soon",TRUE,"Not Due")</f>
        <v>#VALUE!</v>
      </c>
      <c r="K138" s="29">
        <v>45733</v>
      </c>
      <c r="L138" s="20" t="s">
        <v>160</v>
      </c>
      <c r="N138" s="71" t="str">
        <f ca="1">IF(Table3[[#This Row],[Due Date]]="NA","",IF(Table3[[#This Row],[Due Date]]&lt;TODAY(),"Overdue",IF(Table3[[#This Row],[Due Date]]&gt;TODAY()+30,"Not Due","Due Soon")))</f>
        <v/>
      </c>
    </row>
    <row r="139" spans="1:14" hidden="1">
      <c r="A139" s="15">
        <v>124</v>
      </c>
      <c r="B139" s="16" t="s">
        <v>25</v>
      </c>
      <c r="C139" s="17" t="s">
        <v>12</v>
      </c>
      <c r="D139" s="17" t="str">
        <f ca="1">DATEDIF(E139,TODAY(),"Y")&amp;"Y"&amp;DATEDIF(E139,TODAY(),"YM")&amp;"M"</f>
        <v>1Y4M</v>
      </c>
      <c r="E139" s="9">
        <v>45494</v>
      </c>
      <c r="F139" s="25">
        <v>101</v>
      </c>
      <c r="G139" s="35" t="s">
        <v>10</v>
      </c>
      <c r="H139" s="9" t="s">
        <v>10</v>
      </c>
      <c r="I139" s="9" t="s">
        <v>10</v>
      </c>
      <c r="J139" s="55" t="e" cm="1">
        <f t="array" aca="1" ref="J139" ca="1">_xlfn.IFS(TODAY()-Table3[[#This Row],[Due Date]]&gt;1,"Overdue",TODAY()-Table3[[#This Row],[Due Date]]=30,"Due Soon",TRUE,"Not Due")</f>
        <v>#VALUE!</v>
      </c>
      <c r="K139" s="29">
        <v>45733</v>
      </c>
      <c r="L139" s="20" t="s">
        <v>161</v>
      </c>
      <c r="N139" s="71" t="str">
        <f ca="1">IF(Table3[[#This Row],[Due Date]]="NA","",IF(Table3[[#This Row],[Due Date]]&lt;TODAY(),"Overdue",IF(Table3[[#This Row],[Due Date]]&gt;TODAY()+30,"Not Due","Due Soon")))</f>
        <v/>
      </c>
    </row>
    <row r="140" spans="1:14" hidden="1">
      <c r="A140" s="15">
        <v>11</v>
      </c>
      <c r="B140" s="16" t="s">
        <v>33</v>
      </c>
      <c r="C140" s="17" t="s">
        <v>12</v>
      </c>
      <c r="D140" s="17" t="str">
        <f ca="1">DATEDIF(E141,TODAY(),"Y")&amp;"Y"&amp;DATEDIF(E141,TODAY(),"YM")&amp;"M"</f>
        <v>0Y9M</v>
      </c>
      <c r="E140" s="9">
        <v>45686</v>
      </c>
      <c r="F140" s="25">
        <v>92</v>
      </c>
      <c r="G140" s="26" t="s">
        <v>10</v>
      </c>
      <c r="H140" s="9" t="s">
        <v>10</v>
      </c>
      <c r="I140" s="9" t="s">
        <v>10</v>
      </c>
      <c r="J140" s="55" t="e" cm="1">
        <f t="array" aca="1" ref="J140" ca="1">_xlfn.IFS(TODAY()-Table3[[#This Row],[Due Date]]&gt;1,"Overdue",TODAY()-Table3[[#This Row],[Due Date]]=30,"Due Soon",TRUE,"Not Due")</f>
        <v>#VALUE!</v>
      </c>
      <c r="K140" s="45">
        <v>45908</v>
      </c>
      <c r="L140" s="20" t="s">
        <v>176</v>
      </c>
      <c r="N140" s="71" t="str">
        <f ca="1">IF(Table3[[#This Row],[Due Date]]="NA","",IF(Table3[[#This Row],[Due Date]]&lt;TODAY(),"Overdue",IF(Table3[[#This Row],[Due Date]]&gt;TODAY()+30,"Not Due","Due Soon")))</f>
        <v/>
      </c>
    </row>
    <row r="141" spans="1:14" hidden="1">
      <c r="A141" s="15">
        <v>14</v>
      </c>
      <c r="B141" s="16" t="s">
        <v>33</v>
      </c>
      <c r="C141" s="17" t="s">
        <v>12</v>
      </c>
      <c r="D141" s="17"/>
      <c r="E141" s="9">
        <v>45699</v>
      </c>
      <c r="F141" s="25">
        <v>62</v>
      </c>
      <c r="G141" s="26" t="s">
        <v>10</v>
      </c>
      <c r="H141" s="9" t="s">
        <v>10</v>
      </c>
      <c r="I141" s="9" t="s">
        <v>10</v>
      </c>
      <c r="J141" s="55" t="e" cm="1">
        <f t="array" aca="1" ref="J141" ca="1">_xlfn.IFS(TODAY()-Table3[[#This Row],[Due Date]]&gt;1,"Overdue",TODAY()-Table3[[#This Row],[Due Date]]=30,"Due Soon",TRUE,"Not Due")</f>
        <v>#VALUE!</v>
      </c>
      <c r="K141" s="45">
        <v>45908</v>
      </c>
      <c r="L141" s="20" t="s">
        <v>172</v>
      </c>
      <c r="N141" s="71" t="str">
        <f ca="1">IF(Table3[[#This Row],[Due Date]]="NA","",IF(Table3[[#This Row],[Due Date]]&lt;TODAY(),"Overdue",IF(Table3[[#This Row],[Due Date]]&gt;TODAY()+30,"Not Due","Due Soon")))</f>
        <v/>
      </c>
    </row>
    <row r="142" spans="1:14" hidden="1">
      <c r="A142" s="21">
        <v>100</v>
      </c>
      <c r="B142" s="16" t="s">
        <v>84</v>
      </c>
      <c r="C142" s="17" t="s">
        <v>12</v>
      </c>
      <c r="D142" s="17" t="str">
        <f ca="1">DATEDIF(E142,TODAY(),"Y")&amp;"Y"&amp;DATEDIF(E142,TODAY(),"YM")&amp;"M"</f>
        <v>10Y8M</v>
      </c>
      <c r="E142" s="9">
        <v>42078</v>
      </c>
      <c r="F142" s="25"/>
      <c r="G142" s="17" t="s">
        <v>10</v>
      </c>
      <c r="H142" s="17" t="s">
        <v>10</v>
      </c>
      <c r="I142" s="17" t="s">
        <v>10</v>
      </c>
      <c r="J142" s="19" t="e" cm="1">
        <f t="array" aca="1" ref="J142" ca="1">_xlfn.IFS(TODAY()-Table3[[#This Row],[Due Date]]&gt;1,"Overdue",TODAY()-Table3[[#This Row],[Due Date]]=30,"Due Soon",TRUE,"Not Due")</f>
        <v>#VALUE!</v>
      </c>
      <c r="K142" s="19" t="s">
        <v>17</v>
      </c>
      <c r="L142" s="24" t="s">
        <v>84</v>
      </c>
      <c r="N142" s="71" t="str">
        <f ca="1">IF(Table3[[#This Row],[Due Date]]="NA","",IF(Table3[[#This Row],[Due Date]]&lt;TODAY(),"Overdue",IF(Table3[[#This Row],[Due Date]]&gt;TODAY()+30,"Not Due","Due Soon")))</f>
        <v/>
      </c>
    </row>
    <row r="143" spans="1:14">
      <c r="A143" s="50">
        <v>20</v>
      </c>
      <c r="B143" s="51" t="s">
        <v>33</v>
      </c>
      <c r="C143" s="52" t="s">
        <v>8</v>
      </c>
      <c r="D143" s="52" t="str">
        <f ca="1">DATEDIF(E143,TODAY(),"Y")&amp;"Y"&amp;DATEDIF(E143,TODAY(),"YM")&amp;"M"</f>
        <v>0Y6M</v>
      </c>
      <c r="E143" s="53">
        <v>45802</v>
      </c>
      <c r="F143" s="61">
        <v>99</v>
      </c>
      <c r="G143" s="53" t="s">
        <v>10</v>
      </c>
      <c r="H143" s="53" t="s">
        <v>10</v>
      </c>
      <c r="I143" s="53" t="s">
        <v>10</v>
      </c>
      <c r="J143" s="19" t="e" cm="1">
        <f t="array" aca="1" ref="J143" ca="1">_xlfn.IFS(TODAY()-Table3[[#This Row],[Due Date]]&gt;1,"Overdue",TODAY()-Table3[[#This Row],[Due Date]]=30,"Due Soon",TRUE,"Not Due")</f>
        <v>#VALUE!</v>
      </c>
      <c r="K143" s="55" t="s">
        <v>17</v>
      </c>
      <c r="L143" s="56" t="s">
        <v>171</v>
      </c>
      <c r="N143" s="71" t="str">
        <f ca="1">IF(Table3[[#This Row],[Due Date]]="NA","",IF(Table3[[#This Row],[Due Date]]&lt;TODAY(),"Overdue",IF(Table3[[#This Row],[Due Date]]&gt;TODAY()+30,"Not Due","Due Soon")))</f>
        <v/>
      </c>
    </row>
    <row r="144" spans="1:14" hidden="1">
      <c r="A144" s="15">
        <v>21</v>
      </c>
      <c r="B144" s="16" t="s">
        <v>33</v>
      </c>
      <c r="C144" s="17" t="s">
        <v>12</v>
      </c>
      <c r="D144" s="17" t="str">
        <f ca="1">DATEDIF(E144,TODAY(),"Y")&amp;"Y"&amp;DATEDIF(E144,TODAY(),"YM")&amp;"M"</f>
        <v>0Y8M</v>
      </c>
      <c r="E144" s="9">
        <v>45729</v>
      </c>
      <c r="F144" s="39" t="s">
        <v>162</v>
      </c>
      <c r="G144" s="53" t="s">
        <v>10</v>
      </c>
      <c r="H144" s="9" t="s">
        <v>10</v>
      </c>
      <c r="I144" s="9" t="s">
        <v>10</v>
      </c>
      <c r="J144" s="19" t="e" cm="1">
        <f t="array" aca="1" ref="J144" ca="1">_xlfn.IFS(TODAY()-Table3[[#This Row],[Due Date]]&gt;1,"Overdue",TODAY()-Table3[[#This Row],[Due Date]]=30,"Due Soon",TRUE,"Not Due")</f>
        <v>#VALUE!</v>
      </c>
      <c r="K144" s="45">
        <v>45908</v>
      </c>
      <c r="L144" s="20" t="s">
        <v>173</v>
      </c>
      <c r="N144" s="71" t="str">
        <f ca="1">IF(Table3[[#This Row],[Due Date]]="NA","",IF(Table3[[#This Row],[Due Date]]&lt;TODAY(),"Overdue",IF(Table3[[#This Row],[Due Date]]&gt;TODAY()+30,"Not Due","Due Soon")))</f>
        <v/>
      </c>
    </row>
    <row r="145" spans="1:14">
      <c r="A145" s="50">
        <v>22</v>
      </c>
      <c r="B145" s="51" t="s">
        <v>33</v>
      </c>
      <c r="C145" s="52" t="s">
        <v>8</v>
      </c>
      <c r="D145" s="52" t="str">
        <f ca="1">DATEDIF(E145,TODAY(),"Y")&amp;"Y"&amp;DATEDIF(E145,TODAY(),"YM")&amp;"M"</f>
        <v>0Y4M</v>
      </c>
      <c r="E145" s="53">
        <v>45862</v>
      </c>
      <c r="F145" s="61">
        <v>101</v>
      </c>
      <c r="G145" s="53" t="s">
        <v>10</v>
      </c>
      <c r="H145" s="53" t="s">
        <v>10</v>
      </c>
      <c r="I145" s="53" t="s">
        <v>10</v>
      </c>
      <c r="J145" s="55" t="e" cm="1">
        <f t="array" aca="1" ref="J145" ca="1">_xlfn.IFS(TODAY()-Table3[[#This Row],[Due Date]]&gt;1,"Overdue",TODAY()-Table3[[#This Row],[Due Date]]=30,"Due Soon",TRUE,"Not Due")</f>
        <v>#VALUE!</v>
      </c>
      <c r="K145" s="55" t="s">
        <v>17</v>
      </c>
      <c r="L145" s="56" t="s">
        <v>179</v>
      </c>
      <c r="N145" s="71" t="str">
        <f ca="1">IF(Table3[[#This Row],[Due Date]]="NA","",IF(Table3[[#This Row],[Due Date]]&lt;TODAY(),"Overdue",IF(Table3[[#This Row],[Due Date]]&gt;TODAY()+30,"Not Due","Due Soon")))</f>
        <v/>
      </c>
    </row>
    <row r="146" spans="1:14" hidden="1">
      <c r="A146" s="21">
        <v>13</v>
      </c>
      <c r="B146" s="16" t="s">
        <v>33</v>
      </c>
      <c r="C146" s="17" t="s">
        <v>12</v>
      </c>
      <c r="D146" s="17" t="str">
        <f t="shared" ref="D146:D148" ca="1" si="9">DATEDIF(E146,TODAY(),"Y")&amp;"Y"&amp;DATEDIF(E146,TODAY(),"YM")&amp;"M"</f>
        <v>2Y5M</v>
      </c>
      <c r="E146" s="9">
        <v>45105</v>
      </c>
      <c r="F146" s="25">
        <v>116</v>
      </c>
      <c r="G146" s="53" t="s">
        <v>10</v>
      </c>
      <c r="H146" s="9" t="s">
        <v>10</v>
      </c>
      <c r="I146" s="9" t="s">
        <v>10</v>
      </c>
      <c r="J146" s="55" t="e" cm="1">
        <f t="array" aca="1" ref="J146" ca="1">_xlfn.IFS(TODAY()-Table3[[#This Row],[Due Date]]&gt;1,"Overdue",TODAY()-Table3[[#This Row],[Due Date]]=30,"Due Soon",TRUE,"Not Due")</f>
        <v>#VALUE!</v>
      </c>
      <c r="K146" s="23">
        <v>45236</v>
      </c>
      <c r="L146" s="24" t="s">
        <v>34</v>
      </c>
    </row>
    <row r="147" spans="1:14" hidden="1">
      <c r="A147" s="21">
        <v>20</v>
      </c>
      <c r="B147" s="16" t="s">
        <v>33</v>
      </c>
      <c r="C147" s="17" t="s">
        <v>12</v>
      </c>
      <c r="D147" s="17" t="str">
        <f t="shared" ca="1" si="9"/>
        <v>2Y9M</v>
      </c>
      <c r="E147" s="9">
        <v>44990</v>
      </c>
      <c r="F147" s="25">
        <v>86</v>
      </c>
      <c r="G147" s="17" t="s">
        <v>10</v>
      </c>
      <c r="H147" s="9" t="s">
        <v>10</v>
      </c>
      <c r="I147" s="9" t="s">
        <v>10</v>
      </c>
      <c r="J147" s="18" t="e" cm="1">
        <f t="array" aca="1" ref="J147" ca="1">_xlfn.IFS(TODAY()-Table3[[#This Row],[Due Date]]&gt;1,"Overdue",TODAY()-Table3[[#This Row],[Due Date]]=30,"Due Soon",TRUE,"Not Due")</f>
        <v>#VALUE!</v>
      </c>
      <c r="K147" s="23">
        <v>45236</v>
      </c>
      <c r="L147" s="24" t="s">
        <v>38</v>
      </c>
    </row>
    <row r="148" spans="1:14" hidden="1">
      <c r="A148" s="21">
        <v>45</v>
      </c>
      <c r="B148" s="16" t="s">
        <v>33</v>
      </c>
      <c r="C148" s="17" t="s">
        <v>12</v>
      </c>
      <c r="D148" s="17" t="str">
        <f t="shared" ca="1" si="9"/>
        <v>5Y4M</v>
      </c>
      <c r="E148" s="9">
        <v>44043</v>
      </c>
      <c r="F148" s="25">
        <v>63</v>
      </c>
      <c r="G148" s="26" t="s">
        <v>10</v>
      </c>
      <c r="H148" s="17" t="s">
        <v>10</v>
      </c>
      <c r="I148" s="17" t="s">
        <v>10</v>
      </c>
      <c r="J148" s="18" t="e" cm="1">
        <f t="array" aca="1" ref="J148" ca="1">_xlfn.IFS(TODAY()-Table3[[#This Row],[Due Date]]&gt;1,"Overdue",TODAY()-Table3[[#This Row],[Due Date]]=30,"Due Soon",TRUE,"Not Due")</f>
        <v>#VALUE!</v>
      </c>
      <c r="K148" s="23">
        <v>44740</v>
      </c>
      <c r="L148" s="24" t="s">
        <v>52</v>
      </c>
    </row>
    <row r="149" spans="1:14" hidden="1">
      <c r="A149" s="21">
        <v>49</v>
      </c>
      <c r="B149" s="16" t="s">
        <v>33</v>
      </c>
      <c r="C149" s="17" t="s">
        <v>12</v>
      </c>
      <c r="D149" s="18"/>
      <c r="E149" s="9"/>
      <c r="F149" s="25"/>
      <c r="G149" s="26" t="s">
        <v>10</v>
      </c>
      <c r="H149" s="17" t="s">
        <v>10</v>
      </c>
      <c r="I149" s="17" t="s">
        <v>10</v>
      </c>
      <c r="J149" s="18" t="e" cm="1">
        <f t="array" aca="1" ref="J149" ca="1">_xlfn.IFS(TODAY()-Table3[[#This Row],[Due Date]]&gt;1,"Overdue",TODAY()-Table3[[#This Row],[Due Date]]=30,"Due Soon",TRUE,"Not Due")</f>
        <v>#VALUE!</v>
      </c>
      <c r="K149" s="23">
        <v>44740</v>
      </c>
      <c r="L149" s="24" t="s">
        <v>56</v>
      </c>
    </row>
    <row r="150" spans="1:14" hidden="1">
      <c r="A150" s="21">
        <v>93</v>
      </c>
      <c r="B150" s="16" t="s">
        <v>33</v>
      </c>
      <c r="C150" s="17" t="s">
        <v>12</v>
      </c>
      <c r="D150" s="17" t="str">
        <f t="shared" ref="D150:D162" ca="1" si="10">DATEDIF(E150,TODAY(),"Y")&amp;"Y"&amp;DATEDIF(E150,TODAY(),"YM")&amp;"M"</f>
        <v>5Y4M</v>
      </c>
      <c r="E150" s="9">
        <v>44043</v>
      </c>
      <c r="F150" s="25"/>
      <c r="G150" s="17" t="s">
        <v>10</v>
      </c>
      <c r="H150" s="17" t="s">
        <v>10</v>
      </c>
      <c r="I150" s="17" t="s">
        <v>10</v>
      </c>
      <c r="J150" s="18" t="e" cm="1">
        <f t="array" aca="1" ref="J150" ca="1">_xlfn.IFS(TODAY()-Table3[[#This Row],[Due Date]]&gt;1,"Overdue",TODAY()-Table3[[#This Row],[Due Date]]=30,"Due Soon",TRUE,"Not Due")</f>
        <v>#VALUE!</v>
      </c>
      <c r="K150" s="27" t="s">
        <v>79</v>
      </c>
      <c r="L150" s="24" t="s">
        <v>80</v>
      </c>
    </row>
    <row r="151" spans="1:14" hidden="1">
      <c r="A151" s="21">
        <v>94</v>
      </c>
      <c r="B151" s="16" t="s">
        <v>33</v>
      </c>
      <c r="C151" s="17" t="s">
        <v>12</v>
      </c>
      <c r="D151" s="17" t="str">
        <f t="shared" ca="1" si="10"/>
        <v>5Y8M</v>
      </c>
      <c r="E151" s="9">
        <v>43905</v>
      </c>
      <c r="F151" s="25"/>
      <c r="G151" s="17" t="s">
        <v>10</v>
      </c>
      <c r="H151" s="17" t="s">
        <v>10</v>
      </c>
      <c r="I151" s="17" t="s">
        <v>10</v>
      </c>
      <c r="J151" s="18" t="e" cm="1">
        <f t="array" aca="1" ref="J151" ca="1">_xlfn.IFS(TODAY()-Table3[[#This Row],[Due Date]]&gt;1,"Overdue",TODAY()-Table3[[#This Row],[Due Date]]=30,"Due Soon",TRUE,"Not Due")</f>
        <v>#VALUE!</v>
      </c>
      <c r="K151" s="23">
        <v>44740</v>
      </c>
      <c r="L151" s="24" t="s">
        <v>81</v>
      </c>
    </row>
    <row r="152" spans="1:14" hidden="1">
      <c r="A152" s="21">
        <v>96</v>
      </c>
      <c r="B152" s="16" t="s">
        <v>33</v>
      </c>
      <c r="C152" s="17" t="s">
        <v>12</v>
      </c>
      <c r="D152" s="17" t="str">
        <f t="shared" ca="1" si="10"/>
        <v>5Y8M</v>
      </c>
      <c r="E152" s="9">
        <v>43905</v>
      </c>
      <c r="F152" s="25"/>
      <c r="G152" s="17" t="s">
        <v>10</v>
      </c>
      <c r="H152" s="17" t="s">
        <v>10</v>
      </c>
      <c r="I152" s="17" t="s">
        <v>10</v>
      </c>
      <c r="J152" s="18" t="e" cm="1">
        <f t="array" aca="1" ref="J152" ca="1">_xlfn.IFS(TODAY()-Table3[[#This Row],[Due Date]]&gt;1,"Overdue",TODAY()-Table3[[#This Row],[Due Date]]=30,"Due Soon",TRUE,"Not Due")</f>
        <v>#VALUE!</v>
      </c>
      <c r="K152" s="23">
        <v>44740</v>
      </c>
      <c r="L152" s="24" t="s">
        <v>82</v>
      </c>
    </row>
    <row r="153" spans="1:14" hidden="1">
      <c r="A153" s="21">
        <v>97</v>
      </c>
      <c r="B153" s="16" t="s">
        <v>33</v>
      </c>
      <c r="C153" s="17" t="s">
        <v>12</v>
      </c>
      <c r="D153" s="17" t="str">
        <f t="shared" ca="1" si="10"/>
        <v>5Y8M</v>
      </c>
      <c r="E153" s="9">
        <v>43905</v>
      </c>
      <c r="F153" s="25"/>
      <c r="G153" s="17" t="s">
        <v>10</v>
      </c>
      <c r="H153" s="17" t="s">
        <v>10</v>
      </c>
      <c r="I153" s="17" t="s">
        <v>10</v>
      </c>
      <c r="J153" s="18" t="e" cm="1">
        <f t="array" aca="1" ref="J153" ca="1">_xlfn.IFS(TODAY()-Table3[[#This Row],[Due Date]]&gt;1,"Overdue",TODAY()-Table3[[#This Row],[Due Date]]=30,"Due Soon",TRUE,"Not Due")</f>
        <v>#VALUE!</v>
      </c>
      <c r="K153" s="23">
        <v>44740</v>
      </c>
      <c r="L153" s="24" t="s">
        <v>82</v>
      </c>
    </row>
    <row r="154" spans="1:14" hidden="1">
      <c r="A154" s="21">
        <v>103</v>
      </c>
      <c r="B154" s="16" t="s">
        <v>33</v>
      </c>
      <c r="C154" s="17" t="s">
        <v>12</v>
      </c>
      <c r="D154" s="17" t="str">
        <f t="shared" ca="1" si="10"/>
        <v>2Y6M</v>
      </c>
      <c r="E154" s="9">
        <v>45083</v>
      </c>
      <c r="F154" s="25">
        <v>59</v>
      </c>
      <c r="G154" s="26" t="s">
        <v>10</v>
      </c>
      <c r="H154" s="9" t="s">
        <v>10</v>
      </c>
      <c r="I154" s="9" t="s">
        <v>10</v>
      </c>
      <c r="J154" s="18" t="e" cm="1">
        <f t="array" aca="1" ref="J154" ca="1">_xlfn.IFS(TODAY()-Table3[[#This Row],[Due Date]]&gt;1,"Overdue",TODAY()-Table3[[#This Row],[Due Date]]=30,"Due Soon",TRUE,"Not Due")</f>
        <v>#VALUE!</v>
      </c>
      <c r="K154" s="23">
        <v>45236</v>
      </c>
      <c r="L154" s="24" t="s">
        <v>88</v>
      </c>
    </row>
    <row r="155" spans="1:14" hidden="1">
      <c r="A155" s="21">
        <v>103</v>
      </c>
      <c r="B155" s="16" t="s">
        <v>33</v>
      </c>
      <c r="C155" s="17" t="s">
        <v>12</v>
      </c>
      <c r="D155" s="17" t="str">
        <f t="shared" ca="1" si="10"/>
        <v>5Y4M</v>
      </c>
      <c r="E155" s="9">
        <v>44043</v>
      </c>
      <c r="F155" s="25"/>
      <c r="G155" s="17" t="s">
        <v>10</v>
      </c>
      <c r="H155" s="17" t="s">
        <v>10</v>
      </c>
      <c r="I155" s="17" t="s">
        <v>10</v>
      </c>
      <c r="J155" s="18" t="e" cm="1">
        <f t="array" aca="1" ref="J155" ca="1">_xlfn.IFS(TODAY()-Table3[[#This Row],[Due Date]]&gt;1,"Overdue",TODAY()-Table3[[#This Row],[Due Date]]=30,"Due Soon",TRUE,"Not Due")</f>
        <v>#VALUE!</v>
      </c>
      <c r="K155" s="23">
        <v>44375</v>
      </c>
      <c r="L155" s="24" t="s">
        <v>56</v>
      </c>
    </row>
    <row r="156" spans="1:14" hidden="1">
      <c r="A156" s="21">
        <v>106</v>
      </c>
      <c r="B156" s="16" t="s">
        <v>33</v>
      </c>
      <c r="C156" s="17" t="s">
        <v>12</v>
      </c>
      <c r="D156" s="17" t="str">
        <f t="shared" ca="1" si="10"/>
        <v>4Y9M</v>
      </c>
      <c r="E156" s="9">
        <v>44245</v>
      </c>
      <c r="F156" s="25">
        <v>55</v>
      </c>
      <c r="G156" s="17" t="s">
        <v>10</v>
      </c>
      <c r="H156" s="17" t="s">
        <v>10</v>
      </c>
      <c r="I156" s="17" t="s">
        <v>10</v>
      </c>
      <c r="J156" s="18" t="e" cm="1">
        <f t="array" aca="1" ref="J156" ca="1">_xlfn.IFS(TODAY()-Table3[[#This Row],[Due Date]]&gt;1,"Overdue",TODAY()-Table3[[#This Row],[Due Date]]=30,"Due Soon",TRUE,"Not Due")</f>
        <v>#VALUE!</v>
      </c>
      <c r="K156" s="23">
        <v>44740</v>
      </c>
      <c r="L156" s="24" t="s">
        <v>94</v>
      </c>
    </row>
    <row r="157" spans="1:14" hidden="1">
      <c r="A157" s="21">
        <v>106</v>
      </c>
      <c r="B157" s="16" t="s">
        <v>33</v>
      </c>
      <c r="C157" s="17" t="s">
        <v>12</v>
      </c>
      <c r="D157" s="17" t="str">
        <f t="shared" ca="1" si="10"/>
        <v>2Y3M</v>
      </c>
      <c r="E157" s="9">
        <v>45154</v>
      </c>
      <c r="F157" s="25">
        <v>101</v>
      </c>
      <c r="G157" s="26" t="s">
        <v>10</v>
      </c>
      <c r="H157" s="9" t="s">
        <v>12</v>
      </c>
      <c r="I157" s="9" t="s">
        <v>12</v>
      </c>
      <c r="J157" s="18" t="e" cm="1">
        <f t="array" aca="1" ref="J157" ca="1">_xlfn.IFS(TODAY()-Table3[[#This Row],[Due Date]]&gt;1,"Overdue",TODAY()-Table3[[#This Row],[Due Date]]=30,"Due Soon",TRUE,"Not Due")</f>
        <v>#VALUE!</v>
      </c>
      <c r="K157" s="23">
        <v>45340</v>
      </c>
      <c r="L157" s="24" t="s">
        <v>95</v>
      </c>
    </row>
    <row r="158" spans="1:14" hidden="1">
      <c r="A158" s="21">
        <v>107</v>
      </c>
      <c r="B158" s="16" t="s">
        <v>33</v>
      </c>
      <c r="C158" s="17" t="s">
        <v>12</v>
      </c>
      <c r="D158" s="17" t="str">
        <f t="shared" ca="1" si="10"/>
        <v>2Y3M</v>
      </c>
      <c r="E158" s="9">
        <v>45164</v>
      </c>
      <c r="F158" s="25">
        <v>31</v>
      </c>
      <c r="G158" s="26" t="s">
        <v>10</v>
      </c>
      <c r="H158" s="9" t="s">
        <v>10</v>
      </c>
      <c r="I158" s="9" t="s">
        <v>10</v>
      </c>
      <c r="J158" s="18" t="e" cm="1">
        <f t="array" aca="1" ref="J158" ca="1">_xlfn.IFS(TODAY()-Table3[[#This Row],[Due Date]]&gt;1,"Overdue",TODAY()-Table3[[#This Row],[Due Date]]=30,"Due Soon",TRUE,"Not Due")</f>
        <v>#VALUE!</v>
      </c>
      <c r="K158" s="23">
        <v>45340</v>
      </c>
      <c r="L158" s="24" t="s">
        <v>97</v>
      </c>
    </row>
    <row r="159" spans="1:14" hidden="1">
      <c r="A159" s="21">
        <v>108</v>
      </c>
      <c r="B159" s="30" t="s">
        <v>33</v>
      </c>
      <c r="C159" s="31" t="s">
        <v>12</v>
      </c>
      <c r="D159" s="31" t="str">
        <f t="shared" ca="1" si="10"/>
        <v>2Y3M</v>
      </c>
      <c r="E159" s="32">
        <v>45164</v>
      </c>
      <c r="F159" s="40">
        <v>35</v>
      </c>
      <c r="G159" s="41" t="s">
        <v>10</v>
      </c>
      <c r="H159" s="32" t="s">
        <v>10</v>
      </c>
      <c r="I159" s="9" t="s">
        <v>10</v>
      </c>
      <c r="J159" s="18" t="e" cm="1">
        <f t="array" aca="1" ref="J159" ca="1">_xlfn.IFS(TODAY()-Table3[[#This Row],[Due Date]]&gt;1,"Overdue",TODAY()-Table3[[#This Row],[Due Date]]=30,"Due Soon",TRUE,"Not Due")</f>
        <v>#VALUE!</v>
      </c>
      <c r="K159" s="42">
        <v>45340</v>
      </c>
      <c r="L159" s="43" t="s">
        <v>99</v>
      </c>
    </row>
    <row r="160" spans="1:14" hidden="1">
      <c r="A160" s="21">
        <v>109</v>
      </c>
      <c r="B160" s="16" t="s">
        <v>33</v>
      </c>
      <c r="C160" s="17" t="s">
        <v>12</v>
      </c>
      <c r="D160" s="17" t="str">
        <f t="shared" ca="1" si="10"/>
        <v>2Y3M</v>
      </c>
      <c r="E160" s="9">
        <v>45162</v>
      </c>
      <c r="F160" s="25">
        <v>99</v>
      </c>
      <c r="G160" s="17" t="s">
        <v>10</v>
      </c>
      <c r="H160" s="17" t="s">
        <v>10</v>
      </c>
      <c r="I160" s="17" t="s">
        <v>10</v>
      </c>
      <c r="J160" s="18" t="e" cm="1">
        <f t="array" aca="1" ref="J160" ca="1">_xlfn.IFS(TODAY()-Table3[[#This Row],[Due Date]]&gt;1,"Overdue",TODAY()-Table3[[#This Row],[Due Date]]=30,"Due Soon",TRUE,"Not Due")</f>
        <v>#VALUE!</v>
      </c>
      <c r="K160" s="23">
        <v>45340</v>
      </c>
      <c r="L160" s="24" t="s">
        <v>102</v>
      </c>
    </row>
    <row r="161" spans="1:12" hidden="1">
      <c r="A161" s="21">
        <v>111</v>
      </c>
      <c r="B161" s="16" t="s">
        <v>33</v>
      </c>
      <c r="C161" s="17" t="s">
        <v>12</v>
      </c>
      <c r="D161" s="17" t="str">
        <f t="shared" ca="1" si="10"/>
        <v>2Y3M</v>
      </c>
      <c r="E161" s="9">
        <v>45162</v>
      </c>
      <c r="F161" s="22">
        <v>26</v>
      </c>
      <c r="G161" s="17" t="s">
        <v>10</v>
      </c>
      <c r="H161" s="32" t="s">
        <v>10</v>
      </c>
      <c r="I161" s="9" t="s">
        <v>10</v>
      </c>
      <c r="J161" s="18" t="e" cm="1">
        <f t="array" aca="1" ref="J161" ca="1">_xlfn.IFS(TODAY()-Table3[[#This Row],[Due Date]]&gt;1,"Overdue",TODAY()-Table3[[#This Row],[Due Date]]=30,"Due Soon",TRUE,"Not Due")</f>
        <v>#VALUE!</v>
      </c>
      <c r="K161" s="23">
        <v>45340</v>
      </c>
      <c r="L161" s="24" t="s">
        <v>107</v>
      </c>
    </row>
    <row r="162" spans="1:12" hidden="1">
      <c r="A162" s="21">
        <v>114</v>
      </c>
      <c r="B162" s="16" t="s">
        <v>33</v>
      </c>
      <c r="C162" s="17" t="s">
        <v>12</v>
      </c>
      <c r="D162" s="17" t="str">
        <f t="shared" ca="1" si="10"/>
        <v>4Y4M</v>
      </c>
      <c r="E162" s="9">
        <v>44393</v>
      </c>
      <c r="F162" s="25">
        <v>66</v>
      </c>
      <c r="G162" s="17" t="s">
        <v>10</v>
      </c>
      <c r="H162" s="17" t="s">
        <v>10</v>
      </c>
      <c r="I162" s="17" t="s">
        <v>10</v>
      </c>
      <c r="J162" s="18" t="e" cm="1">
        <f t="array" aca="1" ref="J162" ca="1">_xlfn.IFS(TODAY()-Table3[[#This Row],[Due Date]]&gt;1,"Overdue",TODAY()-Table3[[#This Row],[Due Date]]=30,"Due Soon",TRUE,"Not Due")</f>
        <v>#VALUE!</v>
      </c>
      <c r="K162" s="27" t="s">
        <v>17</v>
      </c>
      <c r="L162" s="24" t="s">
        <v>112</v>
      </c>
    </row>
    <row r="163" spans="1:12">
      <c r="L163"/>
    </row>
    <row r="164" spans="1:12">
      <c r="L164"/>
    </row>
    <row r="165" spans="1:12">
      <c r="L165"/>
    </row>
    <row r="166" spans="1:12">
      <c r="L166"/>
    </row>
    <row r="167" spans="1:12">
      <c r="L167"/>
    </row>
    <row r="168" spans="1:12" ht="26.1" customHeight="1">
      <c r="L168"/>
    </row>
  </sheetData>
  <sortState xmlns:xlrd2="http://schemas.microsoft.com/office/spreadsheetml/2017/richdata2" ref="A2:L161">
    <sortCondition ref="B2:B161"/>
  </sortState>
  <conditionalFormatting sqref="D3:D8 D15:D140 D142:D161">
    <cfRule type="beginsWith" dxfId="6" priority="35" operator="beginsWith" text="10Y">
      <formula>LEFT(D3,LEN("10Y"))="10Y"</formula>
    </cfRule>
  </conditionalFormatting>
  <conditionalFormatting sqref="I1:I2 I146:I1048576">
    <cfRule type="containsText" dxfId="5" priority="9" operator="containsText" text="Late">
      <formula>NOT(ISERROR(SEARCH("Late",I1)))</formula>
    </cfRule>
  </conditionalFormatting>
  <conditionalFormatting sqref="I3 I16:I19 I34 I36:I40 I42:I44 I49:I53 I56:I58 I60:I62 I64:I67 I83:I86 I106 I108:I109 I123:I124 I143 I145">
    <cfRule type="expression" dxfId="4" priority="1">
      <formula>$I3&lt;TODAY()</formula>
    </cfRule>
    <cfRule type="expression" dxfId="3" priority="3">
      <formula>$I3&lt;TODAY()+15</formula>
    </cfRule>
    <cfRule type="expression" dxfId="2" priority="5" stopIfTrue="1">
      <formula>$I3&lt;=TODAY()+15</formula>
    </cfRule>
  </conditionalFormatting>
  <conditionalFormatting sqref="J1:J1048576">
    <cfRule type="containsText" dxfId="1" priority="7" operator="containsText" text="Late">
      <formula>NOT(ISERROR(SEARCH("Late",J1)))</formula>
    </cfRule>
  </conditionalFormatting>
  <conditionalFormatting sqref="J3:J145">
    <cfRule type="containsText" dxfId="0" priority="19" stopIfTrue="1" operator="containsText" text="Late">
      <formula>NOT(ISERROR(SEARCH("Late",J3)))</formula>
    </cfRule>
  </conditionalFormatting>
  <printOptions horizontalCentered="1" verticalCentered="1" gridLines="1"/>
  <pageMargins left="0.2" right="0.2" top="0.75" bottom="0.75" header="0.55000000000000004" footer="0.55000000000000004"/>
  <pageSetup scale="83" orientation="landscape" horizontalDpi="0" verticalDpi="0"/>
  <headerFooter>
    <oddHeader>&amp;C&amp;"Aptos Narrow Bold,Bold"&amp;K000000&amp;F&amp;D</oddHeader>
    <oddFooter>&amp;C&amp;"Aptos Narrow,Regular"&amp;K000000&amp;P</oddFooter>
  </headerFooter>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442F9-80AE-054B-9720-A93D4E291B32}">
  <dimension ref="A1:C11"/>
  <sheetViews>
    <sheetView workbookViewId="0">
      <selection activeCell="C10" sqref="C10"/>
    </sheetView>
  </sheetViews>
  <sheetFormatPr defaultColWidth="11" defaultRowHeight="15.75"/>
  <sheetData>
    <row r="1" spans="1:3" ht="18.75">
      <c r="A1" s="67" t="s">
        <v>219</v>
      </c>
    </row>
    <row r="3" spans="1:3">
      <c r="A3" t="s">
        <v>223</v>
      </c>
    </row>
    <row r="5" spans="1:3">
      <c r="A5" t="s">
        <v>222</v>
      </c>
    </row>
    <row r="7" spans="1:3">
      <c r="A7" t="s">
        <v>224</v>
      </c>
    </row>
    <row r="9" spans="1:3">
      <c r="B9" t="s">
        <v>225</v>
      </c>
      <c r="C9" s="70" t="s">
        <v>228</v>
      </c>
    </row>
    <row r="10" spans="1:3">
      <c r="B10" t="s">
        <v>217</v>
      </c>
      <c r="C10" t="s">
        <v>227</v>
      </c>
    </row>
    <row r="11" spans="1:3">
      <c r="B11" t="s">
        <v>226</v>
      </c>
      <c r="C11" t="s">
        <v>229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2097-B99C-0D47-AF19-DE2AFF0492C3}">
  <dimension ref="A1:B15"/>
  <sheetViews>
    <sheetView workbookViewId="0">
      <selection activeCell="B6" sqref="B6"/>
    </sheetView>
  </sheetViews>
  <sheetFormatPr defaultColWidth="11" defaultRowHeight="15.75"/>
  <cols>
    <col min="1" max="1" width="23.375" customWidth="1"/>
    <col min="2" max="2" width="28.5" customWidth="1"/>
  </cols>
  <sheetData>
    <row r="1" spans="1:2" ht="18.75">
      <c r="A1" s="11" t="s">
        <v>135</v>
      </c>
      <c r="B1" s="14" t="s">
        <v>136</v>
      </c>
    </row>
    <row r="2" spans="1:2">
      <c r="A2" s="3" t="s">
        <v>84</v>
      </c>
      <c r="B2" s="4">
        <f>COUNTIFS(Data!B1:B162,"Bull",Data!C1:C162,"Y")</f>
        <v>1</v>
      </c>
    </row>
    <row r="3" spans="1:2">
      <c r="A3" s="3" t="s">
        <v>11</v>
      </c>
      <c r="B3" s="4">
        <f>COUNTIFS(Data!B1:B162,"Bull Calf",Data!C1:C162,"Y")</f>
        <v>4</v>
      </c>
    </row>
    <row r="4" spans="1:2">
      <c r="A4" s="3" t="s">
        <v>24</v>
      </c>
      <c r="B4" s="4">
        <f>COUNTIFS(Data!B1:B162,"Cow",Data!C1:C162,"Y")</f>
        <v>24</v>
      </c>
    </row>
    <row r="5" spans="1:2">
      <c r="A5" s="3" t="s">
        <v>25</v>
      </c>
      <c r="B5" s="4">
        <f>COUNTIFS(Data!B1:B162,"Heifer Calf",Data!C1:C162,"Y")</f>
        <v>14</v>
      </c>
    </row>
    <row r="6" spans="1:2">
      <c r="A6" s="3" t="s">
        <v>33</v>
      </c>
      <c r="B6" s="4">
        <f>COUNTIFS(Data!B1:B162,"Steer",Data!C1:C162,"Y")</f>
        <v>2</v>
      </c>
    </row>
    <row r="7" spans="1:2">
      <c r="A7" s="3" t="s">
        <v>130</v>
      </c>
      <c r="B7" s="4">
        <f>COUNTIFS(Data!B2:B162,"Unknown",Data!C2:C162,"Y")</f>
        <v>0</v>
      </c>
    </row>
    <row r="8" spans="1:2">
      <c r="A8" s="3" t="s">
        <v>19</v>
      </c>
      <c r="B8" s="4">
        <f>COUNTIFS(Data!B1:B162,"Repl Heifer",Data!C1:C162,"Y")</f>
        <v>4</v>
      </c>
    </row>
    <row r="9" spans="1:2">
      <c r="A9" s="5" t="s">
        <v>131</v>
      </c>
      <c r="B9" s="33">
        <f>COUNTIFS(Data!C1:C162,"=Y")</f>
        <v>49</v>
      </c>
    </row>
    <row r="10" spans="1:2">
      <c r="A10" s="5"/>
      <c r="B10" s="6"/>
    </row>
    <row r="11" spans="1:2">
      <c r="A11" s="7" t="s">
        <v>132</v>
      </c>
      <c r="B11" s="33">
        <f>COUNTIFS(Data!K1:K162,"&gt;12/31/21",Data!K1:K162,"&lt;1/31/23")</f>
        <v>23</v>
      </c>
    </row>
    <row r="12" spans="1:2">
      <c r="A12" s="3" t="s">
        <v>133</v>
      </c>
      <c r="B12" s="4">
        <f>COUNTIFS(Data!K1:K162,"&gt;12/31/22",Data!K1:K162,"&lt;1/1/24")</f>
        <v>15</v>
      </c>
    </row>
    <row r="13" spans="1:2">
      <c r="A13" s="3" t="s">
        <v>134</v>
      </c>
      <c r="B13" s="4">
        <f>COUNTIFS(Data!K2:K162,"&gt;12/31/2023")</f>
        <v>31</v>
      </c>
    </row>
    <row r="14" spans="1:2">
      <c r="A14" s="12"/>
      <c r="B14" s="13"/>
    </row>
    <row r="15" spans="1:2">
      <c r="A15" s="3" t="s">
        <v>164</v>
      </c>
      <c r="B15" s="4">
        <f>COUNTIFS(Data!K2:K162,"&gt;12/31/24",Data!K2:K162,"&lt;1/1/26")</f>
        <v>19</v>
      </c>
    </row>
  </sheetData>
  <printOptions horizontalCentered="1" verticalCentered="1"/>
  <pageMargins left="0.7" right="0.7" top="0.75" bottom="0.75" header="0.3" footer="0.3"/>
  <pageSetup scale="150" orientation="landscape" horizontalDpi="0" verticalDpi="0"/>
  <headerFooter>
    <oddHeader>&amp;C&amp;"Aptos Narrow Bold,Bold"&amp;K000000&amp;F&amp;D</oddHeader>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Notes</vt:lpstr>
      <vt:lpstr>DataCount</vt:lpstr>
      <vt:lpstr>Data!Print_Area</vt:lpstr>
      <vt:lpstr>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Dwain Moore</dc:creator>
  <cp:lastModifiedBy>Alan Sidman</cp:lastModifiedBy>
  <cp:lastPrinted>2025-12-04T16:35:24Z</cp:lastPrinted>
  <dcterms:created xsi:type="dcterms:W3CDTF">2024-12-16T01:52:20Z</dcterms:created>
  <dcterms:modified xsi:type="dcterms:W3CDTF">2025-12-10T18:26:59Z</dcterms:modified>
</cp:coreProperties>
</file>