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charts/style2.xml" ContentType="application/vnd.ms-office.chartstyle+xml"/>
  <Override PartName="/xl/charts/colors2.xml" ContentType="application/vnd.ms-office.chartcolorstyle+xml"/>
  <Override PartName="/xl/charts/chartEx2.xml" ContentType="application/vnd.ms-office.chartex+xml"/>
  <Override PartName="/xl/charts/style3.xml" ContentType="application/vnd.ms-office.chartstyle+xml"/>
  <Override PartName="/xl/charts/colors3.xml" ContentType="application/vnd.ms-office.chartcolorstyle+xml"/>
  <Override PartName="/xl/charts/chart2.xml" ContentType="application/vnd.openxmlformats-officedocument.drawingml.chart+xml"/>
  <Override PartName="/xl/charts/style4.xml" ContentType="application/vnd.ms-office.chartstyle+xml"/>
  <Override PartName="/xl/charts/colors4.xml" ContentType="application/vnd.ms-office.chartcolorstyle+xml"/>
  <Override PartName="/xl/charts/chart3.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charts/chart4.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codeName="ThisWorkbook"/>
  <mc:AlternateContent xmlns:mc="http://schemas.openxmlformats.org/markup-compatibility/2006">
    <mc:Choice Requires="x15">
      <x15ac:absPath xmlns:x15ac="http://schemas.microsoft.com/office/spreadsheetml/2010/11/ac" url="https://365moth-my.sharepoint.com/personal/mynda_treacy_myonlinetraininghub_com/Documents/Training/Training Content/Member's Questions/"/>
    </mc:Choice>
  </mc:AlternateContent>
  <xr:revisionPtr revIDLastSave="0" documentId="8_{5575A577-FB0F-481D-9D81-C40D9623D0EB}" xr6:coauthVersionLast="47" xr6:coauthVersionMax="47" xr10:uidLastSave="{00000000-0000-0000-0000-000000000000}"/>
  <bookViews>
    <workbookView xWindow="-120" yWindow="-120" windowWidth="29040" windowHeight="15720" xr2:uid="{E27A170C-AA8D-4783-97B0-8EB776FCCCD2}"/>
  </bookViews>
  <sheets>
    <sheet name="Dashboard" sheetId="4" r:id="rId1"/>
    <sheet name="Transactions" sheetId="1" r:id="rId2"/>
    <sheet name="Analysis" sheetId="6" r:id="rId3"/>
    <sheet name="Category Table" sheetId="2" r:id="rId4"/>
    <sheet name="Savings Goals" sheetId="7" r:id="rId5"/>
    <sheet name="More Resources" sheetId="9" r:id="rId6"/>
    <sheet name="Copyright" sheetId="8" r:id="rId7"/>
  </sheets>
  <definedNames>
    <definedName name="_xlchart.v1.0" hidden="1">Analysis!$K$6:$K$12</definedName>
    <definedName name="_xlchart.v1.1" hidden="1">Analysis!$K$6:$L$12</definedName>
    <definedName name="_xlchart.v1.2" hidden="1">Analysis!$K$6:$L$13</definedName>
    <definedName name="_xlchart.v1.3" hidden="1">Analysis!$L$5</definedName>
    <definedName name="_xlchart.v1.4" hidden="1">Analysis!$L$6:$L$12</definedName>
    <definedName name="_xlchart.v1.5" hidden="1">Analysis!$M$5</definedName>
    <definedName name="_xlchart.v1.6" hidden="1">Analysis!$M$6:$M$12</definedName>
    <definedName name="_xlchart.v1.7" hidden="1">Analysis!$M$6:$M$13</definedName>
    <definedName name="_xlchart.v1.8" hidden="1">Analysis!$O$8:$O$24</definedName>
    <definedName name="_xlchart.v1.9" hidden="1">Analysis!$P$8:$P$24</definedName>
    <definedName name="Slicer_Years__Date">#N/A</definedName>
    <definedName name="TargetSavedMonthly">'Savings Goals'!$G$6</definedName>
    <definedName name="TotalSavings">'Savings Goals'!$C$6</definedName>
  </definedNames>
  <calcPr calcId="191028"/>
  <pivotCaches>
    <pivotCache cacheId="206"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7" l="1"/>
  <c r="E12" i="7"/>
  <c r="E13" i="7"/>
  <c r="E14" i="7"/>
  <c r="G65" i="1"/>
  <c r="G8" i="1"/>
  <c r="H6" i="1" a="1"/>
  <c r="H6" i="1" s="1"/>
  <c r="H7" i="1" a="1"/>
  <c r="H7" i="1" s="1"/>
  <c r="H33" i="1" a="1"/>
  <c r="H33" i="1" s="1"/>
  <c r="H39" i="1" a="1"/>
  <c r="H39" i="1" s="1"/>
  <c r="H41" i="1" a="1"/>
  <c r="H41" i="1" s="1"/>
  <c r="H44" i="1" a="1"/>
  <c r="H44" i="1" s="1"/>
  <c r="H48" i="1" a="1"/>
  <c r="H48" i="1" s="1"/>
  <c r="H49" i="1" a="1"/>
  <c r="H49" i="1" s="1"/>
  <c r="H50" i="1" a="1"/>
  <c r="H50" i="1" s="1"/>
  <c r="H54" i="1" a="1"/>
  <c r="H54" i="1" s="1"/>
  <c r="H55" i="1" a="1"/>
  <c r="H55" i="1" s="1"/>
  <c r="H56" i="1" a="1"/>
  <c r="H56" i="1" s="1"/>
  <c r="H58" i="1" a="1"/>
  <c r="H58" i="1" s="1"/>
  <c r="H59" i="1" a="1"/>
  <c r="H59" i="1" s="1"/>
  <c r="H60" i="1" a="1"/>
  <c r="H60" i="1" s="1"/>
  <c r="H61" i="1" a="1"/>
  <c r="H61" i="1" s="1"/>
  <c r="H62" i="1" a="1"/>
  <c r="H62" i="1" s="1"/>
  <c r="H63" i="1" a="1"/>
  <c r="H63" i="1" s="1"/>
  <c r="H66" i="1" a="1"/>
  <c r="H66" i="1" s="1"/>
  <c r="H4" i="1" a="1"/>
  <c r="H4" i="1" s="1"/>
  <c r="G7" i="1"/>
  <c r="G4" i="1"/>
  <c r="G6" i="1"/>
  <c r="D15" i="7"/>
  <c r="E10" i="7"/>
  <c r="J4" i="1" a="1"/>
  <c r="J4" i="1" s="1"/>
  <c r="J6" i="1" a="1"/>
  <c r="J6" i="1" s="1"/>
  <c r="J7" i="1" a="1"/>
  <c r="J7" i="1" s="1"/>
  <c r="J33" i="1" a="1"/>
  <c r="J33" i="1" s="1"/>
  <c r="J39" i="1" a="1"/>
  <c r="J39" i="1" s="1"/>
  <c r="J41" i="1" a="1"/>
  <c r="J41" i="1" s="1"/>
  <c r="J44" i="1" a="1"/>
  <c r="J44" i="1" s="1"/>
  <c r="J48" i="1" a="1"/>
  <c r="J48" i="1" s="1"/>
  <c r="J49" i="1" a="1"/>
  <c r="J49" i="1" s="1"/>
  <c r="J50" i="1" a="1"/>
  <c r="J50" i="1" s="1"/>
  <c r="J54" i="1" a="1"/>
  <c r="J54" i="1" s="1"/>
  <c r="J55" i="1" a="1"/>
  <c r="J55" i="1" s="1"/>
  <c r="J56" i="1" a="1"/>
  <c r="J56" i="1" s="1"/>
  <c r="J58" i="1" a="1"/>
  <c r="J58" i="1" s="1"/>
  <c r="J59" i="1" a="1"/>
  <c r="J59" i="1" s="1"/>
  <c r="J60" i="1" a="1"/>
  <c r="J60" i="1" s="1"/>
  <c r="J61" i="1" a="1"/>
  <c r="J61" i="1" s="1"/>
  <c r="J62" i="1" a="1"/>
  <c r="J62" i="1" s="1"/>
  <c r="J63" i="1" a="1"/>
  <c r="J63" i="1" s="1"/>
  <c r="J66" i="1" a="1"/>
  <c r="J66" i="1" s="1"/>
  <c r="J5" i="1" a="1"/>
  <c r="J5" i="1" s="1"/>
  <c r="J8" i="1" a="1"/>
  <c r="J8" i="1" s="1"/>
  <c r="J34" i="1" a="1"/>
  <c r="J34" i="1" s="1"/>
  <c r="J45" i="1" a="1"/>
  <c r="J45" i="1" s="1"/>
  <c r="J46" i="1" a="1"/>
  <c r="J46" i="1" s="1"/>
  <c r="J47" i="1" a="1"/>
  <c r="J47" i="1" s="1"/>
  <c r="J51" i="1" a="1"/>
  <c r="J51" i="1" s="1"/>
  <c r="J52" i="1" a="1"/>
  <c r="J52" i="1" s="1"/>
  <c r="J53" i="1" a="1"/>
  <c r="J53" i="1" s="1"/>
  <c r="J57" i="1" a="1"/>
  <c r="J57" i="1" s="1"/>
  <c r="J64" i="1" a="1"/>
  <c r="J64" i="1" s="1"/>
  <c r="J65" i="1" a="1"/>
  <c r="J65" i="1" s="1"/>
  <c r="J9" i="1" a="1"/>
  <c r="J9" i="1" s="1"/>
  <c r="J10" i="1" a="1"/>
  <c r="J10" i="1" s="1"/>
  <c r="J11" i="1" a="1"/>
  <c r="J11" i="1" s="1"/>
  <c r="J12" i="1" a="1"/>
  <c r="J12" i="1" s="1"/>
  <c r="J13" i="1" a="1"/>
  <c r="J13" i="1" s="1"/>
  <c r="J14" i="1" a="1"/>
  <c r="J14" i="1" s="1"/>
  <c r="J15" i="1" a="1"/>
  <c r="J15" i="1" s="1"/>
  <c r="J16" i="1" a="1"/>
  <c r="J16" i="1" s="1"/>
  <c r="J17" i="1" a="1"/>
  <c r="J17" i="1" s="1"/>
  <c r="J18" i="1" a="1"/>
  <c r="J18" i="1" s="1"/>
  <c r="J19" i="1" a="1"/>
  <c r="J19" i="1" s="1"/>
  <c r="J20" i="1" a="1"/>
  <c r="J20" i="1" s="1"/>
  <c r="J21" i="1" a="1"/>
  <c r="J21" i="1" s="1"/>
  <c r="J22" i="1" a="1"/>
  <c r="J22" i="1" s="1"/>
  <c r="J23" i="1" a="1"/>
  <c r="J23" i="1" s="1"/>
  <c r="J24" i="1" a="1"/>
  <c r="J24" i="1" s="1"/>
  <c r="J25" i="1" a="1"/>
  <c r="J25" i="1" s="1"/>
  <c r="J26" i="1" a="1"/>
  <c r="J26" i="1" s="1"/>
  <c r="J27" i="1" a="1"/>
  <c r="J27" i="1" s="1"/>
  <c r="J28" i="1" a="1"/>
  <c r="J28" i="1" s="1"/>
  <c r="J29" i="1" a="1"/>
  <c r="J29" i="1" s="1"/>
  <c r="J30" i="1" a="1"/>
  <c r="J30" i="1" s="1"/>
  <c r="J31" i="1" a="1"/>
  <c r="J31" i="1" s="1"/>
  <c r="J32" i="1" a="1"/>
  <c r="J32" i="1" s="1"/>
  <c r="J35" i="1" a="1"/>
  <c r="J35" i="1" s="1"/>
  <c r="J36" i="1" a="1"/>
  <c r="J36" i="1" s="1"/>
  <c r="J37" i="1" a="1"/>
  <c r="J37" i="1" s="1"/>
  <c r="J38" i="1" a="1"/>
  <c r="J38" i="1" s="1"/>
  <c r="J40" i="1" a="1"/>
  <c r="J40" i="1" s="1"/>
  <c r="J42" i="1" a="1"/>
  <c r="J42" i="1" s="1"/>
  <c r="J43" i="1" a="1"/>
  <c r="J43" i="1" s="1"/>
  <c r="I38" i="1" a="1"/>
  <c r="I38" i="1" s="1"/>
  <c r="H38" i="1" a="1"/>
  <c r="H38" i="1" s="1"/>
  <c r="G38" i="1"/>
  <c r="I6" i="1" a="1"/>
  <c r="I6" i="1" s="1"/>
  <c r="I4" i="1" a="1"/>
  <c r="I4" i="1" s="1"/>
  <c r="I7" i="1" a="1"/>
  <c r="I7" i="1" s="1"/>
  <c r="I33" i="1" a="1"/>
  <c r="I33" i="1" s="1"/>
  <c r="I39" i="1" a="1"/>
  <c r="I39" i="1" s="1"/>
  <c r="I41" i="1" a="1"/>
  <c r="I41" i="1" s="1"/>
  <c r="I44" i="1" a="1"/>
  <c r="I44" i="1" s="1"/>
  <c r="I48" i="1" a="1"/>
  <c r="I48" i="1" s="1"/>
  <c r="I49" i="1" a="1"/>
  <c r="I49" i="1" s="1"/>
  <c r="I50" i="1" a="1"/>
  <c r="I50" i="1" s="1"/>
  <c r="I54" i="1" a="1"/>
  <c r="I54" i="1" s="1"/>
  <c r="I55" i="1" a="1"/>
  <c r="I55" i="1" s="1"/>
  <c r="I56" i="1" a="1"/>
  <c r="I56" i="1" s="1"/>
  <c r="I58" i="1" a="1"/>
  <c r="I58" i="1" s="1"/>
  <c r="I59" i="1" a="1"/>
  <c r="I59" i="1" s="1"/>
  <c r="I60" i="1" a="1"/>
  <c r="I60" i="1" s="1"/>
  <c r="I61" i="1" a="1"/>
  <c r="I61" i="1" s="1"/>
  <c r="I62" i="1" a="1"/>
  <c r="I62" i="1" s="1"/>
  <c r="I63" i="1" a="1"/>
  <c r="I63" i="1" s="1"/>
  <c r="I66" i="1" a="1"/>
  <c r="I66" i="1" s="1"/>
  <c r="I5" i="1" a="1"/>
  <c r="I5" i="1" s="1"/>
  <c r="I8" i="1" a="1"/>
  <c r="I8" i="1" s="1"/>
  <c r="I34" i="1" a="1"/>
  <c r="I34" i="1" s="1"/>
  <c r="I45" i="1" a="1"/>
  <c r="I45" i="1" s="1"/>
  <c r="I46" i="1" a="1"/>
  <c r="I46" i="1" s="1"/>
  <c r="I47" i="1" a="1"/>
  <c r="I47" i="1" s="1"/>
  <c r="I51" i="1" a="1"/>
  <c r="I51" i="1" s="1"/>
  <c r="I52" i="1" a="1"/>
  <c r="I52" i="1" s="1"/>
  <c r="I53" i="1" a="1"/>
  <c r="I53" i="1" s="1"/>
  <c r="I57" i="1" a="1"/>
  <c r="I57" i="1" s="1"/>
  <c r="I64" i="1" a="1"/>
  <c r="I64" i="1" s="1"/>
  <c r="I65" i="1" a="1"/>
  <c r="I65" i="1" s="1"/>
  <c r="I9" i="1" a="1"/>
  <c r="I9" i="1" s="1"/>
  <c r="I10" i="1" a="1"/>
  <c r="I10" i="1" s="1"/>
  <c r="I11" i="1" a="1"/>
  <c r="I11" i="1" s="1"/>
  <c r="I12" i="1" a="1"/>
  <c r="I12" i="1" s="1"/>
  <c r="I13" i="1" a="1"/>
  <c r="I13" i="1" s="1"/>
  <c r="I14" i="1" a="1"/>
  <c r="I14" i="1" s="1"/>
  <c r="I15" i="1" a="1"/>
  <c r="I15" i="1" s="1"/>
  <c r="I16" i="1" a="1"/>
  <c r="I16" i="1" s="1"/>
  <c r="I17" i="1" a="1"/>
  <c r="I17" i="1" s="1"/>
  <c r="I18" i="1" a="1"/>
  <c r="I18" i="1" s="1"/>
  <c r="I19" i="1" a="1"/>
  <c r="I19" i="1" s="1"/>
  <c r="I20" i="1" a="1"/>
  <c r="I20" i="1" s="1"/>
  <c r="I21" i="1" a="1"/>
  <c r="I21" i="1" s="1"/>
  <c r="I22" i="1" a="1"/>
  <c r="I22" i="1" s="1"/>
  <c r="I23" i="1" a="1"/>
  <c r="I23" i="1" s="1"/>
  <c r="I24" i="1" a="1"/>
  <c r="I24" i="1" s="1"/>
  <c r="I25" i="1" a="1"/>
  <c r="I25" i="1" s="1"/>
  <c r="I26" i="1" a="1"/>
  <c r="I26" i="1" s="1"/>
  <c r="I27" i="1" a="1"/>
  <c r="I27" i="1" s="1"/>
  <c r="I28" i="1" a="1"/>
  <c r="I28" i="1" s="1"/>
  <c r="I29" i="1" a="1"/>
  <c r="I29" i="1" s="1"/>
  <c r="I30" i="1" a="1"/>
  <c r="I30" i="1" s="1"/>
  <c r="I31" i="1" a="1"/>
  <c r="I31" i="1" s="1"/>
  <c r="I32" i="1" a="1"/>
  <c r="I32" i="1" s="1"/>
  <c r="I35" i="1" a="1"/>
  <c r="I35" i="1" s="1"/>
  <c r="I36" i="1" a="1"/>
  <c r="I36" i="1" s="1"/>
  <c r="I37" i="1" a="1"/>
  <c r="I37" i="1" s="1"/>
  <c r="I40" i="1" a="1"/>
  <c r="I40" i="1" s="1"/>
  <c r="I42" i="1" a="1"/>
  <c r="I42" i="1" s="1"/>
  <c r="I43" i="1" a="1"/>
  <c r="I43" i="1" s="1"/>
  <c r="H5" i="1" a="1"/>
  <c r="H5" i="1" s="1"/>
  <c r="H8" i="1" a="1"/>
  <c r="H8" i="1" s="1"/>
  <c r="H34" i="1" a="1"/>
  <c r="H34" i="1" s="1"/>
  <c r="H45" i="1" a="1"/>
  <c r="H45" i="1" s="1"/>
  <c r="H46" i="1" a="1"/>
  <c r="H46" i="1" s="1"/>
  <c r="H47" i="1" a="1"/>
  <c r="H47" i="1" s="1"/>
  <c r="H51" i="1" a="1"/>
  <c r="H51" i="1" s="1"/>
  <c r="H52" i="1" a="1"/>
  <c r="H52" i="1" s="1"/>
  <c r="H53" i="1" a="1"/>
  <c r="H53" i="1" s="1"/>
  <c r="H57" i="1" a="1"/>
  <c r="H57" i="1" s="1"/>
  <c r="H64" i="1" a="1"/>
  <c r="H64" i="1" s="1"/>
  <c r="H65" i="1" a="1"/>
  <c r="H65" i="1" s="1"/>
  <c r="H9" i="1" a="1"/>
  <c r="H9" i="1" s="1"/>
  <c r="H10" i="1" a="1"/>
  <c r="H10" i="1" s="1"/>
  <c r="H11" i="1" a="1"/>
  <c r="H11" i="1" s="1"/>
  <c r="H12" i="1" a="1"/>
  <c r="H12" i="1" s="1"/>
  <c r="H13" i="1" a="1"/>
  <c r="H13" i="1" s="1"/>
  <c r="H14" i="1" a="1"/>
  <c r="H14"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5" i="1" a="1"/>
  <c r="H35" i="1" s="1"/>
  <c r="H36" i="1" a="1"/>
  <c r="H36" i="1" s="1"/>
  <c r="H37" i="1" a="1"/>
  <c r="H37" i="1" s="1"/>
  <c r="H40" i="1" a="1"/>
  <c r="H40" i="1" s="1"/>
  <c r="H42" i="1" a="1"/>
  <c r="H42" i="1" s="1"/>
  <c r="H43" i="1" a="1"/>
  <c r="H43" i="1" s="1"/>
  <c r="G33" i="1"/>
  <c r="G39" i="1"/>
  <c r="G41" i="1"/>
  <c r="G44" i="1"/>
  <c r="G48" i="1"/>
  <c r="G49" i="1"/>
  <c r="G50" i="1"/>
  <c r="G54" i="1"/>
  <c r="G55" i="1"/>
  <c r="G56" i="1"/>
  <c r="G58" i="1"/>
  <c r="G59" i="1"/>
  <c r="G60" i="1"/>
  <c r="G61" i="1"/>
  <c r="G62" i="1"/>
  <c r="G63" i="1"/>
  <c r="G66" i="1"/>
  <c r="G5" i="1"/>
  <c r="G34" i="1"/>
  <c r="G45" i="1"/>
  <c r="G46" i="1"/>
  <c r="G47" i="1"/>
  <c r="G51" i="1"/>
  <c r="G52" i="1"/>
  <c r="G53" i="1"/>
  <c r="G57" i="1"/>
  <c r="G64" i="1"/>
  <c r="G9" i="1"/>
  <c r="G10" i="1"/>
  <c r="G11" i="1"/>
  <c r="G12" i="1"/>
  <c r="G13" i="1"/>
  <c r="G14" i="1"/>
  <c r="G15" i="1"/>
  <c r="G16" i="1"/>
  <c r="G17" i="1"/>
  <c r="G18" i="1"/>
  <c r="G19" i="1"/>
  <c r="G20" i="1"/>
  <c r="G21" i="1"/>
  <c r="G22" i="1"/>
  <c r="G23" i="1"/>
  <c r="G24" i="1"/>
  <c r="G25" i="1"/>
  <c r="G26" i="1"/>
  <c r="G27" i="1"/>
  <c r="G28" i="1"/>
  <c r="G29" i="1"/>
  <c r="G30" i="1"/>
  <c r="G31" i="1"/>
  <c r="G32" i="1"/>
  <c r="G35" i="1"/>
  <c r="G36" i="1"/>
  <c r="G37" i="1"/>
  <c r="G40" i="1"/>
  <c r="G42" i="1"/>
  <c r="G43" i="1"/>
  <c r="S1" i="4"/>
  <c r="C5" i="7" l="1"/>
  <c r="C6" i="7" s="1"/>
  <c r="F13" i="7" l="1"/>
  <c r="F12" i="7"/>
  <c r="F14" i="7"/>
  <c r="F11" i="7"/>
  <c r="G5" i="7" l="1"/>
  <c r="H13" i="7"/>
  <c r="G13" i="7"/>
  <c r="F15" i="7"/>
  <c r="H15" i="7" s="1"/>
  <c r="G4" i="7" s="1"/>
  <c r="H4" i="7" s="1"/>
  <c r="G10" i="7"/>
  <c r="H10" i="7"/>
  <c r="H12" i="7"/>
  <c r="G12" i="7"/>
  <c r="G14" i="7"/>
  <c r="H14" i="7"/>
  <c r="G11" i="7"/>
  <c r="H11" i="7"/>
  <c r="G15"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<sst xmlns="http://schemas.openxmlformats.org/spreadsheetml/2006/main" count="420" uniqueCount="239">
  <si>
    <t>Goal</t>
  </si>
  <si>
    <t>Priority</t>
  </si>
  <si>
    <t>Vacation</t>
  </si>
  <si>
    <t>Emergency Fund</t>
  </si>
  <si>
    <t>Tech Upgrade</t>
  </si>
  <si>
    <t>Travel Gear</t>
  </si>
  <si>
    <t>Sum of Income/(Expense)</t>
  </si>
  <si>
    <t>Subcategory</t>
  </si>
  <si>
    <t>Grand Total</t>
  </si>
  <si>
    <t>Jan</t>
  </si>
  <si>
    <t>Feb</t>
  </si>
  <si>
    <t>Mar</t>
  </si>
  <si>
    <t>Apr</t>
  </si>
  <si>
    <t>May</t>
  </si>
  <si>
    <t>Jun</t>
  </si>
  <si>
    <t>Jul</t>
  </si>
  <si>
    <t>Sep</t>
  </si>
  <si>
    <t>Oct</t>
  </si>
  <si>
    <t>Income</t>
  </si>
  <si>
    <t>Aug</t>
  </si>
  <si>
    <t>Dividends</t>
  </si>
  <si>
    <t>Interest Earned</t>
  </si>
  <si>
    <t>Side Hustle</t>
  </si>
  <si>
    <t>Income Total</t>
  </si>
  <si>
    <t>Expense</t>
  </si>
  <si>
    <t>Restaurant</t>
  </si>
  <si>
    <t>Discretionary</t>
  </si>
  <si>
    <t>Entertainment</t>
  </si>
  <si>
    <t>Living Expenses</t>
  </si>
  <si>
    <t>Groceries</t>
  </si>
  <si>
    <t>Rent</t>
  </si>
  <si>
    <t>Transport</t>
  </si>
  <si>
    <t>Expense Total</t>
  </si>
  <si>
    <t>Category Type</t>
  </si>
  <si>
    <t>Category</t>
  </si>
  <si>
    <t>Account</t>
  </si>
  <si>
    <t>Date</t>
  </si>
  <si>
    <t>Description</t>
  </si>
  <si>
    <t>Saving</t>
  </si>
  <si>
    <t>Checking</t>
  </si>
  <si>
    <t>Credit</t>
  </si>
  <si>
    <t>Transfer to Credit</t>
  </si>
  <si>
    <t>Transfer</t>
  </si>
  <si>
    <t>Not Reported</t>
  </si>
  <si>
    <t>Bank Transfer</t>
  </si>
  <si>
    <t>Transfer from Credit</t>
  </si>
  <si>
    <t>Cum Target</t>
  </si>
  <si>
    <t>Allocated</t>
  </si>
  <si>
    <t>Remaining</t>
  </si>
  <si>
    <t>% Funded</t>
  </si>
  <si>
    <t>Months to Goal</t>
  </si>
  <si>
    <t>Target</t>
  </si>
  <si>
    <t>Total</t>
  </si>
  <si>
    <t>Savings</t>
  </si>
  <si>
    <t>Months to all goals</t>
  </si>
  <si>
    <t>Savings Tracker</t>
  </si>
  <si>
    <t>Target Saved/Month</t>
  </si>
  <si>
    <t>Overall Progress</t>
  </si>
  <si>
    <t>Transfers in/out Savings</t>
  </si>
  <si>
    <t>Opening Balance</t>
  </si>
  <si>
    <t>Total Net Savings</t>
  </si>
  <si>
    <t>Variable Income</t>
  </si>
  <si>
    <t>Income and Expense Dashboard</t>
  </si>
  <si>
    <t>(Multiple Items)</t>
  </si>
  <si>
    <t>Sum of Debit (Spend)</t>
  </si>
  <si>
    <t>Debt</t>
  </si>
  <si>
    <t>Sum of Credit (Income)</t>
  </si>
  <si>
    <t>Analysis and Workings Sheet</t>
  </si>
  <si>
    <t>Waterfall Chart</t>
  </si>
  <si>
    <t>Income Column Chart</t>
  </si>
  <si>
    <t>Expense Column Chart</t>
  </si>
  <si>
    <t>Net Position YTD</t>
  </si>
  <si>
    <t>Nov</t>
  </si>
  <si>
    <t>Dec</t>
  </si>
  <si>
    <t>Expense Treemap Chart</t>
  </si>
  <si>
    <t>Category Classifications</t>
  </si>
  <si>
    <t>Bank Transactions</t>
  </si>
  <si>
    <t>Net Income Column Chart</t>
  </si>
  <si>
    <t>Copyright Notice</t>
  </si>
  <si>
    <t xml:space="preserve"> </t>
  </si>
  <si>
    <t>The content in this file was created by Mynda Treacy from My Online Training Hub.</t>
  </si>
  <si>
    <t>Individual users are permitted to recreate the examples for personal practice only.</t>
  </si>
  <si>
    <r>
      <t xml:space="preserve">Recreating the examples for training or demonstration to others is </t>
    </r>
    <r>
      <rPr>
        <b/>
        <sz val="14"/>
        <rFont val="Aptos Narrow"/>
        <family val="2"/>
        <scheme val="minor"/>
      </rPr>
      <t>not permitted</t>
    </r>
    <r>
      <rPr>
        <sz val="14"/>
        <rFont val="Aptos Narrow"/>
        <family val="2"/>
        <scheme val="minor"/>
      </rPr>
      <t>, unless written consent is granted by Mynda Treacy.</t>
    </r>
  </si>
  <si>
    <t>The workbook and any sheets within must be accompanied by the following copyright notice: My Online Training Hub ©.</t>
  </si>
  <si>
    <t>This sheet must remain in any file that uses this data and or these techniques.</t>
  </si>
  <si>
    <t>Any uses of this workbook and/or data must include the above attribution.</t>
  </si>
  <si>
    <t>Social Channels</t>
  </si>
  <si>
    <t>More Resources</t>
  </si>
  <si>
    <t>Tutorials</t>
  </si>
  <si>
    <t>Excel Functions</t>
  </si>
  <si>
    <t>https://www.myonlinetraininghub.com/excel-functions</t>
  </si>
  <si>
    <t>Charting Blog Posts</t>
  </si>
  <si>
    <t>https://www.myonlinetraininghub.com/category/excel-charts</t>
  </si>
  <si>
    <t>Excel Dashboard Blog Posts</t>
  </si>
  <si>
    <t>https://www.myonlinetraininghub.com/category/excel-dashboard</t>
  </si>
  <si>
    <t>Webinar Replays</t>
  </si>
  <si>
    <t>Excel Dashboards &amp; Power BI</t>
  </si>
  <si>
    <t>https://www.myonlinetraininghub.com/excel-webinars</t>
  </si>
  <si>
    <t>Courses</t>
  </si>
  <si>
    <t>Advanced Excel</t>
  </si>
  <si>
    <t>https://www.myonlinetraininghub.com/excel-expert-upgrade</t>
  </si>
  <si>
    <t>Advanced Excel Formulas</t>
  </si>
  <si>
    <t>https://www.myonlinetraininghub.com/advanced-excel-formulas-course</t>
  </si>
  <si>
    <t>Power Query</t>
  </si>
  <si>
    <t>https://www.myonlinetraininghub.com/excel-power-query-course</t>
  </si>
  <si>
    <t>PivotTable Quick Start</t>
  </si>
  <si>
    <t>https://www.myonlinetraininghub.com/excel-pivottable-course-quick-start</t>
  </si>
  <si>
    <t>Xtreme PivotTables</t>
  </si>
  <si>
    <t>https://www.myonlinetraininghub.com/excel-pivottable-course</t>
  </si>
  <si>
    <t>Power Pivot</t>
  </si>
  <si>
    <t>https://www.myonlinetraininghub.com/power-pivot-course</t>
  </si>
  <si>
    <t>Excel Dashboards</t>
  </si>
  <si>
    <t>https://www.myonlinetraininghub.com/excel-dashboard-course</t>
  </si>
  <si>
    <t>Power BI</t>
  </si>
  <si>
    <t>https://www.myonlinetraininghub.com/power-bi-course</t>
  </si>
  <si>
    <t>PowerPoint</t>
  </si>
  <si>
    <t>https://www.myonlinetraininghub.com/microsoft-powerpoint-course</t>
  </si>
  <si>
    <t>Excel for Data Analysts Fast Track</t>
  </si>
  <si>
    <t>https://www.myonlinetraininghub.com/excel-data-analyst</t>
  </si>
  <si>
    <t>Excel for Decision Making Under Uncertainty</t>
  </si>
  <si>
    <t>https://www.myonlinetraininghub.com/excel-for-decision-making-course</t>
  </si>
  <si>
    <t>Excel for Finance Professionals</t>
  </si>
  <si>
    <t>https://www.myonlinetraininghub.com/excel-for-finance-course</t>
  </si>
  <si>
    <t>Excel Analysis ToolPak</t>
  </si>
  <si>
    <t>https://www.myonlinetraininghub.com/excel-analysis-toolpak-course</t>
  </si>
  <si>
    <t>Excel for Customer Service Professionals</t>
  </si>
  <si>
    <t>https://www.myonlinetraininghub.com/excel-for-customer-service-professionals</t>
  </si>
  <si>
    <t>Excel for Operations Management</t>
  </si>
  <si>
    <t>https://www.myonlinetraininghub.com/excel-operations-management-course</t>
  </si>
  <si>
    <t>Financial Modelling</t>
  </si>
  <si>
    <t>https://www.myonlinetraininghub.com/financial-modelling-course</t>
  </si>
  <si>
    <t>Copilot Essentials</t>
  </si>
  <si>
    <t>https://www.myonlinetraininghub.com/copilot-essentials-course</t>
  </si>
  <si>
    <t>Microsoft Word Masterclass</t>
  </si>
  <si>
    <t>https://www.myonlinetraininghub.com/microsoft-word-course</t>
  </si>
  <si>
    <t>Support</t>
  </si>
  <si>
    <t>Excel Forum</t>
  </si>
  <si>
    <t>https://www.myonlinetraininghub.com/excel-forum</t>
  </si>
  <si>
    <t>Follow Us for more Tips &amp; Tutorials</t>
  </si>
  <si>
    <t>Net Position</t>
  </si>
  <si>
    <t>BOFA FIN CTR 09/15 #XXXXX2298 DEPOSIT 5144 82nd St Lubbock TX</t>
  </si>
  <si>
    <t>BOFA FIN CTR 09/17 #XXXXX2396 DEPOSIT 685 Sunland Park El Paso TX</t>
  </si>
  <si>
    <t>Online Banking transfer from CHK 3167 Confirmation# XXXXX62663</t>
  </si>
  <si>
    <t>Online Banking transfer to CHK 3167 Confirmation# XXXXX14416</t>
  </si>
  <si>
    <t>Mobile Banking payment to CRD 0596 Confirmation# 8knexxepa</t>
  </si>
  <si>
    <t>Online Banking transfer to CHK 3167 Confirmation# XXXXX45433</t>
  </si>
  <si>
    <t>KEEPTHECHANGE CREDIT FROM ACCT3167 EFFECTIVE 10/24</t>
  </si>
  <si>
    <t>Mobile Banking payment to CRD 0596 Confirmation# d035d8rv1</t>
  </si>
  <si>
    <t>KEEPTHECHANGE CREDIT FROM ACCT3167 EFFECTIVE 11/21</t>
  </si>
  <si>
    <t>Zelle payment to Rosy Nina Conf# fow9lp8xx</t>
  </si>
  <si>
    <t>Online Banking transfer to CHK 3167 Confirmation# XXXXX09626</t>
  </si>
  <si>
    <t>Mobile Banking payment to CRD 0596 Confirmation# 9xdlpix8w</t>
  </si>
  <si>
    <t>Mobile Banking payment to CRD 0596 Confirmation# 15hhbwrh6</t>
  </si>
  <si>
    <t>Online Banking transfer to CHK 3167 Confirmation# XXXXX60183</t>
  </si>
  <si>
    <t>Zelle payment to Amaris TTU for camita y zapatero"; Conf# gplbmcftm"</t>
  </si>
  <si>
    <t>Zelle payment to COLLEEN PAIK for deposit"; Conf# f7dkqg6vo"</t>
  </si>
  <si>
    <t>ATT DES:PAYMENT ID:XXXXX6001EPAYY INDN:ADRIANA RONQUIL CO ID:XXXXX31004 PPD</t>
  </si>
  <si>
    <t>BOFA FIN CTR 09/15 #XXXXX2300 DEPOSIT 5144 82nd St Lubbock TX</t>
  </si>
  <si>
    <t>Online Banking transfer to SAV 4386 Confirmation# XXXXX62663</t>
  </si>
  <si>
    <t>Online Banking transfer from SAV 4386 Confirmation# XXXXX14416</t>
  </si>
  <si>
    <t>Online Banking transfer from SAV 4386 Confirmation# XXXXX45433</t>
  </si>
  <si>
    <t>TTU-STUDENT BUSIN 10/23 PURCHASE XXXXX23272 TX</t>
  </si>
  <si>
    <t>KEEP THE CHANGE TRANSFER TO ACCT 4386 FOR 10/24/25</t>
  </si>
  <si>
    <t>INTERNATIONAL TRANSACTION FEE 11/20 SP MEIBI LEON 00</t>
  </si>
  <si>
    <t>KEEP THE CHANGE TRANSFER TO ACCT 4386 FOR 11/21/25</t>
  </si>
  <si>
    <t>Online Banking transfer from SAV 4386 Confirmation# XXXXX09626</t>
  </si>
  <si>
    <t>Online Banking transfer from SAV 4386 Confirmation# XXXXX60183</t>
  </si>
  <si>
    <t>Monthly Maintenance Fee</t>
  </si>
  <si>
    <t>Deposit</t>
  </si>
  <si>
    <t>Mobile Banking payment to CRD</t>
  </si>
  <si>
    <t>Credit Card Payment</t>
  </si>
  <si>
    <t>Zelle</t>
  </si>
  <si>
    <t>Variable</t>
  </si>
  <si>
    <t>ATT DES</t>
  </si>
  <si>
    <t>AT&amp;T</t>
  </si>
  <si>
    <t>Online Banking transfer from CHK</t>
  </si>
  <si>
    <t>Online Banking transfer to CHK</t>
  </si>
  <si>
    <t>KEEPTHECHANGE</t>
  </si>
  <si>
    <t>Zelle payment to COLLEEN PAIK</t>
  </si>
  <si>
    <t>BOFA</t>
  </si>
  <si>
    <t>Online Banking transfer to SAV</t>
  </si>
  <si>
    <t>Online Banking transfer from SAV</t>
  </si>
  <si>
    <t>TTU-STUDENT</t>
  </si>
  <si>
    <t>School</t>
  </si>
  <si>
    <t>KEEP THE CHANGE</t>
  </si>
  <si>
    <t>Adriana expense</t>
  </si>
  <si>
    <t>Maintenance Fee</t>
  </si>
  <si>
    <t>Bank Fee</t>
  </si>
  <si>
    <t xml:space="preserve">WM SUPERCENTER #5717 SPRING TX 9699 0596 </t>
  </si>
  <si>
    <t xml:space="preserve">SCOGGIN-DICKEY CHEVROL 183-38354662 TX 7149 0596 </t>
  </si>
  <si>
    <t xml:space="preserve">UNITED SUPERMARKET 505 LUBBOCK TX 4249 0596 </t>
  </si>
  <si>
    <t>Food</t>
  </si>
  <si>
    <t>Social</t>
  </si>
  <si>
    <t>ROSS STORES #1050 LUBBOCK TX 7572 0596 - Shopping</t>
  </si>
  <si>
    <t xml:space="preserve"> COSTCO WHSE #1163 LUBBOCK TX 5460 0596 - Shopping</t>
  </si>
  <si>
    <t>T.J. MAXX #1513 EL PASO TX 3549 0596 - Shopping</t>
  </si>
  <si>
    <t>DOLLAR-GENERAL #1805 LUBBOCK TX 7100 0596 - Shopping</t>
  </si>
  <si>
    <t>DOLLARTREE LUBBOCK TX 6510 0596 - Shopping</t>
  </si>
  <si>
    <t>BUC-EE'S #0066 AMARILLO TX 4514 0596 - Shopping</t>
  </si>
  <si>
    <t>ROSS STORES #1050 LUBBOCK TX 2260 0596 - Shopping</t>
  </si>
  <si>
    <t>MARSHALLS #1283 LUBBOCK TX 7349 0596 - Shopping</t>
  </si>
  <si>
    <t>Car wash</t>
  </si>
  <si>
    <t>Car</t>
  </si>
  <si>
    <t>SCOGGIN-DICKEY</t>
  </si>
  <si>
    <t>FAMILY DOLLAR LUBBOCK TX 5290 0596 - Shopping</t>
  </si>
  <si>
    <t>Shopping</t>
  </si>
  <si>
    <t>Miscelaneous</t>
  </si>
  <si>
    <t>BOAR'S HEAD DELI @ SUB LUBBOCK TX 9002 0596  - Food</t>
  </si>
  <si>
    <t>PEDROS TAMALES 102 LUBBOCK TX 5113 0596 - Food</t>
  </si>
  <si>
    <t>PEDROS TAMALES 102 LUBBOCK TX 4175 0596 - Food</t>
  </si>
  <si>
    <t>O'HANA RAMEN &amp; SUSHI BA. LUBBOCK TX 2610 0596 - Food</t>
  </si>
  <si>
    <t>MCDONALD'S F39555 LUBBOCK TX 9345 0596 - Food</t>
  </si>
  <si>
    <t>MCDONALD'S F37494 EL PASO TX 6674 0596 - Food</t>
  </si>
  <si>
    <t>CHICK-FIL-A @ SUB LUBBOCK TX 8185 0596 - Food</t>
  </si>
  <si>
    <t xml:space="preserve"> TTU STARBUCKS AT SUB LUBBOCK TX 9974 0596 - Food</t>
  </si>
  <si>
    <t>TTU STARBUCKS AT SUB LUBBOCK TX 0707 0596 - Food</t>
  </si>
  <si>
    <t>PANDA EXPRESS #3690 LUBBOCK TX 2379 0596 - Food</t>
  </si>
  <si>
    <t>BOAR'S HEAD DELI @ SUB LUBBOCK TX 6572 0596 - Food</t>
  </si>
  <si>
    <t>PANDA EXPRESS #3690 LUBBOCK TX 2927 0596 - Food</t>
  </si>
  <si>
    <t>CHIMYS LUBBOCK LUBBOCK TX 1890 0596 - Entertainment</t>
  </si>
  <si>
    <t>TOOT'N TOTUM #136 LUBBOCK TX 3495 0596 - Gas</t>
  </si>
  <si>
    <t>Gas</t>
  </si>
  <si>
    <t>Gasoline</t>
  </si>
  <si>
    <t>TOOTN' TOTUM # 138 LUBBOCK TX 6882 0596 - Gas</t>
  </si>
  <si>
    <t>GRIME SCENE CAR WASH LUBBOCK TX 8233 0596</t>
  </si>
  <si>
    <t>CHIPOTLE 2651 LUBBOCK TX 2224 0596 - Food</t>
  </si>
  <si>
    <t>WAL-MART #0945 LUBBOCK TX 0558 0596</t>
  </si>
  <si>
    <t>WAL-MART</t>
  </si>
  <si>
    <t>Groceries/personal</t>
  </si>
  <si>
    <t>WM</t>
  </si>
  <si>
    <t>AMIGOS 503 LUBBOCK TX 4092 0596 - Groceries</t>
  </si>
  <si>
    <t>United Supermarket</t>
  </si>
  <si>
    <t>FEE</t>
  </si>
  <si>
    <t>SP MEIBI 11/20 PURCHASE LEON 00 - Shopping</t>
  </si>
  <si>
    <t>Tires</t>
  </si>
  <si>
    <t>Debit (Spend)</t>
  </si>
  <si>
    <t>Credit (Income)</t>
  </si>
  <si>
    <t>2025</t>
  </si>
  <si>
    <t>Income/(Expense)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</si>
</sst>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1" formatCode="_-* #,##0_-;\-* #,##0_-;_-* &quot;-&quot;_-;_-@_-"/>
    <numFmt numFmtId="43" formatCode="_-* #,##0.00_-;\-* #,##0.00_-;_-* &quot;-&quot;??_-;_-@_-"/>
    <numFmt numFmtId="164" formatCode="#,##0_ ;\-#,##0\ "/>
    <numFmt numFmtId="165" formatCode="0.0%"/>
    <numFmt numFmtId="166" formatCode="&quot;$&quot;#,##0.00"/>
    <numFmt numFmtId="167" formatCode="&quot;$&quot;#,##0"/>
    <numFmt numFmtId="168" formatCode="@*."/>
  </numFmts>
  <fonts count="15"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sz val="14"/>
      <color theme="1"/>
      <name val="Aptos Narrow"/>
      <family val="2"/>
      <scheme val="minor"/>
    </font>
    <font>
      <b/>
      <sz val="14"/>
      <color theme="1"/>
      <name val="Aptos Narrow"/>
      <family val="2"/>
      <scheme val="minor"/>
    </font>
    <font>
      <sz val="26"/>
      <color theme="7" tint="0.79998168889431442"/>
      <name val="Aptos Narrow"/>
      <family val="2"/>
      <scheme val="minor"/>
    </font>
    <font>
      <sz val="26"/>
      <color theme="0"/>
      <name val="Aptos Narrow"/>
      <family val="2"/>
      <scheme val="minor"/>
    </font>
    <font>
      <sz val="18"/>
      <color theme="9" tint="-0.499984740745262"/>
      <name val="Aptos Narrow"/>
      <family val="2"/>
      <scheme val="minor"/>
    </font>
    <font>
      <b/>
      <sz val="18"/>
      <color theme="9" tint="-0.499984740745262"/>
      <name val="Aptos Narrow"/>
      <family val="2"/>
      <scheme val="minor"/>
    </font>
    <font>
      <sz val="28"/>
      <color theme="0"/>
      <name val="Segoe UI Light"/>
      <family val="2"/>
    </font>
    <font>
      <sz val="14"/>
      <name val="Aptos Narrow"/>
      <family val="2"/>
      <scheme val="minor"/>
    </font>
    <font>
      <b/>
      <sz val="14"/>
      <name val="Aptos Narrow"/>
      <family val="2"/>
      <scheme val="minor"/>
    </font>
    <font>
      <u/>
      <sz val="11"/>
      <color theme="10"/>
      <name val="Aptos Narrow"/>
      <family val="2"/>
      <scheme val="minor"/>
    </font>
    <font>
      <b/>
      <sz val="26"/>
      <color theme="9" tint="-0.499984740745262"/>
      <name val="Aptos Narrow"/>
      <family val="2"/>
      <scheme val="minor"/>
    </font>
  </fonts>
  <fills count="15">
    <fill>
      <patternFill patternType="none"/>
    </fill>
    <fill>
      <patternFill patternType="gray125"/>
    </fill>
    <fill>
      <patternFill patternType="solid">
        <fgColor theme="8" tint="-0.249977111117893"/>
        <bgColor indexed="64"/>
      </patternFill>
    </fill>
    <fill>
      <patternFill patternType="solid">
        <fgColor theme="8" tint="0.39997558519241921"/>
        <bgColor indexed="64"/>
      </patternFill>
    </fill>
    <fill>
      <patternFill patternType="solid">
        <fgColor rgb="FFF4F2F8"/>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9"/>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0F5511"/>
        <bgColor indexed="64"/>
      </patternFill>
    </fill>
    <fill>
      <patternFill patternType="solid">
        <fgColor rgb="FF00B050"/>
        <bgColor indexed="64"/>
      </patternFill>
    </fill>
  </fills>
  <borders count="6">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right/>
      <top style="thin">
        <color indexed="64"/>
      </top>
      <bottom/>
      <diagonal/>
    </border>
    <border>
      <left/>
      <right/>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cellStyleXfs>
  <cellXfs count="69">
    <xf numFmtId="0" fontId="0" fillId="0" borderId="0" xfId="0"/>
    <xf numFmtId="14" fontId="0" fillId="0" borderId="0" xfId="0" applyNumberFormat="1"/>
    <xf numFmtId="43" fontId="0" fillId="0" borderId="0" xfId="1" applyFont="1"/>
    <xf numFmtId="0" fontId="0" fillId="0" borderId="0" xfId="0" pivotButton="1"/>
    <xf numFmtId="0" fontId="0" fillId="0" borderId="0" xfId="0" applyAlignment="1">
      <alignment horizontal="left"/>
    </xf>
    <xf numFmtId="0" fontId="0" fillId="0" borderId="0" xfId="0" applyAlignment="1">
      <alignment horizontal="left" indent="1"/>
    </xf>
    <xf numFmtId="164" fontId="0" fillId="0" borderId="0" xfId="0" applyNumberFormat="1"/>
    <xf numFmtId="41" fontId="0" fillId="0" borderId="0" xfId="0" applyNumberFormat="1"/>
    <xf numFmtId="43" fontId="0" fillId="0" borderId="0" xfId="0" applyNumberFormat="1"/>
    <xf numFmtId="0" fontId="0" fillId="0" borderId="2" xfId="0" applyBorder="1"/>
    <xf numFmtId="0" fontId="0" fillId="0" borderId="1" xfId="0" applyBorder="1"/>
    <xf numFmtId="0" fontId="0" fillId="0" borderId="3" xfId="0" applyBorder="1"/>
    <xf numFmtId="43" fontId="0" fillId="0" borderId="1" xfId="1" applyFont="1" applyFill="1" applyBorder="1"/>
    <xf numFmtId="43" fontId="0" fillId="0" borderId="3" xfId="1" applyFont="1" applyFill="1" applyBorder="1"/>
    <xf numFmtId="165" fontId="0" fillId="0" borderId="0" xfId="2" applyNumberFormat="1" applyFont="1" applyFill="1"/>
    <xf numFmtId="9" fontId="0" fillId="0" borderId="0" xfId="0" applyNumberFormat="1"/>
    <xf numFmtId="43" fontId="0" fillId="0" borderId="3" xfId="0" applyNumberFormat="1" applyBorder="1"/>
    <xf numFmtId="0" fontId="4" fillId="0" borderId="0" xfId="0" applyFont="1"/>
    <xf numFmtId="0" fontId="0" fillId="2" borderId="0" xfId="0" applyFill="1"/>
    <xf numFmtId="0" fontId="0" fillId="3" borderId="0" xfId="0" applyFill="1"/>
    <xf numFmtId="0" fontId="6" fillId="2" borderId="0" xfId="0" applyFont="1" applyFill="1" applyAlignment="1">
      <alignment horizontal="left" vertical="center" indent="8"/>
    </xf>
    <xf numFmtId="166" fontId="5" fillId="0" borderId="0" xfId="1" applyNumberFormat="1" applyFont="1" applyBorder="1"/>
    <xf numFmtId="0" fontId="0" fillId="4" borderId="0" xfId="0" applyFill="1"/>
    <xf numFmtId="0" fontId="4" fillId="4" borderId="0" xfId="0" applyFont="1" applyFill="1" applyAlignment="1">
      <alignment horizontal="left" indent="1"/>
    </xf>
    <xf numFmtId="166" fontId="4" fillId="4" borderId="0" xfId="1" applyNumberFormat="1" applyFont="1" applyFill="1"/>
    <xf numFmtId="0" fontId="4" fillId="4" borderId="0" xfId="0" applyFont="1" applyFill="1"/>
    <xf numFmtId="9" fontId="4" fillId="4" borderId="0" xfId="0" applyNumberFormat="1" applyFont="1" applyFill="1" applyAlignment="1">
      <alignment horizontal="center"/>
    </xf>
    <xf numFmtId="0" fontId="4" fillId="4" borderId="0" xfId="0" applyFont="1" applyFill="1" applyAlignment="1">
      <alignment horizontal="center"/>
    </xf>
    <xf numFmtId="0" fontId="5" fillId="4" borderId="0" xfId="0" applyFont="1" applyFill="1" applyAlignment="1">
      <alignment horizontal="left" indent="1"/>
    </xf>
    <xf numFmtId="166" fontId="5" fillId="4" borderId="4" xfId="1" applyNumberFormat="1" applyFont="1" applyFill="1" applyBorder="1"/>
    <xf numFmtId="166" fontId="4" fillId="4" borderId="0" xfId="1" applyNumberFormat="1" applyFont="1" applyFill="1" applyAlignment="1">
      <alignment horizontal="center"/>
    </xf>
    <xf numFmtId="0" fontId="5" fillId="4" borderId="0" xfId="0" applyFont="1" applyFill="1"/>
    <xf numFmtId="166" fontId="5" fillId="4" borderId="0" xfId="1" applyNumberFormat="1" applyFont="1" applyFill="1" applyBorder="1"/>
    <xf numFmtId="0" fontId="0" fillId="0" borderId="0" xfId="0" applyAlignment="1">
      <alignment horizontal="center"/>
    </xf>
    <xf numFmtId="0" fontId="0" fillId="0" borderId="1" xfId="0" applyBorder="1" applyAlignment="1">
      <alignment horizontal="center"/>
    </xf>
    <xf numFmtId="0" fontId="0" fillId="0" borderId="3" xfId="0" applyBorder="1" applyAlignment="1">
      <alignment horizontal="center"/>
    </xf>
    <xf numFmtId="3" fontId="0" fillId="0" borderId="0" xfId="0" applyNumberFormat="1"/>
    <xf numFmtId="0" fontId="3" fillId="5" borderId="0" xfId="0" applyFont="1" applyFill="1"/>
    <xf numFmtId="0" fontId="7" fillId="5" borderId="0" xfId="0" applyFont="1" applyFill="1" applyAlignment="1">
      <alignment vertical="center"/>
    </xf>
    <xf numFmtId="0" fontId="3" fillId="6" borderId="0" xfId="0" applyFont="1" applyFill="1"/>
    <xf numFmtId="0" fontId="2" fillId="0" borderId="5" xfId="0" applyFont="1" applyBorder="1"/>
    <xf numFmtId="0" fontId="0" fillId="7" borderId="0" xfId="0" applyFill="1"/>
    <xf numFmtId="0" fontId="0" fillId="8" borderId="0" xfId="0" applyFill="1"/>
    <xf numFmtId="0" fontId="8" fillId="7" borderId="0" xfId="0" applyFont="1" applyFill="1" applyAlignment="1">
      <alignment vertical="center"/>
    </xf>
    <xf numFmtId="167" fontId="8" fillId="7" borderId="0" xfId="0" applyNumberFormat="1" applyFont="1" applyFill="1" applyAlignment="1">
      <alignment vertical="center"/>
    </xf>
    <xf numFmtId="0" fontId="0" fillId="0" borderId="0" xfId="0" applyAlignment="1">
      <alignment horizontal="right"/>
    </xf>
    <xf numFmtId="164" fontId="0" fillId="0" borderId="0" xfId="0" applyNumberFormat="1" applyAlignment="1">
      <alignment horizontal="right"/>
    </xf>
    <xf numFmtId="0" fontId="0" fillId="9" borderId="0" xfId="0" applyFill="1"/>
    <xf numFmtId="0" fontId="0" fillId="10" borderId="0" xfId="0" applyFill="1"/>
    <xf numFmtId="0" fontId="7" fillId="9" borderId="0" xfId="0" applyFont="1" applyFill="1" applyAlignment="1">
      <alignment vertical="center"/>
    </xf>
    <xf numFmtId="0" fontId="0" fillId="11" borderId="0" xfId="0" applyFill="1"/>
    <xf numFmtId="0" fontId="0" fillId="12" borderId="0" xfId="0" applyFill="1"/>
    <xf numFmtId="0" fontId="7" fillId="11" borderId="0" xfId="0" applyFont="1" applyFill="1" applyAlignment="1">
      <alignment vertical="center"/>
    </xf>
    <xf numFmtId="167" fontId="9" fillId="7" borderId="0" xfId="0" applyNumberFormat="1" applyFont="1" applyFill="1" applyAlignment="1">
      <alignment vertical="center"/>
    </xf>
    <xf numFmtId="0" fontId="9" fillId="7" borderId="0" xfId="0" applyFont="1" applyFill="1" applyAlignment="1">
      <alignment vertical="center"/>
    </xf>
    <xf numFmtId="0" fontId="10" fillId="13" borderId="0" xfId="0" applyFont="1" applyFill="1" applyAlignment="1">
      <alignment vertical="center"/>
    </xf>
    <xf numFmtId="0" fontId="11" fillId="0" borderId="0" xfId="0" applyFont="1"/>
    <xf numFmtId="0" fontId="11" fillId="0" borderId="0" xfId="0" applyFont="1" applyAlignment="1">
      <alignment vertical="center"/>
    </xf>
    <xf numFmtId="0" fontId="2" fillId="0" borderId="0" xfId="0" applyFont="1"/>
    <xf numFmtId="168" fontId="0" fillId="0" borderId="0" xfId="0" applyNumberFormat="1" applyAlignment="1">
      <alignment horizontal="left" indent="1"/>
    </xf>
    <xf numFmtId="0" fontId="13" fillId="0" borderId="0" xfId="3"/>
    <xf numFmtId="0" fontId="10" fillId="14" borderId="0" xfId="0" applyFont="1" applyFill="1" applyAlignment="1">
      <alignment vertical="center"/>
    </xf>
    <xf numFmtId="0" fontId="14" fillId="7" borderId="0" xfId="0" applyFont="1" applyFill="1" applyAlignment="1">
      <alignment vertical="center"/>
    </xf>
    <xf numFmtId="4" fontId="0" fillId="0" borderId="0" xfId="0" applyNumberFormat="1"/>
    <xf numFmtId="0" fontId="0" fillId="0" borderId="0" xfId="0" applyAlignment="1">
      <alignment wrapText="1"/>
    </xf>
    <xf numFmtId="0" fontId="0" fillId="0" borderId="0" xfId="0" applyAlignment="1">
      <alignment horizontal="center" vertical="top" wrapText="1"/>
    </xf>
    <xf numFmtId="165" fontId="1" fillId="0" borderId="3" xfId="0" applyNumberFormat="1" applyFont="1" applyBorder="1"/>
    <xf numFmtId="0" fontId="0" fillId="0" borderId="0" xfId="0" applyAlignment="1">
      <alignment horizontal="left" indent="2"/>
    </xf>
    <xf numFmtId="0" fontId="0" fillId="0" borderId="0" xfId="0" applyFont="1"/>
  </cellXfs>
  <cellStyles count="4">
    <cellStyle name="Comma" xfId="1" builtinId="3"/>
    <cellStyle name="Hyperlink" xfId="3" builtinId="8"/>
    <cellStyle name="Normal" xfId="0" builtinId="0"/>
    <cellStyle name="Per cent" xfId="2" builtinId="5"/>
  </cellStyles>
  <dxfs count="50">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font>
        <b val="0"/>
      </font>
    </dxf>
    <dxf>
      <font>
        <b val="0"/>
      </font>
    </dxf>
    <dxf>
      <font>
        <b val="0"/>
      </font>
      <numFmt numFmtId="0" formatCode="General"/>
    </dxf>
    <dxf>
      <font>
        <b val="0"/>
      </font>
      <numFmt numFmtId="0" formatCode="General"/>
    </dxf>
    <dxf>
      <font>
        <b val="0"/>
      </font>
    </dxf>
    <dxf>
      <alignment horizontal="right"/>
    </dxf>
    <dxf>
      <alignment horizontal="right"/>
    </dxf>
    <dxf>
      <alignment horizontal="right"/>
    </dxf>
    <dxf>
      <alignment horizontal="right"/>
    </dxf>
    <dxf>
      <alignment horizontal="right"/>
    </dxf>
    <dxf>
      <alignment horizontal="right"/>
    </dxf>
    <dxf>
      <border diagonalUp="0" diagonalDown="0" outline="0">
        <left/>
        <right/>
        <top style="thin">
          <color theme="4" tint="0.39997558519241921"/>
        </top>
        <bottom/>
      </border>
    </dxf>
    <dxf>
      <numFmt numFmtId="0" formatCode="General"/>
      <fill>
        <patternFill patternType="none">
          <fgColor indexed="64"/>
          <bgColor auto="1"/>
        </patternFill>
      </fill>
    </dxf>
    <dxf>
      <font>
        <b val="0"/>
        <i val="0"/>
        <strike val="0"/>
        <condense val="0"/>
        <extend val="0"/>
        <outline val="0"/>
        <shadow val="0"/>
        <u val="none"/>
        <vertAlign val="baseline"/>
        <sz val="11"/>
        <color theme="1"/>
        <name val="Aptos Narrow"/>
        <family val="2"/>
        <scheme val="minor"/>
      </font>
      <numFmt numFmtId="165" formatCode="0.0%"/>
      <fill>
        <patternFill patternType="none">
          <fgColor indexed="64"/>
          <bgColor indexed="65"/>
        </patternFill>
      </fill>
      <border diagonalUp="0" diagonalDown="0" outline="0">
        <left/>
        <right/>
        <top style="thin">
          <color theme="4" tint="0.39997558519241921"/>
        </top>
        <bottom/>
      </border>
    </dxf>
    <dxf>
      <numFmt numFmtId="165" formatCode="0.0%"/>
      <fill>
        <patternFill patternType="none">
          <fgColor indexed="64"/>
          <bgColor auto="1"/>
        </patternFill>
      </fill>
    </dxf>
    <dxf>
      <numFmt numFmtId="35" formatCode="_-* #,##0.00_-;\-* #,##0.00_-;_-* &quot;-&quot;??_-;_-@_-"/>
      <border diagonalUp="0" diagonalDown="0" outline="0">
        <left/>
        <right/>
        <top style="thin">
          <color theme="4" tint="0.39997558519241921"/>
        </top>
        <bottom/>
      </border>
    </dxf>
    <dxf>
      <numFmt numFmtId="35" formatCode="_-* #,##0.00_-;\-* #,##0.00_-;_-* &quot;-&quot;??_-;_-@_-"/>
      <fill>
        <patternFill patternType="none">
          <fgColor indexed="64"/>
          <bgColor indexed="65"/>
        </patternFill>
      </fill>
      <border diagonalUp="0" diagonalDown="0" outline="0">
        <left/>
        <right/>
        <top style="thin">
          <color theme="4" tint="0.39997558519241921"/>
        </top>
        <bottom style="thin">
          <color theme="4" tint="0.39997558519241921"/>
        </bottom>
      </border>
    </dxf>
    <dxf>
      <numFmt numFmtId="35" formatCode="_-* #,##0.00_-;\-* #,##0.00_-;_-* &quot;-&quot;??_-;_-@_-"/>
      <border diagonalUp="0" diagonalDown="0" outline="0">
        <left/>
        <right/>
        <top style="thin">
          <color theme="4" tint="0.39997558519241921"/>
        </top>
        <bottom/>
      </border>
    </dxf>
    <dxf>
      <numFmt numFmtId="35" formatCode="_-* #,##0.00_-;\-* #,##0.00_-;_-* &quot;-&quot;??_-;_-@_-"/>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border diagonalUp="0" diagonalDown="0" outline="0">
        <left/>
        <right/>
        <top style="thin">
          <color theme="4" tint="0.39997558519241921"/>
        </top>
        <bottom/>
      </border>
    </dxf>
    <dxf>
      <numFmt numFmtId="0" formatCode="General"/>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numFmt numFmtId="35" formatCode="_-* #,##0.00_-;\-* #,##0.00_-;_-* &quot;-&quot;??_-;_-@_-"/>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alignment horizontal="center" vertical="bottom"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ill>
        <patternFill patternType="none">
          <fgColor indexed="64"/>
          <bgColor auto="1"/>
        </patternFill>
      </fill>
    </dxf>
    <dxf>
      <border outline="0">
        <bottom style="thin">
          <color theme="4" tint="0.39997558519241921"/>
        </bottom>
      </border>
    </dxf>
    <dxf>
      <numFmt numFmtId="35" formatCode="_-* #,##0.00_-;\-* #,##0.00_-;_-* &quot;-&quot;??_-;_-@_-"/>
    </dxf>
    <dxf>
      <numFmt numFmtId="35" formatCode="_-* #,##0.00_-;\-* #,##0.00_-;_-* &quot;-&quot;??_-;_-@_-"/>
    </dxf>
    <dxf>
      <numFmt numFmtId="35" formatCode="_-* #,##0.00_-;\-* #,##0.00_-;_-* &quot;-&quot;??_-;_-@_-"/>
    </dxf>
    <dxf>
      <numFmt numFmtId="19" formatCode="dd/mm/yyyy"/>
    </dxf>
    <dxf>
      <alignment horizontal="general" vertical="bottom" textRotation="0" wrapText="1" indent="0" justifyLastLine="0" shrinkToFit="0" readingOrder="0"/>
    </dxf>
    <dxf>
      <font>
        <b/>
        <color theme="1"/>
      </font>
      <border>
        <bottom style="thin">
          <color theme="9"/>
        </bottom>
        <vertical/>
        <horizontal/>
      </border>
    </dxf>
    <dxf>
      <font>
        <color theme="1"/>
      </font>
      <fill>
        <patternFill>
          <bgColor theme="9"/>
        </patternFill>
      </fill>
      <border diagonalUp="0" diagonalDown="0">
        <left/>
        <right/>
        <top/>
        <bottom/>
        <vertical/>
        <horizontal/>
      </border>
    </dxf>
  </dxfs>
  <tableStyles count="1" defaultTableStyle="TableStyleMedium2" defaultPivotStyle="PivotStyleLight16">
    <tableStyle name="SlicerStyleLight6 2" pivot="0" table="0" count="10" xr9:uid="{52F13B40-A196-443B-A707-4F8BBB8A13EE}">
      <tableStyleElement type="wholeTable" dxfId="49"/>
      <tableStyleElement type="headerRow" dxfId="48"/>
    </tableStyle>
  </tableStyles>
  <colors>
    <mruColors>
      <color rgb="FFF4F2F8"/>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8168889431442"/>
              <bgColor theme="9"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9"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6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pivotSource>
    <c:name>[adriana_automated_finance_tracker.xlsx]Analysis!ptIncomeColChart</c:name>
    <c:fmtId val="7"/>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Total Income</a:t>
            </a:r>
          </a:p>
        </c:rich>
      </c:tx>
      <c:layout>
        <c:manualLayout>
          <c:xMode val="edge"/>
          <c:yMode val="edge"/>
          <c:x val="1.7027777777777767E-2"/>
          <c:y val="2.7777777777777776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8191635621724014E-2"/>
          <c:y val="0.22880158730158731"/>
          <c:w val="0.92361672875655199"/>
          <c:h val="0.50241534391534393"/>
        </c:manualLayout>
      </c:layout>
      <c:barChart>
        <c:barDir val="col"/>
        <c:grouping val="clustered"/>
        <c:varyColors val="0"/>
        <c:ser>
          <c:idx val="0"/>
          <c:order val="0"/>
          <c:tx>
            <c:strRef>
              <c:f>Analysis!$C$7</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Analysis!$B$8:$B$12</c:f>
              <c:strCache>
                <c:ptCount val="4"/>
                <c:pt idx="0">
                  <c:v>Sep</c:v>
                </c:pt>
                <c:pt idx="1">
                  <c:v>Oct</c:v>
                </c:pt>
                <c:pt idx="2">
                  <c:v>Nov</c:v>
                </c:pt>
                <c:pt idx="3">
                  <c:v>Dec</c:v>
                </c:pt>
              </c:strCache>
            </c:strRef>
          </c:cat>
          <c:val>
            <c:numRef>
              <c:f>Analysis!$C$8:$C$12</c:f>
              <c:numCache>
                <c:formatCode>#,##0</c:formatCode>
                <c:ptCount val="4"/>
                <c:pt idx="0">
                  <c:v>10602.95</c:v>
                </c:pt>
                <c:pt idx="1">
                  <c:v>0.39</c:v>
                </c:pt>
                <c:pt idx="2">
                  <c:v>0.54</c:v>
                </c:pt>
                <c:pt idx="3">
                  <c:v>0.04</c:v>
                </c:pt>
              </c:numCache>
            </c:numRef>
          </c:val>
          <c:extLst>
            <c:ext xmlns:c16="http://schemas.microsoft.com/office/drawing/2014/chart" uri="{C3380CC4-5D6E-409C-BE32-E72D297353CC}">
              <c16:uniqueId val="{00000000-DE2B-4E35-B6C2-137972F6522A}"/>
            </c:ext>
          </c:extLst>
        </c:ser>
        <c:dLbls>
          <c:dLblPos val="outEnd"/>
          <c:showLegendKey val="0"/>
          <c:showVal val="1"/>
          <c:showCatName val="0"/>
          <c:showSerName val="0"/>
          <c:showPercent val="0"/>
          <c:showBubbleSize val="0"/>
        </c:dLbls>
        <c:gapWidth val="50"/>
        <c:overlap val="-27"/>
        <c:axId val="1439340127"/>
        <c:axId val="1439340607"/>
      </c:barChart>
      <c:catAx>
        <c:axId val="1439340127"/>
        <c:scaling>
          <c:orientation val="minMax"/>
        </c:scaling>
        <c:delete val="1"/>
        <c:axPos val="b"/>
        <c:numFmt formatCode="General" sourceLinked="1"/>
        <c:majorTickMark val="none"/>
        <c:minorTickMark val="none"/>
        <c:tickLblPos val="nextTo"/>
        <c:crossAx val="1439340607"/>
        <c:crosses val="autoZero"/>
        <c:auto val="1"/>
        <c:lblAlgn val="ctr"/>
        <c:lblOffset val="100"/>
        <c:noMultiLvlLbl val="0"/>
      </c:catAx>
      <c:valAx>
        <c:axId val="1439340607"/>
        <c:scaling>
          <c:orientation val="minMax"/>
        </c:scaling>
        <c:delete val="1"/>
        <c:axPos val="l"/>
        <c:numFmt formatCode="#,##0" sourceLinked="1"/>
        <c:majorTickMark val="none"/>
        <c:minorTickMark val="none"/>
        <c:tickLblPos val="nextTo"/>
        <c:crossAx val="143934012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6"/>
    </mc:Choice>
    <mc:Fallback>
      <c:style val="6"/>
    </mc:Fallback>
  </mc:AlternateContent>
  <c:pivotSource>
    <c:name>[adriana_automated_finance_tracker.xlsx]Analysis!ptNetIncomeColChart</c:name>
    <c:fmtId val="17"/>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Net Income</a:t>
            </a:r>
          </a:p>
        </c:rich>
      </c:tx>
      <c:layout>
        <c:manualLayout>
          <c:xMode val="edge"/>
          <c:yMode val="edge"/>
          <c:x val="2.761456384531568E-2"/>
          <c:y val="2.7777553446844787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4"/>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4"/>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8294168842471714E-2"/>
          <c:y val="0.21760229276895943"/>
          <c:w val="0.92341166231505656"/>
          <c:h val="0.55841181657848327"/>
        </c:manualLayout>
      </c:layout>
      <c:barChart>
        <c:barDir val="col"/>
        <c:grouping val="clustered"/>
        <c:varyColors val="0"/>
        <c:ser>
          <c:idx val="0"/>
          <c:order val="0"/>
          <c:tx>
            <c:strRef>
              <c:f>Analysis!$I$7</c:f>
              <c:strCache>
                <c:ptCount val="1"/>
                <c:pt idx="0">
                  <c:v>Total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Analysis!$H$8:$H$12</c:f>
              <c:strCache>
                <c:ptCount val="4"/>
                <c:pt idx="0">
                  <c:v>Sep</c:v>
                </c:pt>
                <c:pt idx="1">
                  <c:v>Oct</c:v>
                </c:pt>
                <c:pt idx="2">
                  <c:v>Nov</c:v>
                </c:pt>
                <c:pt idx="3">
                  <c:v>Dec</c:v>
                </c:pt>
              </c:strCache>
            </c:strRef>
          </c:cat>
          <c:val>
            <c:numRef>
              <c:f>Analysis!$I$8:$I$12</c:f>
              <c:numCache>
                <c:formatCode>#,##0_ ;\-#,##0\ </c:formatCode>
                <c:ptCount val="4"/>
                <c:pt idx="0">
                  <c:v>10266.210000000001</c:v>
                </c:pt>
                <c:pt idx="1">
                  <c:v>-3975.5699999999997</c:v>
                </c:pt>
                <c:pt idx="2">
                  <c:v>-267.43000000000006</c:v>
                </c:pt>
                <c:pt idx="3">
                  <c:v>-814.75</c:v>
                </c:pt>
              </c:numCache>
            </c:numRef>
          </c:val>
          <c:extLst>
            <c:ext xmlns:c16="http://schemas.microsoft.com/office/drawing/2014/chart" uri="{C3380CC4-5D6E-409C-BE32-E72D297353CC}">
              <c16:uniqueId val="{00000002-C7E8-4A86-99CB-543CC9ACE4D8}"/>
            </c:ext>
          </c:extLst>
        </c:ser>
        <c:dLbls>
          <c:dLblPos val="outEnd"/>
          <c:showLegendKey val="0"/>
          <c:showVal val="1"/>
          <c:showCatName val="0"/>
          <c:showSerName val="0"/>
          <c:showPercent val="0"/>
          <c:showBubbleSize val="0"/>
        </c:dLbls>
        <c:gapWidth val="50"/>
        <c:overlap val="-27"/>
        <c:axId val="1389771551"/>
        <c:axId val="1389778751"/>
      </c:barChart>
      <c:catAx>
        <c:axId val="13897715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9778751"/>
        <c:crosses val="autoZero"/>
        <c:auto val="1"/>
        <c:lblAlgn val="ctr"/>
        <c:lblOffset val="100"/>
        <c:noMultiLvlLbl val="0"/>
      </c:catAx>
      <c:valAx>
        <c:axId val="1389778751"/>
        <c:scaling>
          <c:orientation val="minMax"/>
        </c:scaling>
        <c:delete val="1"/>
        <c:axPos val="l"/>
        <c:numFmt formatCode="#,##0_ ;\-#,##0\ " sourceLinked="1"/>
        <c:majorTickMark val="none"/>
        <c:minorTickMark val="none"/>
        <c:tickLblPos val="nextTo"/>
        <c:crossAx val="138977155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pivotSource>
    <c:name>[adriana_automated_finance_tracker.xlsx]Analysis!ptExpenseColChart</c:name>
    <c:fmtId val="1"/>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baseline="0"/>
              <a:t>Total Expenses</a:t>
            </a:r>
            <a:endParaRPr lang="en-US" sz="1100"/>
          </a:p>
        </c:rich>
      </c:tx>
      <c:layout>
        <c:manualLayout>
          <c:xMode val="edge"/>
          <c:yMode val="edge"/>
          <c:x val="2.1256964289385501E-2"/>
          <c:y val="4.085665762367939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accent1">
                      <a:lumMod val="50000"/>
                    </a:schemeClr>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82767830624276E-2"/>
          <c:y val="0.27372549019607845"/>
          <c:w val="0.9234464338751448"/>
          <c:h val="0.56941176470588239"/>
        </c:manualLayout>
      </c:layout>
      <c:barChart>
        <c:barDir val="col"/>
        <c:grouping val="clustered"/>
        <c:varyColors val="0"/>
        <c:ser>
          <c:idx val="0"/>
          <c:order val="0"/>
          <c:tx>
            <c:strRef>
              <c:f>Analysis!$F$7</c:f>
              <c:strCache>
                <c:ptCount val="1"/>
                <c:pt idx="0">
                  <c:v>Total</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Analysis!$E$8:$E$12</c:f>
              <c:strCache>
                <c:ptCount val="4"/>
                <c:pt idx="0">
                  <c:v>Sep</c:v>
                </c:pt>
                <c:pt idx="1">
                  <c:v>Oct</c:v>
                </c:pt>
                <c:pt idx="2">
                  <c:v>Nov</c:v>
                </c:pt>
                <c:pt idx="3">
                  <c:v>Dec</c:v>
                </c:pt>
              </c:strCache>
            </c:strRef>
          </c:cat>
          <c:val>
            <c:numRef>
              <c:f>Analysis!$F$8:$F$12</c:f>
              <c:numCache>
                <c:formatCode>#,##0</c:formatCode>
                <c:ptCount val="4"/>
                <c:pt idx="0">
                  <c:v>336.74000000000007</c:v>
                </c:pt>
                <c:pt idx="1">
                  <c:v>3976.2599999999998</c:v>
                </c:pt>
                <c:pt idx="2">
                  <c:v>267.47000000000003</c:v>
                </c:pt>
                <c:pt idx="3">
                  <c:v>814.79</c:v>
                </c:pt>
              </c:numCache>
            </c:numRef>
          </c:val>
          <c:extLst>
            <c:ext xmlns:c16="http://schemas.microsoft.com/office/drawing/2014/chart" uri="{C3380CC4-5D6E-409C-BE32-E72D297353CC}">
              <c16:uniqueId val="{00000000-3320-452B-B3CC-6483A674F2D2}"/>
            </c:ext>
          </c:extLst>
        </c:ser>
        <c:dLbls>
          <c:dLblPos val="outEnd"/>
          <c:showLegendKey val="0"/>
          <c:showVal val="1"/>
          <c:showCatName val="0"/>
          <c:showSerName val="0"/>
          <c:showPercent val="0"/>
          <c:showBubbleSize val="0"/>
        </c:dLbls>
        <c:gapWidth val="50"/>
        <c:axId val="1941836896"/>
        <c:axId val="1941840256"/>
      </c:barChart>
      <c:catAx>
        <c:axId val="1941836896"/>
        <c:scaling>
          <c:orientation val="minMax"/>
        </c:scaling>
        <c:delete val="1"/>
        <c:axPos val="b"/>
        <c:numFmt formatCode="General" sourceLinked="1"/>
        <c:majorTickMark val="none"/>
        <c:minorTickMark val="none"/>
        <c:tickLblPos val="low"/>
        <c:crossAx val="1941840256"/>
        <c:crosses val="autoZero"/>
        <c:auto val="1"/>
        <c:lblAlgn val="ctr"/>
        <c:lblOffset val="100"/>
        <c:noMultiLvlLbl val="0"/>
      </c:catAx>
      <c:valAx>
        <c:axId val="1941840256"/>
        <c:scaling>
          <c:orientation val="minMax"/>
        </c:scaling>
        <c:delete val="1"/>
        <c:axPos val="l"/>
        <c:numFmt formatCode="#,##0" sourceLinked="1"/>
        <c:majorTickMark val="none"/>
        <c:minorTickMark val="none"/>
        <c:tickLblPos val="nextTo"/>
        <c:crossAx val="194183689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5.3617274955999328E-2"/>
          <c:y val="0"/>
          <c:w val="0.85191439720840412"/>
          <c:h val="1"/>
        </c:manualLayout>
      </c:layout>
      <c:doughnutChart>
        <c:varyColors val="1"/>
        <c:ser>
          <c:idx val="0"/>
          <c:order val="0"/>
          <c:dPt>
            <c:idx val="0"/>
            <c:bubble3D val="0"/>
            <c:spPr>
              <a:solidFill>
                <a:schemeClr val="accent5">
                  <a:shade val="76000"/>
                </a:schemeClr>
              </a:solidFill>
              <a:ln w="19050">
                <a:solidFill>
                  <a:schemeClr val="lt1"/>
                </a:solidFill>
              </a:ln>
              <a:effectLst/>
            </c:spPr>
            <c:extLst>
              <c:ext xmlns:c16="http://schemas.microsoft.com/office/drawing/2014/chart" uri="{C3380CC4-5D6E-409C-BE32-E72D297353CC}">
                <c16:uniqueId val="{00000002-1B9F-44B4-838D-5A7DAF8C420A}"/>
              </c:ext>
            </c:extLst>
          </c:dPt>
          <c:dPt>
            <c:idx val="1"/>
            <c:bubble3D val="0"/>
            <c:spPr>
              <a:solidFill>
                <a:schemeClr val="accent5">
                  <a:tint val="77000"/>
                </a:schemeClr>
              </a:solidFill>
              <a:ln w="19050">
                <a:solidFill>
                  <a:schemeClr val="lt1"/>
                </a:solidFill>
              </a:ln>
              <a:effectLst/>
            </c:spPr>
            <c:extLst>
              <c:ext xmlns:c16="http://schemas.microsoft.com/office/drawing/2014/chart" uri="{C3380CC4-5D6E-409C-BE32-E72D297353CC}">
                <c16:uniqueId val="{00000001-1B9F-44B4-838D-5A7DAF8C420A}"/>
              </c:ext>
            </c:extLst>
          </c:dPt>
          <c:dLbls>
            <c:dLbl>
              <c:idx val="0"/>
              <c:layout>
                <c:manualLayout>
                  <c:x val="-0.18820163616160041"/>
                  <c:y val="0.28583566097278434"/>
                </c:manualLayout>
              </c:layout>
              <c:spPr>
                <a:noFill/>
                <a:ln>
                  <a:noFill/>
                </a:ln>
                <a:effectLst/>
              </c:spPr>
              <c:txPr>
                <a:bodyPr rot="0" spcFirstLastPara="1" vertOverflow="ellipsis" vert="horz" wrap="square" lIns="38100" tIns="19050" rIns="38100" bIns="19050" anchor="ctr" anchorCtr="1">
                  <a:noAutofit/>
                </a:bodyPr>
                <a:lstStyle/>
                <a:p>
                  <a:pPr>
                    <a:defRPr sz="1050" b="1" i="0" u="none" strike="noStrike" kern="1200" baseline="0">
                      <a:solidFill>
                        <a:schemeClr val="accent5">
                          <a:lumMod val="50000"/>
                        </a:schemeClr>
                      </a:solidFill>
                      <a:latin typeface="+mn-lt"/>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15:layout>
                    <c:manualLayout>
                      <c:w val="0.40157017857110483"/>
                      <c:h val="0.46092484874184553"/>
                    </c:manualLayout>
                  </c15:layout>
                </c:ext>
                <c:ext xmlns:c16="http://schemas.microsoft.com/office/drawing/2014/chart" uri="{C3380CC4-5D6E-409C-BE32-E72D297353CC}">
                  <c16:uniqueId val="{00000002-1B9F-44B4-838D-5A7DAF8C420A}"/>
                </c:ext>
              </c:extLst>
            </c:dLbl>
            <c:dLbl>
              <c:idx val="1"/>
              <c:delete val="1"/>
              <c:extLst>
                <c:ext xmlns:c15="http://schemas.microsoft.com/office/drawing/2012/chart" uri="{CE6537A1-D6FC-4f65-9D91-7224C49458BB}">
                  <c15:layout>
                    <c:manualLayout>
                      <c:w val="0.69049315709200232"/>
                      <c:h val="0.35894796568000731"/>
                    </c:manualLayout>
                  </c15:layout>
                </c:ext>
                <c:ext xmlns:c16="http://schemas.microsoft.com/office/drawing/2014/chart" uri="{C3380CC4-5D6E-409C-BE32-E72D297353CC}">
                  <c16:uniqueId val="{00000001-1B9F-44B4-838D-5A7DAF8C42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extLst>
          </c:dLbls>
          <c:cat>
            <c:strLit>
              <c:ptCount val="2"/>
              <c:pt idx="0">
                <c:v>Saved</c:v>
              </c:pt>
              <c:pt idx="1">
                <c:v>Remaining</c:v>
              </c:pt>
            </c:strLit>
          </c:cat>
          <c:val>
            <c:numRef>
              <c:f>'Savings Goals'!$G$4:$H$4</c:f>
              <c:numCache>
                <c:formatCode>0%</c:formatCode>
                <c:ptCount val="2"/>
                <c:pt idx="0">
                  <c:v>2.242152466367713E-3</c:v>
                </c:pt>
                <c:pt idx="1">
                  <c:v>0.99775784753363228</c:v>
                </c:pt>
              </c:numCache>
            </c:numRef>
          </c:val>
          <c:extLst>
            <c:ext xmlns:c16="http://schemas.microsoft.com/office/drawing/2014/chart" uri="{C3380CC4-5D6E-409C-BE32-E72D297353CC}">
              <c16:uniqueId val="{00000000-1B9F-44B4-838D-5A7DAF8C420A}"/>
            </c:ext>
          </c:extLst>
        </c:ser>
        <c:dLbls>
          <c:showLegendKey val="0"/>
          <c:showVal val="1"/>
          <c:showCatName val="0"/>
          <c:showSerName val="0"/>
          <c:showPercent val="0"/>
          <c:showBubbleSize val="0"/>
          <c:showLeaderLines val="0"/>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val">
        <cx:f>_xlchart.v1.6</cx:f>
      </cx:numDim>
    </cx:data>
  </cx:chartData>
  <cx:chart>
    <cx:title pos="t" align="ctr" overlay="0">
      <cx:tx>
        <cx:txData>
          <cx:v>Income &amp; Expenses by Category - YTD</cx:v>
        </cx:txData>
      </cx:tx>
      <cx:txPr>
        <a:bodyPr spcFirstLastPara="1" vertOverflow="ellipsis" horzOverflow="overflow" wrap="square" lIns="0" tIns="0" rIns="0" bIns="0" anchor="ctr" anchorCtr="1"/>
        <a:lstStyle/>
        <a:p>
          <a:pPr algn="ctr" rtl="0">
            <a:defRPr/>
          </a:pPr>
          <a:r>
            <a:rPr lang="en-GB" sz="1400" b="0" i="0" u="none" strike="noStrike" baseline="0">
              <a:solidFill>
                <a:sysClr val="windowText" lastClr="000000">
                  <a:lumMod val="65000"/>
                  <a:lumOff val="35000"/>
                </a:sysClr>
              </a:solidFill>
              <a:latin typeface="Aptos Narrow" panose="02110004020202020204"/>
            </a:rPr>
            <a:t>Income &amp; Expenses by Category - YTD</a:t>
          </a:r>
        </a:p>
      </cx:txPr>
    </cx:title>
    <cx:plotArea>
      <cx:plotAreaRegion>
        <cx:series layoutId="waterfall" uniqueId="{10F750E9-1E45-4A57-AD94-0048A567D75C}">
          <cx:tx>
            <cx:txData>
              <cx:f>_xlchart.v1.5</cx:f>
              <cx:v>Sum of Income/(Expense)</cx:v>
            </cx:txData>
          </cx:tx>
          <cx:dataLabels pos="outEnd">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dataLabels>
          <cx:dataId val="0"/>
          <cx:layoutPr>
            <cx:visibility connectorLines="1"/>
            <cx:subtotals>
              <cx:idx val="6"/>
              <cx:idx val="7"/>
              <cx:idx val="8"/>
              <cx:idx val="9"/>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legend pos="b" align="ctr" overlay="0">
      <cx:txPr>
        <a:bodyPr spcFirstLastPara="1" vertOverflow="ellipsis" horzOverflow="overflow" wrap="square" lIns="0" tIns="0" rIns="0" bIns="0" anchor="ctr" anchorCtr="1"/>
        <a:lstStyle/>
        <a:p>
          <a:pPr algn="ctr" rtl="0">
            <a:defRPr/>
          </a:pPr>
          <a:endParaRPr lang="en-GB" sz="900" b="0" i="0" u="none" strike="noStrike" baseline="0">
            <a:solidFill>
              <a:sysClr val="windowText" lastClr="000000">
                <a:lumMod val="65000"/>
                <a:lumOff val="35000"/>
              </a:sysClr>
            </a:solidFill>
            <a:latin typeface="Aptos Narrow" panose="02110004020202020204"/>
          </a:endParaRPr>
        </a:p>
      </cx:txPr>
    </cx:legend>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_xlchart.v1.8</cx:f>
      </cx:strDim>
      <cx:numDim type="size">
        <cx:f>_xlchart.v1.9</cx:f>
      </cx:numDim>
    </cx:data>
  </cx:chartData>
  <cx:chart>
    <cx:title pos="t" align="ctr" overlay="0">
      <cx:tx>
        <cx:txData>
          <cx:v>Expenses by Subcategory - YTD</cx:v>
        </cx:txData>
      </cx:tx>
      <cx:txPr>
        <a:bodyPr spcFirstLastPara="1" vertOverflow="ellipsis" horzOverflow="overflow" wrap="square" lIns="0" tIns="0" rIns="0" bIns="0" anchor="ctr" anchorCtr="1"/>
        <a:lstStyle/>
        <a:p>
          <a:pPr algn="ctr" rtl="0">
            <a:defRPr/>
          </a:pPr>
          <a:r>
            <a:rPr lang="en-GB" sz="1400" b="0" i="0" u="none" strike="noStrike" baseline="0">
              <a:solidFill>
                <a:sysClr val="windowText" lastClr="000000">
                  <a:lumMod val="65000"/>
                  <a:lumOff val="35000"/>
                </a:sysClr>
              </a:solidFill>
              <a:latin typeface="Aptos Narrow" panose="02110004020202020204"/>
            </a:rPr>
            <a:t>Expenses by Subcategory - YTD</a:t>
          </a:r>
        </a:p>
      </cx:txPr>
    </cx:title>
    <cx:plotArea>
      <cx:plotAreaRegion>
        <cx:series layoutId="treemap" uniqueId="{9547588B-86A7-4CF4-82AF-B094901C50B8}">
          <cx:dataLabels>
            <cx:txPr>
              <a:bodyPr spcFirstLastPara="1" vertOverflow="ellipsis" horzOverflow="overflow" wrap="square" lIns="0" tIns="0" rIns="0" bIns="0" anchor="ctr" anchorCtr="1"/>
              <a:lstStyle/>
              <a:p>
                <a:pPr algn="ctr" rtl="0">
                  <a:defRPr/>
                </a:pPr>
                <a:endParaRPr lang="en-GB" sz="900" b="0" i="0" u="none" strike="noStrike" baseline="0">
                  <a:solidFill>
                    <a:sysClr val="window" lastClr="FFFFFF"/>
                  </a:solidFill>
                  <a:latin typeface="Aptos Narrow" panose="02110004020202020204"/>
                </a:endParaRPr>
              </a:p>
            </cx:txPr>
            <cx:visibility seriesName="0" categoryName="1" value="1"/>
            <cx:separator>, </cx:separator>
          </cx:dataLabels>
          <cx:dataId val="0"/>
          <cx:layoutPr/>
        </cx:series>
      </cx:plotAreaRegion>
    </cx:plotArea>
  </cx:chart>
</cx: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9">
  <a:schemeClr val="accent6"/>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2.svg"/><Relationship Id="rId3" Type="http://schemas.microsoft.com/office/2014/relationships/chartEx" Target="../charts/chartEx2.xml"/><Relationship Id="rId7" Type="http://schemas.openxmlformats.org/officeDocument/2006/relationships/image" Target="../media/image1.png"/><Relationship Id="rId2" Type="http://schemas.openxmlformats.org/officeDocument/2006/relationships/chart" Target="../charts/chart1.xml"/><Relationship Id="rId1" Type="http://schemas.microsoft.com/office/2014/relationships/chartEx" Target="../charts/chartEx1.xml"/><Relationship Id="rId6" Type="http://schemas.openxmlformats.org/officeDocument/2006/relationships/hyperlink" Target="https://www.myonlinetraininghub.com/automated-excel-finance-tracker" TargetMode="External"/><Relationship Id="rId11" Type="http://schemas.openxmlformats.org/officeDocument/2006/relationships/image" Target="../media/image3.png"/><Relationship Id="rId5" Type="http://schemas.openxmlformats.org/officeDocument/2006/relationships/chart" Target="../charts/chart3.xml"/><Relationship Id="rId10" Type="http://schemas.openxmlformats.org/officeDocument/2006/relationships/hyperlink" Target="https://www.myonlinetraininghub.com/" TargetMode="External"/><Relationship Id="rId4" Type="http://schemas.openxmlformats.org/officeDocument/2006/relationships/chart" Target="../charts/chart2.xml"/><Relationship Id="rId9" Type="http://schemas.openxmlformats.org/officeDocument/2006/relationships/hyperlink" Target="https://youtu.be/o1ak8FjuLC8"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4.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4.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4.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5.xml.rels><?xml version="1.0" encoding="UTF-8" standalone="yes"?>
<Relationships xmlns="http://schemas.openxmlformats.org/package/2006/relationships"><Relationship Id="rId8" Type="http://schemas.openxmlformats.org/officeDocument/2006/relationships/image" Target="../media/image2.svg"/><Relationship Id="rId3" Type="http://schemas.openxmlformats.org/officeDocument/2006/relationships/chart" Target="../charts/chart4.xml"/><Relationship Id="rId7" Type="http://schemas.openxmlformats.org/officeDocument/2006/relationships/image" Target="../media/image1.png"/><Relationship Id="rId2" Type="http://schemas.openxmlformats.org/officeDocument/2006/relationships/image" Target="../media/image6.svg"/><Relationship Id="rId1" Type="http://schemas.openxmlformats.org/officeDocument/2006/relationships/image" Target="../media/image5.png"/><Relationship Id="rId6" Type="http://schemas.openxmlformats.org/officeDocument/2006/relationships/hyperlink" Target="https://www.myonlinetraininghub.com/automated-excel-finance-tracker" TargetMode="External"/><Relationship Id="rId11" Type="http://schemas.openxmlformats.org/officeDocument/2006/relationships/image" Target="../media/image4.png"/><Relationship Id="rId5" Type="http://schemas.openxmlformats.org/officeDocument/2006/relationships/image" Target="../media/image8.svg"/><Relationship Id="rId10" Type="http://schemas.openxmlformats.org/officeDocument/2006/relationships/hyperlink" Target="https://www.myonlinetraininghub.com/" TargetMode="External"/><Relationship Id="rId4" Type="http://schemas.openxmlformats.org/officeDocument/2006/relationships/image" Target="../media/image7.png"/><Relationship Id="rId9" Type="http://schemas.openxmlformats.org/officeDocument/2006/relationships/hyperlink" Target="https://youtu.be/o1ak8FjuLC8"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image" Target="../media/image10.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9.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image" Target="../media/image10.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9.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85725</xdr:rowOff>
    </xdr:from>
    <xdr:to>
      <xdr:col>5</xdr:col>
      <xdr:colOff>1581150</xdr:colOff>
      <xdr:row>36</xdr:row>
      <xdr:rowOff>85724</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6F783FFA-42AB-46F7-8C77-D8392E0B2D6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28600" y="3790950"/>
              <a:ext cx="5343525" cy="3428999"/>
            </a:xfrm>
            <a:prstGeom prst="rect">
              <a:avLst/>
            </a:prstGeom>
            <a:solidFill>
              <a:prstClr val="white"/>
            </a:solidFill>
            <a:ln w="1">
              <a:solidFill>
                <a:prstClr val="green"/>
              </a:solidFill>
            </a:ln>
          </xdr:spPr>
          <xdr:txBody>
            <a:bodyPr vertOverflow="clip" horzOverflow="clip"/>
            <a:lstStyle/>
            <a:p>
              <a:r>
                <a:rPr lang="en-AU"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223775</xdr:colOff>
      <xdr:row>1</xdr:row>
      <xdr:rowOff>76200</xdr:rowOff>
    </xdr:from>
    <xdr:to>
      <xdr:col>4</xdr:col>
      <xdr:colOff>104774</xdr:colOff>
      <xdr:row>7</xdr:row>
      <xdr:rowOff>67200</xdr:rowOff>
    </xdr:to>
    <xdr:graphicFrame macro="">
      <xdr:nvGraphicFramePr>
        <xdr:cNvPr id="5" name="Chart 4">
          <a:extLst>
            <a:ext uri="{FF2B5EF4-FFF2-40B4-BE49-F238E27FC236}">
              <a16:creationId xmlns:a16="http://schemas.microsoft.com/office/drawing/2014/main" id="{0818AAAB-E080-904E-4E21-D579AD495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19049</xdr:colOff>
      <xdr:row>2</xdr:row>
      <xdr:rowOff>180975</xdr:rowOff>
    </xdr:from>
    <xdr:to>
      <xdr:col>5</xdr:col>
      <xdr:colOff>1628774</xdr:colOff>
      <xdr:row>5</xdr:row>
      <xdr:rowOff>0</xdr:rowOff>
    </xdr:to>
    <mc:AlternateContent xmlns:mc="http://schemas.openxmlformats.org/markup-compatibility/2006" xmlns:a14="http://schemas.microsoft.com/office/drawing/2010/main">
      <mc:Choice Requires="a14">
        <xdr:graphicFrame macro="">
          <xdr:nvGraphicFramePr>
            <xdr:cNvPr id="6" name="Years (Date)">
              <a:extLst>
                <a:ext uri="{FF2B5EF4-FFF2-40B4-BE49-F238E27FC236}">
                  <a16:creationId xmlns:a16="http://schemas.microsoft.com/office/drawing/2014/main" id="{F006D6A9-EB5A-BC16-08E8-377693A09E59}"/>
                </a:ext>
              </a:extLst>
            </xdr:cNvPr>
            <xdr:cNvGraphicFramePr/>
          </xdr:nvGraphicFramePr>
          <xdr:xfrm>
            <a:off x="0" y="0"/>
            <a:ext cx="0" cy="0"/>
          </xdr:xfrm>
          <a:graphic>
            <a:graphicData uri="http://schemas.microsoft.com/office/drawing/2010/slicer">
              <sle:slicer xmlns:sle="http://schemas.microsoft.com/office/drawing/2010/slicer" name="Years (Date)"/>
            </a:graphicData>
          </a:graphic>
        </xdr:graphicFrame>
      </mc:Choice>
      <mc:Fallback xmlns="">
        <xdr:sp macro="" textlink="">
          <xdr:nvSpPr>
            <xdr:cNvPr id="0" name=""/>
            <xdr:cNvSpPr>
              <a:spLocks noTextEdit="1"/>
            </xdr:cNvSpPr>
          </xdr:nvSpPr>
          <xdr:spPr>
            <a:xfrm>
              <a:off x="4010024" y="990600"/>
              <a:ext cx="1609725" cy="390525"/>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0</xdr:colOff>
      <xdr:row>18</xdr:row>
      <xdr:rowOff>85725</xdr:rowOff>
    </xdr:from>
    <xdr:to>
      <xdr:col>19</xdr:col>
      <xdr:colOff>0</xdr:colOff>
      <xdr:row>36</xdr:row>
      <xdr:rowOff>85724</xdr:rowOff>
    </xdr:to>
    <mc:AlternateContent xmlns:mc="http://schemas.openxmlformats.org/markup-compatibility/2006">
      <mc:Choice xmlns:cx1="http://schemas.microsoft.com/office/drawing/2015/9/8/chartex" Requires="cx1">
        <xdr:graphicFrame macro="">
          <xdr:nvGraphicFramePr>
            <xdr:cNvPr id="7" name="Chart 6">
              <a:extLst>
                <a:ext uri="{FF2B5EF4-FFF2-40B4-BE49-F238E27FC236}">
                  <a16:creationId xmlns:a16="http://schemas.microsoft.com/office/drawing/2014/main" id="{891E4C24-A1AB-4CC4-8462-E44267C3B42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5638800" y="3790950"/>
              <a:ext cx="6419850" cy="3428999"/>
            </a:xfrm>
            <a:prstGeom prst="rect">
              <a:avLst/>
            </a:prstGeom>
            <a:solidFill>
              <a:prstClr val="white"/>
            </a:solidFill>
            <a:ln w="1">
              <a:solidFill>
                <a:prstClr val="green"/>
              </a:solidFill>
            </a:ln>
          </xdr:spPr>
          <xdr:txBody>
            <a:bodyPr vertOverflow="clip" horzOverflow="clip"/>
            <a:lstStyle/>
            <a:p>
              <a:r>
                <a:rPr lang="en-AU"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228599</xdr:colOff>
      <xdr:row>11</xdr:row>
      <xdr:rowOff>51350</xdr:rowOff>
    </xdr:from>
    <xdr:to>
      <xdr:col>4</xdr:col>
      <xdr:colOff>104774</xdr:colOff>
      <xdr:row>17</xdr:row>
      <xdr:rowOff>42350</xdr:rowOff>
    </xdr:to>
    <xdr:graphicFrame macro="">
      <xdr:nvGraphicFramePr>
        <xdr:cNvPr id="8" name="Chart 7">
          <a:extLst>
            <a:ext uri="{FF2B5EF4-FFF2-40B4-BE49-F238E27FC236}">
              <a16:creationId xmlns:a16="http://schemas.microsoft.com/office/drawing/2014/main" id="{DF98ADAA-06B5-412E-906A-AF3CC83A2D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5</xdr:row>
      <xdr:rowOff>152400</xdr:rowOff>
    </xdr:from>
    <xdr:to>
      <xdr:col>4</xdr:col>
      <xdr:colOff>104775</xdr:colOff>
      <xdr:row>11</xdr:row>
      <xdr:rowOff>142875</xdr:rowOff>
    </xdr:to>
    <xdr:graphicFrame macro="">
      <xdr:nvGraphicFramePr>
        <xdr:cNvPr id="2" name="Chart 1">
          <a:extLst>
            <a:ext uri="{FF2B5EF4-FFF2-40B4-BE49-F238E27FC236}">
              <a16:creationId xmlns:a16="http://schemas.microsoft.com/office/drawing/2014/main" id="{A7F01BF7-25D7-97A2-9257-9F53E20C1A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xdr:row>
      <xdr:rowOff>95250</xdr:rowOff>
    </xdr:from>
    <xdr:to>
      <xdr:col>4</xdr:col>
      <xdr:colOff>123824</xdr:colOff>
      <xdr:row>17</xdr:row>
      <xdr:rowOff>66675</xdr:rowOff>
    </xdr:to>
    <xdr:sp macro="" textlink="">
      <xdr:nvSpPr>
        <xdr:cNvPr id="9" name="Rectangle 8">
          <a:extLst>
            <a:ext uri="{FF2B5EF4-FFF2-40B4-BE49-F238E27FC236}">
              <a16:creationId xmlns:a16="http://schemas.microsoft.com/office/drawing/2014/main" id="{F922FD38-5E17-CF86-3F37-5644BB13BB0B}"/>
            </a:ext>
          </a:extLst>
        </xdr:cNvPr>
        <xdr:cNvSpPr/>
      </xdr:nvSpPr>
      <xdr:spPr>
        <a:xfrm>
          <a:off x="228600" y="781050"/>
          <a:ext cx="3667124" cy="3019425"/>
        </a:xfrm>
        <a:prstGeom prst="rect">
          <a:avLst/>
        </a:prstGeom>
        <a:noFill/>
        <a:ln w="6350">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6</xdr:col>
      <xdr:colOff>248478</xdr:colOff>
      <xdr:row>0</xdr:row>
      <xdr:rowOff>82826</xdr:rowOff>
    </xdr:from>
    <xdr:to>
      <xdr:col>9</xdr:col>
      <xdr:colOff>18398</xdr:colOff>
      <xdr:row>0</xdr:row>
      <xdr:rowOff>378101</xdr:rowOff>
    </xdr:to>
    <xdr:grpSp>
      <xdr:nvGrpSpPr>
        <xdr:cNvPr id="4" name="Group 3">
          <a:hlinkClick xmlns:r="http://schemas.openxmlformats.org/officeDocument/2006/relationships" r:id="rId6"/>
          <a:extLst>
            <a:ext uri="{FF2B5EF4-FFF2-40B4-BE49-F238E27FC236}">
              <a16:creationId xmlns:a16="http://schemas.microsoft.com/office/drawing/2014/main" id="{3B80260A-AABF-4ED7-A1DE-976FE8E39A42}"/>
            </a:ext>
          </a:extLst>
        </xdr:cNvPr>
        <xdr:cNvGrpSpPr/>
      </xdr:nvGrpSpPr>
      <xdr:grpSpPr>
        <a:xfrm>
          <a:off x="5887278" y="82826"/>
          <a:ext cx="1170095" cy="295275"/>
          <a:chOff x="4486275" y="142875"/>
          <a:chExt cx="1162050" cy="295275"/>
        </a:xfrm>
      </xdr:grpSpPr>
      <xdr:sp macro="" textlink="">
        <xdr:nvSpPr>
          <xdr:cNvPr id="10" name="Rectangle: Rounded Corners 9">
            <a:extLst>
              <a:ext uri="{FF2B5EF4-FFF2-40B4-BE49-F238E27FC236}">
                <a16:creationId xmlns:a16="http://schemas.microsoft.com/office/drawing/2014/main" id="{8E6AB28F-55A3-B429-91E3-74A9B2B4F033}"/>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11" name="Graphic 10" descr="Document">
            <a:extLst>
              <a:ext uri="{FF2B5EF4-FFF2-40B4-BE49-F238E27FC236}">
                <a16:creationId xmlns:a16="http://schemas.microsoft.com/office/drawing/2014/main" id="{78E75B85-8992-4473-218A-CD4739085A8D}"/>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5391149" y="171449"/>
            <a:ext cx="238126" cy="238126"/>
          </a:xfrm>
          <a:prstGeom prst="rect">
            <a:avLst/>
          </a:prstGeom>
        </xdr:spPr>
      </xdr:pic>
    </xdr:grpSp>
    <xdr:clientData/>
  </xdr:twoCellAnchor>
  <xdr:twoCellAnchor editAs="absolute">
    <xdr:from>
      <xdr:col>9</xdr:col>
      <xdr:colOff>161272</xdr:colOff>
      <xdr:row>0</xdr:row>
      <xdr:rowOff>82826</xdr:rowOff>
    </xdr:from>
    <xdr:to>
      <xdr:col>12</xdr:col>
      <xdr:colOff>136426</xdr:colOff>
      <xdr:row>0</xdr:row>
      <xdr:rowOff>378101</xdr:rowOff>
    </xdr:to>
    <xdr:grpSp>
      <xdr:nvGrpSpPr>
        <xdr:cNvPr id="12" name="Group 11">
          <a:hlinkClick xmlns:r="http://schemas.openxmlformats.org/officeDocument/2006/relationships" r:id="rId9"/>
          <a:extLst>
            <a:ext uri="{FF2B5EF4-FFF2-40B4-BE49-F238E27FC236}">
              <a16:creationId xmlns:a16="http://schemas.microsoft.com/office/drawing/2014/main" id="{B18813A6-4214-41BB-BA85-E9F61D9BBA1C}"/>
            </a:ext>
          </a:extLst>
        </xdr:cNvPr>
        <xdr:cNvGrpSpPr/>
      </xdr:nvGrpSpPr>
      <xdr:grpSpPr>
        <a:xfrm>
          <a:off x="7200247" y="82826"/>
          <a:ext cx="1375329" cy="295275"/>
          <a:chOff x="5400674" y="152400"/>
          <a:chExt cx="1362075" cy="295275"/>
        </a:xfrm>
      </xdr:grpSpPr>
      <xdr:sp macro="" textlink="">
        <xdr:nvSpPr>
          <xdr:cNvPr id="13" name="Rectangle: Rounded Corners 12">
            <a:extLst>
              <a:ext uri="{FF2B5EF4-FFF2-40B4-BE49-F238E27FC236}">
                <a16:creationId xmlns:a16="http://schemas.microsoft.com/office/drawing/2014/main" id="{AE23DE5E-6756-45D8-DD88-BF445CBB021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4" name="Group 13">
            <a:extLst>
              <a:ext uri="{FF2B5EF4-FFF2-40B4-BE49-F238E27FC236}">
                <a16:creationId xmlns:a16="http://schemas.microsoft.com/office/drawing/2014/main" id="{3C7D70C5-418C-BC12-2D92-24BFA29ACB2C}"/>
              </a:ext>
            </a:extLst>
          </xdr:cNvPr>
          <xdr:cNvGrpSpPr/>
        </xdr:nvGrpSpPr>
        <xdr:grpSpPr>
          <a:xfrm>
            <a:off x="6419850" y="200025"/>
            <a:ext cx="280427" cy="200025"/>
            <a:chOff x="5495924" y="2943225"/>
            <a:chExt cx="1362075" cy="971550"/>
          </a:xfrm>
        </xdr:grpSpPr>
        <xdr:sp macro="" textlink="">
          <xdr:nvSpPr>
            <xdr:cNvPr id="15" name="Rectangle: Rounded Corners 14">
              <a:extLst>
                <a:ext uri="{FF2B5EF4-FFF2-40B4-BE49-F238E27FC236}">
                  <a16:creationId xmlns:a16="http://schemas.microsoft.com/office/drawing/2014/main" id="{8FD91778-C70A-0CF3-2420-5C692C89D146}"/>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6" name="Isosceles Triangle 15">
              <a:extLst>
                <a:ext uri="{FF2B5EF4-FFF2-40B4-BE49-F238E27FC236}">
                  <a16:creationId xmlns:a16="http://schemas.microsoft.com/office/drawing/2014/main" id="{6641C273-5701-E7FE-1FAD-BEE36F7BE805}"/>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19</xdr:col>
      <xdr:colOff>82825</xdr:colOff>
      <xdr:row>0</xdr:row>
      <xdr:rowOff>0</xdr:rowOff>
    </xdr:from>
    <xdr:ext cx="2335695" cy="467139"/>
    <xdr:pic>
      <xdr:nvPicPr>
        <xdr:cNvPr id="17" name="my-online-training-hub-logo-2">
          <a:hlinkClick xmlns:r="http://schemas.openxmlformats.org/officeDocument/2006/relationships" r:id="rId10"/>
          <a:extLst>
            <a:ext uri="{FF2B5EF4-FFF2-40B4-BE49-F238E27FC236}">
              <a16:creationId xmlns:a16="http://schemas.microsoft.com/office/drawing/2014/main" id="{5E30A2F1-A74D-441D-9861-BC6FB07076F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xdr:blipFill>
      <xdr:spPr>
        <a:xfrm>
          <a:off x="12109173" y="0"/>
          <a:ext cx="2335695" cy="46713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absolute">
    <xdr:from>
      <xdr:col>3</xdr:col>
      <xdr:colOff>2669962</xdr:colOff>
      <xdr:row>0</xdr:row>
      <xdr:rowOff>201083</xdr:rowOff>
    </xdr:from>
    <xdr:to>
      <xdr:col>3</xdr:col>
      <xdr:colOff>3908204</xdr:colOff>
      <xdr:row>0</xdr:row>
      <xdr:rowOff>496358</xdr:rowOff>
    </xdr:to>
    <xdr:grpSp>
      <xdr:nvGrpSpPr>
        <xdr:cNvPr id="2" name="Group 1">
          <a:hlinkClick xmlns:r="http://schemas.openxmlformats.org/officeDocument/2006/relationships" r:id="rId1"/>
          <a:extLst>
            <a:ext uri="{FF2B5EF4-FFF2-40B4-BE49-F238E27FC236}">
              <a16:creationId xmlns:a16="http://schemas.microsoft.com/office/drawing/2014/main" id="{AA8D6445-B786-4852-B825-33BDDDFD3CF1}"/>
            </a:ext>
          </a:extLst>
        </xdr:cNvPr>
        <xdr:cNvGrpSpPr/>
      </xdr:nvGrpSpPr>
      <xdr:grpSpPr>
        <a:xfrm>
          <a:off x="4260637" y="201083"/>
          <a:ext cx="1238242" cy="295275"/>
          <a:chOff x="4486275" y="142875"/>
          <a:chExt cx="1162050" cy="295275"/>
        </a:xfrm>
      </xdr:grpSpPr>
      <xdr:sp macro="" textlink="">
        <xdr:nvSpPr>
          <xdr:cNvPr id="3" name="Rectangle: Rounded Corners 2">
            <a:extLst>
              <a:ext uri="{FF2B5EF4-FFF2-40B4-BE49-F238E27FC236}">
                <a16:creationId xmlns:a16="http://schemas.microsoft.com/office/drawing/2014/main" id="{14572D55-6370-27B7-3A27-036FBB4052A2}"/>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9E7D9D62-91C3-5A0A-E4C7-CFF7B59B8E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3</xdr:col>
      <xdr:colOff>4133904</xdr:colOff>
      <xdr:row>0</xdr:row>
      <xdr:rowOff>201083</xdr:rowOff>
    </xdr:from>
    <xdr:to>
      <xdr:col>4</xdr:col>
      <xdr:colOff>469895</xdr:colOff>
      <xdr:row>0</xdr:row>
      <xdr:rowOff>496358</xdr:rowOff>
    </xdr:to>
    <xdr:grpSp>
      <xdr:nvGrpSpPr>
        <xdr:cNvPr id="5" name="Group 4">
          <a:hlinkClick xmlns:r="http://schemas.openxmlformats.org/officeDocument/2006/relationships" r:id="rId4"/>
          <a:extLst>
            <a:ext uri="{FF2B5EF4-FFF2-40B4-BE49-F238E27FC236}">
              <a16:creationId xmlns:a16="http://schemas.microsoft.com/office/drawing/2014/main" id="{BE1517FD-7AD4-4A88-895C-348787A9DFF5}"/>
            </a:ext>
          </a:extLst>
        </xdr:cNvPr>
        <xdr:cNvGrpSpPr/>
      </xdr:nvGrpSpPr>
      <xdr:grpSpPr>
        <a:xfrm>
          <a:off x="5724579" y="201083"/>
          <a:ext cx="1127066" cy="295275"/>
          <a:chOff x="5400674" y="152400"/>
          <a:chExt cx="1362075" cy="295275"/>
        </a:xfrm>
      </xdr:grpSpPr>
      <xdr:sp macro="" textlink="">
        <xdr:nvSpPr>
          <xdr:cNvPr id="6" name="Rectangle: Rounded Corners 5">
            <a:extLst>
              <a:ext uri="{FF2B5EF4-FFF2-40B4-BE49-F238E27FC236}">
                <a16:creationId xmlns:a16="http://schemas.microsoft.com/office/drawing/2014/main" id="{DABA9BEF-A370-3A83-6DAF-9CB7045AFCF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5E0A4FCF-3874-300A-09D2-8FAF53527775}"/>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6ABB1024-DF62-E1BB-297F-CBA4754A89D2}"/>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4D46EB1F-0A16-7C39-6F0B-5ECB2EB6CA48}"/>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7</xdr:col>
      <xdr:colOff>202990</xdr:colOff>
      <xdr:row>0</xdr:row>
      <xdr:rowOff>0</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88CABF6A-C255-42BD-B290-4B38B9D4CB3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6969881" y="0"/>
          <a:ext cx="3230086" cy="6477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5</xdr:col>
      <xdr:colOff>1263097</xdr:colOff>
      <xdr:row>0</xdr:row>
      <xdr:rowOff>207065</xdr:rowOff>
    </xdr:from>
    <xdr:to>
      <xdr:col>8</xdr:col>
      <xdr:colOff>200615</xdr:colOff>
      <xdr:row>0</xdr:row>
      <xdr:rowOff>502340</xdr:rowOff>
    </xdr:to>
    <xdr:grpSp>
      <xdr:nvGrpSpPr>
        <xdr:cNvPr id="2" name="Group 1">
          <a:hlinkClick xmlns:r="http://schemas.openxmlformats.org/officeDocument/2006/relationships" r:id="rId1"/>
          <a:extLst>
            <a:ext uri="{FF2B5EF4-FFF2-40B4-BE49-F238E27FC236}">
              <a16:creationId xmlns:a16="http://schemas.microsoft.com/office/drawing/2014/main" id="{780472F7-95B2-4735-92EF-D1492807077C}"/>
            </a:ext>
          </a:extLst>
        </xdr:cNvPr>
        <xdr:cNvGrpSpPr/>
      </xdr:nvGrpSpPr>
      <xdr:grpSpPr>
        <a:xfrm>
          <a:off x="4857749" y="207065"/>
          <a:ext cx="1173823" cy="295275"/>
          <a:chOff x="4486275" y="142875"/>
          <a:chExt cx="1162050" cy="295275"/>
        </a:xfrm>
      </xdr:grpSpPr>
      <xdr:sp macro="" textlink="">
        <xdr:nvSpPr>
          <xdr:cNvPr id="3" name="Rectangle: Rounded Corners 2">
            <a:extLst>
              <a:ext uri="{FF2B5EF4-FFF2-40B4-BE49-F238E27FC236}">
                <a16:creationId xmlns:a16="http://schemas.microsoft.com/office/drawing/2014/main" id="{C0FF15CC-C235-919F-57B6-59EFA3D6F65C}"/>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C5709D26-DF55-D9F8-5131-038657029C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8</xdr:col>
      <xdr:colOff>343489</xdr:colOff>
      <xdr:row>0</xdr:row>
      <xdr:rowOff>207065</xdr:rowOff>
    </xdr:from>
    <xdr:to>
      <xdr:col>9</xdr:col>
      <xdr:colOff>45316</xdr:colOff>
      <xdr:row>0</xdr:row>
      <xdr:rowOff>502340</xdr:rowOff>
    </xdr:to>
    <xdr:grpSp>
      <xdr:nvGrpSpPr>
        <xdr:cNvPr id="5" name="Group 4">
          <a:hlinkClick xmlns:r="http://schemas.openxmlformats.org/officeDocument/2006/relationships" r:id="rId4"/>
          <a:extLst>
            <a:ext uri="{FF2B5EF4-FFF2-40B4-BE49-F238E27FC236}">
              <a16:creationId xmlns:a16="http://schemas.microsoft.com/office/drawing/2014/main" id="{80D7764C-DAAF-474C-83BB-B1F853D2B7B3}"/>
            </a:ext>
          </a:extLst>
        </xdr:cNvPr>
        <xdr:cNvGrpSpPr/>
      </xdr:nvGrpSpPr>
      <xdr:grpSpPr>
        <a:xfrm>
          <a:off x="6174446" y="207065"/>
          <a:ext cx="1350066" cy="295275"/>
          <a:chOff x="5400674" y="152400"/>
          <a:chExt cx="1362075" cy="295275"/>
        </a:xfrm>
      </xdr:grpSpPr>
      <xdr:sp macro="" textlink="">
        <xdr:nvSpPr>
          <xdr:cNvPr id="6" name="Rectangle: Rounded Corners 5">
            <a:extLst>
              <a:ext uri="{FF2B5EF4-FFF2-40B4-BE49-F238E27FC236}">
                <a16:creationId xmlns:a16="http://schemas.microsoft.com/office/drawing/2014/main" id="{ED196387-1F56-ECAA-56C4-39AEDCF317EC}"/>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10180D41-31C4-F290-18E1-2663262B9F09}"/>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7F63DC3C-5FDF-F4F1-4332-F8CE12EA37FF}"/>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63E5D976-D34E-8453-0FCE-4D0523E3333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10</xdr:col>
      <xdr:colOff>153294</xdr:colOff>
      <xdr:row>0</xdr:row>
      <xdr:rowOff>16566</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15AD63D6-58A3-4B3A-A764-0B4B86E6F7C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781577" y="16566"/>
          <a:ext cx="3230086" cy="6477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absolute">
    <xdr:from>
      <xdr:col>3</xdr:col>
      <xdr:colOff>853109</xdr:colOff>
      <xdr:row>0</xdr:row>
      <xdr:rowOff>215348</xdr:rowOff>
    </xdr:from>
    <xdr:to>
      <xdr:col>4</xdr:col>
      <xdr:colOff>1004028</xdr:colOff>
      <xdr:row>0</xdr:row>
      <xdr:rowOff>510623</xdr:rowOff>
    </xdr:to>
    <xdr:grpSp>
      <xdr:nvGrpSpPr>
        <xdr:cNvPr id="2" name="Group 1">
          <a:hlinkClick xmlns:r="http://schemas.openxmlformats.org/officeDocument/2006/relationships" r:id="rId1"/>
          <a:extLst>
            <a:ext uri="{FF2B5EF4-FFF2-40B4-BE49-F238E27FC236}">
              <a16:creationId xmlns:a16="http://schemas.microsoft.com/office/drawing/2014/main" id="{D590730D-5AE0-46EE-BB0F-8A14BE955FF4}"/>
            </a:ext>
          </a:extLst>
        </xdr:cNvPr>
        <xdr:cNvGrpSpPr/>
      </xdr:nvGrpSpPr>
      <xdr:grpSpPr>
        <a:xfrm>
          <a:off x="3967370" y="215348"/>
          <a:ext cx="1169680" cy="295275"/>
          <a:chOff x="4486275" y="142875"/>
          <a:chExt cx="1162050" cy="295275"/>
        </a:xfrm>
      </xdr:grpSpPr>
      <xdr:sp macro="" textlink="">
        <xdr:nvSpPr>
          <xdr:cNvPr id="3" name="Rectangle: Rounded Corners 2">
            <a:extLst>
              <a:ext uri="{FF2B5EF4-FFF2-40B4-BE49-F238E27FC236}">
                <a16:creationId xmlns:a16="http://schemas.microsoft.com/office/drawing/2014/main" id="{3AB19099-3DE8-D455-82A9-9716CF082FB5}"/>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E0E710DF-E1A2-7BAC-550B-20A411FC96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4</xdr:col>
      <xdr:colOff>1146902</xdr:colOff>
      <xdr:row>0</xdr:row>
      <xdr:rowOff>215348</xdr:rowOff>
    </xdr:from>
    <xdr:to>
      <xdr:col>7</xdr:col>
      <xdr:colOff>124001</xdr:colOff>
      <xdr:row>0</xdr:row>
      <xdr:rowOff>510623</xdr:rowOff>
    </xdr:to>
    <xdr:grpSp>
      <xdr:nvGrpSpPr>
        <xdr:cNvPr id="5" name="Group 4">
          <a:hlinkClick xmlns:r="http://schemas.openxmlformats.org/officeDocument/2006/relationships" r:id="rId4"/>
          <a:extLst>
            <a:ext uri="{FF2B5EF4-FFF2-40B4-BE49-F238E27FC236}">
              <a16:creationId xmlns:a16="http://schemas.microsoft.com/office/drawing/2014/main" id="{7B00E79C-4B19-4D33-915E-53661F49EA41}"/>
            </a:ext>
          </a:extLst>
        </xdr:cNvPr>
        <xdr:cNvGrpSpPr/>
      </xdr:nvGrpSpPr>
      <xdr:grpSpPr>
        <a:xfrm>
          <a:off x="5222774" y="215348"/>
          <a:ext cx="1345097" cy="295275"/>
          <a:chOff x="5400674" y="152400"/>
          <a:chExt cx="1362075" cy="295275"/>
        </a:xfrm>
      </xdr:grpSpPr>
      <xdr:sp macro="" textlink="">
        <xdr:nvSpPr>
          <xdr:cNvPr id="6" name="Rectangle: Rounded Corners 5">
            <a:extLst>
              <a:ext uri="{FF2B5EF4-FFF2-40B4-BE49-F238E27FC236}">
                <a16:creationId xmlns:a16="http://schemas.microsoft.com/office/drawing/2014/main" id="{89CCFAEC-9C52-D294-FFB6-2ABDBCD07BB6}"/>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A3347395-4088-D52D-B46B-53BDD7FE6AFB}"/>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2A3290AD-87C7-B22F-0A0C-BDC9C8617698}"/>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F93C11DF-32E5-459B-9766-C96CBB96ACB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8</xdr:col>
      <xdr:colOff>4207</xdr:colOff>
      <xdr:row>0</xdr:row>
      <xdr:rowOff>0</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E86CBC32-BC8C-48A5-80F7-9ACE26B52F5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6630294" y="0"/>
          <a:ext cx="3230086" cy="6477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66675</xdr:colOff>
      <xdr:row>0</xdr:row>
      <xdr:rowOff>19050</xdr:rowOff>
    </xdr:from>
    <xdr:to>
      <xdr:col>1</xdr:col>
      <xdr:colOff>666750</xdr:colOff>
      <xdr:row>0</xdr:row>
      <xdr:rowOff>619125</xdr:rowOff>
    </xdr:to>
    <xdr:pic>
      <xdr:nvPicPr>
        <xdr:cNvPr id="3" name="Graphic 2" descr="Piggy Bank outline">
          <a:extLst>
            <a:ext uri="{FF2B5EF4-FFF2-40B4-BE49-F238E27FC236}">
              <a16:creationId xmlns:a16="http://schemas.microsoft.com/office/drawing/2014/main" id="{6DE7C7E8-94A9-0E94-DA44-911C57B7696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flipH="1">
          <a:off x="314325" y="19050"/>
          <a:ext cx="600075" cy="600075"/>
        </a:xfrm>
        <a:prstGeom prst="rect">
          <a:avLst/>
        </a:prstGeom>
      </xdr:spPr>
    </xdr:pic>
    <xdr:clientData/>
  </xdr:twoCellAnchor>
  <xdr:twoCellAnchor>
    <xdr:from>
      <xdr:col>7</xdr:col>
      <xdr:colOff>501650</xdr:colOff>
      <xdr:row>1</xdr:row>
      <xdr:rowOff>104779</xdr:rowOff>
    </xdr:from>
    <xdr:to>
      <xdr:col>8</xdr:col>
      <xdr:colOff>739776</xdr:colOff>
      <xdr:row>7</xdr:row>
      <xdr:rowOff>176215</xdr:rowOff>
    </xdr:to>
    <xdr:graphicFrame macro="">
      <xdr:nvGraphicFramePr>
        <xdr:cNvPr id="5" name="Chart 4">
          <a:extLst>
            <a:ext uri="{FF2B5EF4-FFF2-40B4-BE49-F238E27FC236}">
              <a16:creationId xmlns:a16="http://schemas.microsoft.com/office/drawing/2014/main" id="{080388A4-7BAD-410E-A7A8-524932D83E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3</xdr:col>
      <xdr:colOff>197625</xdr:colOff>
      <xdr:row>0</xdr:row>
      <xdr:rowOff>7938</xdr:rowOff>
    </xdr:from>
    <xdr:to>
      <xdr:col>4</xdr:col>
      <xdr:colOff>55094</xdr:colOff>
      <xdr:row>0</xdr:row>
      <xdr:rowOff>630115</xdr:rowOff>
    </xdr:to>
    <xdr:pic>
      <xdr:nvPicPr>
        <xdr:cNvPr id="9" name="Graphic 8" descr="Coins outline">
          <a:extLst>
            <a:ext uri="{FF2B5EF4-FFF2-40B4-BE49-F238E27FC236}">
              <a16:creationId xmlns:a16="http://schemas.microsoft.com/office/drawing/2014/main" id="{17A56FF6-213B-388C-8B3E-DAA166F0AF0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3253563" y="7938"/>
          <a:ext cx="619125" cy="619125"/>
        </a:xfrm>
        <a:prstGeom prst="rect">
          <a:avLst/>
        </a:prstGeom>
      </xdr:spPr>
    </xdr:pic>
    <xdr:clientData/>
  </xdr:twoCellAnchor>
  <xdr:twoCellAnchor>
    <xdr:from>
      <xdr:col>0</xdr:col>
      <xdr:colOff>238125</xdr:colOff>
      <xdr:row>2</xdr:row>
      <xdr:rowOff>0</xdr:rowOff>
    </xdr:from>
    <xdr:to>
      <xdr:col>7</xdr:col>
      <xdr:colOff>0</xdr:colOff>
      <xdr:row>6</xdr:row>
      <xdr:rowOff>63499</xdr:rowOff>
    </xdr:to>
    <xdr:sp macro="" textlink="">
      <xdr:nvSpPr>
        <xdr:cNvPr id="10" name="Rectangle: Rounded Corners 9">
          <a:extLst>
            <a:ext uri="{FF2B5EF4-FFF2-40B4-BE49-F238E27FC236}">
              <a16:creationId xmlns:a16="http://schemas.microsoft.com/office/drawing/2014/main" id="{D2B0AD4F-D291-F331-524F-DE764C472ABB}"/>
            </a:ext>
          </a:extLst>
        </xdr:cNvPr>
        <xdr:cNvSpPr/>
      </xdr:nvSpPr>
      <xdr:spPr>
        <a:xfrm>
          <a:off x="238125" y="817563"/>
          <a:ext cx="6127750" cy="841374"/>
        </a:xfrm>
        <a:prstGeom prst="roundRect">
          <a:avLst>
            <a:gd name="adj" fmla="val 6482"/>
          </a:avLst>
        </a:prstGeom>
        <a:noFill/>
        <a:ln>
          <a:solidFill>
            <a:schemeClr val="accent5"/>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4</xdr:col>
      <xdr:colOff>488673</xdr:colOff>
      <xdr:row>0</xdr:row>
      <xdr:rowOff>190500</xdr:rowOff>
    </xdr:from>
    <xdr:to>
      <xdr:col>5</xdr:col>
      <xdr:colOff>747267</xdr:colOff>
      <xdr:row>0</xdr:row>
      <xdr:rowOff>485775</xdr:rowOff>
    </xdr:to>
    <xdr:grpSp>
      <xdr:nvGrpSpPr>
        <xdr:cNvPr id="2" name="Group 1">
          <a:hlinkClick xmlns:r="http://schemas.openxmlformats.org/officeDocument/2006/relationships" r:id="rId6"/>
          <a:extLst>
            <a:ext uri="{FF2B5EF4-FFF2-40B4-BE49-F238E27FC236}">
              <a16:creationId xmlns:a16="http://schemas.microsoft.com/office/drawing/2014/main" id="{B7CA4F1C-F35B-4BCB-B24C-C2683411C8DC}"/>
            </a:ext>
          </a:extLst>
        </xdr:cNvPr>
        <xdr:cNvGrpSpPr/>
      </xdr:nvGrpSpPr>
      <xdr:grpSpPr>
        <a:xfrm>
          <a:off x="4174434" y="190500"/>
          <a:ext cx="1161398" cy="295275"/>
          <a:chOff x="4486275" y="142875"/>
          <a:chExt cx="1162050" cy="295275"/>
        </a:xfrm>
      </xdr:grpSpPr>
      <xdr:sp macro="" textlink="">
        <xdr:nvSpPr>
          <xdr:cNvPr id="4" name="Rectangle: Rounded Corners 3">
            <a:extLst>
              <a:ext uri="{FF2B5EF4-FFF2-40B4-BE49-F238E27FC236}">
                <a16:creationId xmlns:a16="http://schemas.microsoft.com/office/drawing/2014/main" id="{BDC2B3DC-EB53-AA6F-AB50-CF74CDB6821B}"/>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74290725-4446-F43D-40F1-96FC3B771757}"/>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5391149" y="171449"/>
            <a:ext cx="238126" cy="238126"/>
          </a:xfrm>
          <a:prstGeom prst="rect">
            <a:avLst/>
          </a:prstGeom>
        </xdr:spPr>
      </xdr:pic>
    </xdr:grpSp>
    <xdr:clientData/>
  </xdr:twoCellAnchor>
  <xdr:twoCellAnchor editAs="absolute">
    <xdr:from>
      <xdr:col>6</xdr:col>
      <xdr:colOff>111576</xdr:colOff>
      <xdr:row>0</xdr:row>
      <xdr:rowOff>190500</xdr:rowOff>
    </xdr:from>
    <xdr:to>
      <xdr:col>7</xdr:col>
      <xdr:colOff>616816</xdr:colOff>
      <xdr:row>0</xdr:row>
      <xdr:rowOff>485775</xdr:rowOff>
    </xdr:to>
    <xdr:grpSp>
      <xdr:nvGrpSpPr>
        <xdr:cNvPr id="7" name="Group 6">
          <a:hlinkClick xmlns:r="http://schemas.openxmlformats.org/officeDocument/2006/relationships" r:id="rId9"/>
          <a:extLst>
            <a:ext uri="{FF2B5EF4-FFF2-40B4-BE49-F238E27FC236}">
              <a16:creationId xmlns:a16="http://schemas.microsoft.com/office/drawing/2014/main" id="{7C05F95C-8AF5-4D12-9A1C-D5C6BE4772C4}"/>
            </a:ext>
          </a:extLst>
        </xdr:cNvPr>
        <xdr:cNvGrpSpPr/>
      </xdr:nvGrpSpPr>
      <xdr:grpSpPr>
        <a:xfrm>
          <a:off x="5478706" y="190500"/>
          <a:ext cx="1366632" cy="295275"/>
          <a:chOff x="5400674" y="152400"/>
          <a:chExt cx="1362075" cy="295275"/>
        </a:xfrm>
      </xdr:grpSpPr>
      <xdr:sp macro="" textlink="">
        <xdr:nvSpPr>
          <xdr:cNvPr id="8" name="Rectangle: Rounded Corners 7">
            <a:extLst>
              <a:ext uri="{FF2B5EF4-FFF2-40B4-BE49-F238E27FC236}">
                <a16:creationId xmlns:a16="http://schemas.microsoft.com/office/drawing/2014/main" id="{8EA1A8AC-15F0-B23A-147D-05D6616FA44E}"/>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1" name="Group 10">
            <a:extLst>
              <a:ext uri="{FF2B5EF4-FFF2-40B4-BE49-F238E27FC236}">
                <a16:creationId xmlns:a16="http://schemas.microsoft.com/office/drawing/2014/main" id="{FE1A90A9-5E99-5A5F-7736-7D36C6B65EE9}"/>
              </a:ext>
            </a:extLst>
          </xdr:cNvPr>
          <xdr:cNvGrpSpPr/>
        </xdr:nvGrpSpPr>
        <xdr:grpSpPr>
          <a:xfrm>
            <a:off x="6419850" y="200025"/>
            <a:ext cx="280427" cy="200025"/>
            <a:chOff x="5495924" y="2943225"/>
            <a:chExt cx="1362075" cy="971550"/>
          </a:xfrm>
        </xdr:grpSpPr>
        <xdr:sp macro="" textlink="">
          <xdr:nvSpPr>
            <xdr:cNvPr id="12" name="Rectangle: Rounded Corners 11">
              <a:extLst>
                <a:ext uri="{FF2B5EF4-FFF2-40B4-BE49-F238E27FC236}">
                  <a16:creationId xmlns:a16="http://schemas.microsoft.com/office/drawing/2014/main" id="{B9A8EB56-97D7-51A4-B643-B0DBA0445BB2}"/>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3" name="Isosceles Triangle 12">
              <a:extLst>
                <a:ext uri="{FF2B5EF4-FFF2-40B4-BE49-F238E27FC236}">
                  <a16:creationId xmlns:a16="http://schemas.microsoft.com/office/drawing/2014/main" id="{0AFBB8D3-64A7-A204-E086-535EA326B2F0}"/>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7</xdr:col>
      <xdr:colOff>666816</xdr:colOff>
      <xdr:row>0</xdr:row>
      <xdr:rowOff>0</xdr:rowOff>
    </xdr:from>
    <xdr:ext cx="3230086" cy="647700"/>
    <xdr:pic>
      <xdr:nvPicPr>
        <xdr:cNvPr id="14" name="my-online-training-hub-logo-2">
          <a:hlinkClick xmlns:r="http://schemas.openxmlformats.org/officeDocument/2006/relationships" r:id="rId10"/>
          <a:extLst>
            <a:ext uri="{FF2B5EF4-FFF2-40B4-BE49-F238E27FC236}">
              <a16:creationId xmlns:a16="http://schemas.microsoft.com/office/drawing/2014/main" id="{748684FC-FFD1-44E4-B375-DF8A66F4312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xdr:blipFill>
      <xdr:spPr>
        <a:xfrm>
          <a:off x="6895338" y="0"/>
          <a:ext cx="3230086" cy="6477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absolute">
    <xdr:from>
      <xdr:col>1</xdr:col>
      <xdr:colOff>2762250</xdr:colOff>
      <xdr:row>0</xdr:row>
      <xdr:rowOff>200025</xdr:rowOff>
    </xdr:from>
    <xdr:to>
      <xdr:col>2</xdr:col>
      <xdr:colOff>837548</xdr:colOff>
      <xdr:row>0</xdr:row>
      <xdr:rowOff>495300</xdr:rowOff>
    </xdr:to>
    <xdr:grpSp>
      <xdr:nvGrpSpPr>
        <xdr:cNvPr id="2" name="Group 1">
          <a:hlinkClick xmlns:r="http://schemas.openxmlformats.org/officeDocument/2006/relationships" r:id="rId1"/>
          <a:extLst>
            <a:ext uri="{FF2B5EF4-FFF2-40B4-BE49-F238E27FC236}">
              <a16:creationId xmlns:a16="http://schemas.microsoft.com/office/drawing/2014/main" id="{1D0BBF1B-5BB6-4698-9B36-51C0C682A0E4}"/>
            </a:ext>
          </a:extLst>
        </xdr:cNvPr>
        <xdr:cNvGrpSpPr/>
      </xdr:nvGrpSpPr>
      <xdr:grpSpPr>
        <a:xfrm>
          <a:off x="3028950" y="200025"/>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1E6AA185-7D72-30E5-187A-59A7BC0D3DBA}"/>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6A00B637-044C-3A7C-88BD-5076229E23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2</xdr:col>
      <xdr:colOff>980422</xdr:colOff>
      <xdr:row>0</xdr:row>
      <xdr:rowOff>200025</xdr:rowOff>
    </xdr:from>
    <xdr:to>
      <xdr:col>2</xdr:col>
      <xdr:colOff>2347054</xdr:colOff>
      <xdr:row>0</xdr:row>
      <xdr:rowOff>495300</xdr:rowOff>
    </xdr:to>
    <xdr:grpSp>
      <xdr:nvGrpSpPr>
        <xdr:cNvPr id="5" name="Group 4">
          <a:hlinkClick xmlns:r="http://schemas.openxmlformats.org/officeDocument/2006/relationships" r:id="rId4"/>
          <a:extLst>
            <a:ext uri="{FF2B5EF4-FFF2-40B4-BE49-F238E27FC236}">
              <a16:creationId xmlns:a16="http://schemas.microsoft.com/office/drawing/2014/main" id="{06BE69DF-8399-4DCD-A47A-350F6F6A2C79}"/>
            </a:ext>
          </a:extLst>
        </xdr:cNvPr>
        <xdr:cNvGrpSpPr/>
      </xdr:nvGrpSpPr>
      <xdr:grpSpPr>
        <a:xfrm>
          <a:off x="4333222" y="200025"/>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BC494149-E8F2-1B38-D37B-D554E8EAF4E5}"/>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9848822E-1BEF-CF75-0D15-D86B44427713}"/>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D0CBD82B-A032-15F5-E662-428FD8F241A7}"/>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907A4740-FC42-F4F2-93C4-1A35717C900C}"/>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2</xdr:col>
      <xdr:colOff>2628900</xdr:colOff>
      <xdr:row>0</xdr:row>
      <xdr:rowOff>0</xdr:rowOff>
    </xdr:from>
    <xdr:ext cx="3238500" cy="647700"/>
    <xdr:pic>
      <xdr:nvPicPr>
        <xdr:cNvPr id="10" name="my-online-training-hub-logo-2">
          <a:hlinkClick xmlns:r="http://schemas.openxmlformats.org/officeDocument/2006/relationships" r:id="rId5"/>
          <a:extLst>
            <a:ext uri="{FF2B5EF4-FFF2-40B4-BE49-F238E27FC236}">
              <a16:creationId xmlns:a16="http://schemas.microsoft.com/office/drawing/2014/main" id="{BE8867E4-CA99-40CC-A267-044162CF90A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5981700" y="0"/>
          <a:ext cx="3238500" cy="6477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absolute">
    <xdr:from>
      <xdr:col>6</xdr:col>
      <xdr:colOff>219075</xdr:colOff>
      <xdr:row>0</xdr:row>
      <xdr:rowOff>209550</xdr:rowOff>
    </xdr:from>
    <xdr:to>
      <xdr:col>8</xdr:col>
      <xdr:colOff>161273</xdr:colOff>
      <xdr:row>0</xdr:row>
      <xdr:rowOff>504825</xdr:rowOff>
    </xdr:to>
    <xdr:grpSp>
      <xdr:nvGrpSpPr>
        <xdr:cNvPr id="2" name="Group 1">
          <a:hlinkClick xmlns:r="http://schemas.openxmlformats.org/officeDocument/2006/relationships" r:id="rId1"/>
          <a:extLst>
            <a:ext uri="{FF2B5EF4-FFF2-40B4-BE49-F238E27FC236}">
              <a16:creationId xmlns:a16="http://schemas.microsoft.com/office/drawing/2014/main" id="{C6C06A94-A5B9-4783-8EC4-17D312850853}"/>
            </a:ext>
          </a:extLst>
        </xdr:cNvPr>
        <xdr:cNvGrpSpPr/>
      </xdr:nvGrpSpPr>
      <xdr:grpSpPr>
        <a:xfrm>
          <a:off x="3590925" y="209550"/>
          <a:ext cx="1161398" cy="295275"/>
          <a:chOff x="4486275" y="142875"/>
          <a:chExt cx="1162050" cy="295275"/>
        </a:xfrm>
      </xdr:grpSpPr>
      <xdr:sp macro="" textlink="">
        <xdr:nvSpPr>
          <xdr:cNvPr id="3" name="Rectangle: Rounded Corners 2">
            <a:extLst>
              <a:ext uri="{FF2B5EF4-FFF2-40B4-BE49-F238E27FC236}">
                <a16:creationId xmlns:a16="http://schemas.microsoft.com/office/drawing/2014/main" id="{B260DAE0-0D6C-92C4-276B-A39314934132}"/>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EF01CE38-515B-EA1E-3B8E-E7BC77D5CF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8</xdr:col>
      <xdr:colOff>304147</xdr:colOff>
      <xdr:row>0</xdr:row>
      <xdr:rowOff>209550</xdr:rowOff>
    </xdr:from>
    <xdr:to>
      <xdr:col>10</xdr:col>
      <xdr:colOff>451579</xdr:colOff>
      <xdr:row>0</xdr:row>
      <xdr:rowOff>504825</xdr:rowOff>
    </xdr:to>
    <xdr:grpSp>
      <xdr:nvGrpSpPr>
        <xdr:cNvPr id="5" name="Group 4">
          <a:hlinkClick xmlns:r="http://schemas.openxmlformats.org/officeDocument/2006/relationships" r:id="rId4"/>
          <a:extLst>
            <a:ext uri="{FF2B5EF4-FFF2-40B4-BE49-F238E27FC236}">
              <a16:creationId xmlns:a16="http://schemas.microsoft.com/office/drawing/2014/main" id="{A6B0D5F2-8291-48C4-809C-C59ED6B35C81}"/>
            </a:ext>
          </a:extLst>
        </xdr:cNvPr>
        <xdr:cNvGrpSpPr/>
      </xdr:nvGrpSpPr>
      <xdr:grpSpPr>
        <a:xfrm>
          <a:off x="4895197" y="209550"/>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6E5F22E3-9669-ED04-D93A-56A50006288C}"/>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977E286F-8179-1237-66BA-023376941546}"/>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13AEDEAA-3671-C098-E980-F159C9CDE2D1}"/>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3CE1452F-D0FA-67C1-75C4-428C0DF23A88}"/>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11</xdr:col>
      <xdr:colOff>400050</xdr:colOff>
      <xdr:row>0</xdr:row>
      <xdr:rowOff>0</xdr:rowOff>
    </xdr:from>
    <xdr:ext cx="3238500" cy="647700"/>
    <xdr:pic>
      <xdr:nvPicPr>
        <xdr:cNvPr id="10" name="my-online-training-hub-logo-2">
          <a:hlinkClick xmlns:r="http://schemas.openxmlformats.org/officeDocument/2006/relationships" r:id="rId5"/>
          <a:extLst>
            <a:ext uri="{FF2B5EF4-FFF2-40B4-BE49-F238E27FC236}">
              <a16:creationId xmlns:a16="http://schemas.microsoft.com/office/drawing/2014/main" id="{BB1CD50D-686E-4855-A848-9194CE00918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819900" y="0"/>
          <a:ext cx="3238500" cy="647700"/>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ynda Treacy" refreshedDate="46127.792542939816" createdVersion="8" refreshedVersion="8" minRefreshableVersion="3" recordCount="63" xr:uid="{1A0B8A42-14A3-4866-B699-902970A3CA6F}">
  <cacheSource type="worksheet">
    <worksheetSource name="tblTrans"/>
  </cacheSource>
  <cacheFields count="11">
    <cacheField name="Account" numFmtId="0">
      <sharedItems/>
    </cacheField>
    <cacheField name="Date" numFmtId="14">
      <sharedItems containsSemiMixedTypes="0" containsNonDate="0" containsDate="1" containsString="0" minDate="2025-09-15T00:00:00" maxDate="2025-12-24T00:00:00" count="32">
        <d v="2025-09-15T00:00:00"/>
        <d v="2025-09-17T00:00:00"/>
        <d v="2025-09-22T00:00:00"/>
        <d v="2025-09-24T00:00:00"/>
        <d v="2025-09-26T00:00:00"/>
        <d v="2025-09-27T00:00:00"/>
        <d v="2025-09-29T00:00:00"/>
        <d v="2025-10-01T00:00:00"/>
        <d v="2025-10-02T00:00:00"/>
        <d v="2025-10-03T00:00:00"/>
        <d v="2025-10-04T00:00:00"/>
        <d v="2025-10-06T00:00:00"/>
        <d v="2025-10-10T00:00:00"/>
        <d v="2025-10-14T00:00:00"/>
        <d v="2025-10-15T00:00:00"/>
        <d v="2025-10-16T00:00:00"/>
        <d v="2025-10-17T00:00:00"/>
        <d v="2025-10-20T00:00:00"/>
        <d v="2025-10-21T00:00:00"/>
        <d v="2025-10-23T00:00:00"/>
        <d v="2025-10-24T00:00:00"/>
        <d v="2025-10-27T00:00:00"/>
        <d v="2025-11-14T00:00:00"/>
        <d v="2025-11-19T00:00:00"/>
        <d v="2025-11-21T00:00:00"/>
        <d v="2025-11-24T00:00:00"/>
        <d v="2025-11-28T00:00:00"/>
        <d v="2025-12-01T00:00:00"/>
        <d v="2025-12-12T00:00:00"/>
        <d v="2025-12-17T00:00:00"/>
        <d v="2025-12-18T00:00:00"/>
        <d v="2025-12-23T00:00:00"/>
      </sharedItems>
      <fieldGroup par="10"/>
    </cacheField>
    <cacheField name="Description" numFmtId="0">
      <sharedItems/>
    </cacheField>
    <cacheField name="Debit (Spend)" numFmtId="0">
      <sharedItems containsString="0" containsBlank="1" containsNumber="1" minValue="-0.3" maxValue="3515.7"/>
    </cacheField>
    <cacheField name="Credit (Income)" numFmtId="0">
      <sharedItems containsString="0" containsBlank="1" containsNumber="1" minValue="0.04" maxValue="9252.9500000000007"/>
    </cacheField>
    <cacheField name="Income/(Expense)" numFmtId="43">
      <sharedItems containsSemiMixedTypes="0" containsString="0" containsNumber="1" minValue="-3515.7" maxValue="9252.9500000000007"/>
    </cacheField>
    <cacheField name="Subcategory" numFmtId="43">
      <sharedItems count="35">
        <s v="Deposit"/>
        <s v="Bank Transfer"/>
        <s v="Savings"/>
        <s v="Miscelaneous"/>
        <s v="Restaurant"/>
        <s v="Entertainment"/>
        <s v="Gasoline"/>
        <s v="Groceries/personal"/>
        <s v="Car"/>
        <s v="Credit Card Payment"/>
        <s v="Interest Earned"/>
        <s v="School"/>
        <s v="Dividends"/>
        <s v="Side Hustle"/>
        <s v="Variable"/>
        <s v="Rent"/>
        <s v="Bank Fee"/>
        <s v="AT&amp;T"/>
        <s v="Salary" u="1"/>
        <s v="Coffee" u="1"/>
        <s v="Loan Repayment" u="1"/>
        <s v="Groceries" u="1"/>
        <s v="Gas/Electrics" u="1"/>
        <s v="MV Fuel" u="1"/>
        <s v="Clothes" u="1"/>
        <s v="Taxi" u="1"/>
        <s v="Gym" u="1"/>
        <s v="Dentist" u="1"/>
        <s v="Phone" u="1"/>
        <s v="Gifts" u="1"/>
        <s v="Donation" u="1"/>
        <s v="Doctor" u="1"/>
        <s v="Furnishings" u="1"/>
        <s v="Savings In" u="1"/>
        <s v="Savings Out" u="1"/>
      </sharedItems>
    </cacheField>
    <cacheField name="Category" numFmtId="43">
      <sharedItems count="16">
        <s v="Variable Income"/>
        <s v="Transfer"/>
        <s v="Adriana expense"/>
        <s v="Discretionary"/>
        <s v="Social"/>
        <s v="Transport"/>
        <s v="Living Expenses"/>
        <s v="Debt"/>
        <s v="Fixed Income" u="1"/>
        <s v="Medical" u="1"/>
        <s v="Debt Payment" u="1"/>
        <s v="Variable" u="1"/>
        <s v="Dining Out" u="1"/>
        <s v="Fixed" u="1"/>
        <s v="Debt Repayment" u="1"/>
        <s v="Charity" u="1"/>
      </sharedItems>
    </cacheField>
    <cacheField name="Category Type" numFmtId="43">
      <sharedItems count="3">
        <s v="Income"/>
        <s v="Not Reported"/>
        <s v="Expense"/>
      </sharedItems>
    </cacheField>
    <cacheField name="Months (Date)" numFmtId="0" databaseField="0">
      <fieldGroup base="1">
        <rangePr groupBy="months" startDate="2025-09-15T00:00:00" endDate="2025-12-24T00:00:00"/>
        <groupItems count="14">
          <s v="&lt;15/09/2025"/>
          <s v="Jan"/>
          <s v="Feb"/>
          <s v="Mar"/>
          <s v="Apr"/>
          <s v="May"/>
          <s v="Jun"/>
          <s v="Jul"/>
          <s v="Aug"/>
          <s v="Sep"/>
          <s v="Oct"/>
          <s v="Nov"/>
          <s v="Dec"/>
          <s v="&gt;24/12/2025"/>
        </groupItems>
      </fieldGroup>
    </cacheField>
    <cacheField name="Years (Date)" numFmtId="0" databaseField="0">
      <fieldGroup base="1">
        <rangePr groupBy="years" startDate="2025-09-15T00:00:00" endDate="2025-12-24T00:00:00"/>
        <groupItems count="3">
          <s v="&lt;15/09/2025"/>
          <s v="2025"/>
          <s v="&gt;24/12/2025"/>
        </groupItems>
      </fieldGroup>
    </cacheField>
  </cacheFields>
  <extLst>
    <ext xmlns:x14="http://schemas.microsoft.com/office/spreadsheetml/2009/9/main" uri="{725AE2AE-9491-48be-B2B4-4EB974FC3084}">
      <x14:pivotCacheDefinition pivotCacheId="69971710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
  <r>
    <s v="Saving"/>
    <x v="0"/>
    <s v="BOFA FIN CTR 09/15 #XXXXX2298 DEPOSIT 5144 82nd St Lubbock TX"/>
    <m/>
    <n v="100"/>
    <n v="100"/>
    <x v="0"/>
    <x v="0"/>
    <x v="0"/>
  </r>
  <r>
    <s v="Checking"/>
    <x v="0"/>
    <s v="BOFA FIN CTR 09/15 #XXXXX2300 DEPOSIT 5144 82nd St Lubbock TX"/>
    <m/>
    <n v="1250"/>
    <n v="1250"/>
    <x v="0"/>
    <x v="0"/>
    <x v="0"/>
  </r>
  <r>
    <s v="Saving"/>
    <x v="1"/>
    <s v="BOFA FIN CTR 09/17 #XXXXX2396 DEPOSIT 685 Sunland Park El Paso TX"/>
    <m/>
    <n v="9252.9500000000007"/>
    <n v="9252.9500000000007"/>
    <x v="0"/>
    <x v="0"/>
    <x v="0"/>
  </r>
  <r>
    <s v="Saving"/>
    <x v="1"/>
    <s v="Online Banking transfer from CHK 3167 Confirmation# XXXXX62663"/>
    <m/>
    <n v="1000"/>
    <n v="1000"/>
    <x v="1"/>
    <x v="1"/>
    <x v="1"/>
  </r>
  <r>
    <s v="Checking"/>
    <x v="1"/>
    <s v="Online Banking transfer to SAV 4386 Confirmation# XXXXX62663"/>
    <n v="1000"/>
    <m/>
    <n v="-1000"/>
    <x v="2"/>
    <x v="1"/>
    <x v="1"/>
  </r>
  <r>
    <s v="Credit"/>
    <x v="2"/>
    <s v=" COSTCO WHSE #1163 LUBBOCK TX 5460 0596 - Shopping"/>
    <n v="25.08"/>
    <m/>
    <n v="-25.08"/>
    <x v="3"/>
    <x v="2"/>
    <x v="2"/>
  </r>
  <r>
    <s v="Credit"/>
    <x v="3"/>
    <s v="ROSS STORES #1050 LUBBOCK TX 7572 0596 - Shopping"/>
    <n v="27.04"/>
    <m/>
    <n v="-27.04"/>
    <x v="3"/>
    <x v="2"/>
    <x v="2"/>
  </r>
  <r>
    <s v="Credit"/>
    <x v="4"/>
    <s v="BOAR'S HEAD DELI @ SUB LUBBOCK TX 9002 0596  - Food"/>
    <n v="7.81"/>
    <m/>
    <n v="-7.81"/>
    <x v="4"/>
    <x v="3"/>
    <x v="2"/>
  </r>
  <r>
    <s v="Credit"/>
    <x v="5"/>
    <s v="PEDROS TAMALES 102 LUBBOCK TX 5113 0596 - Food"/>
    <n v="90.93"/>
    <m/>
    <n v="-90.93"/>
    <x v="4"/>
    <x v="3"/>
    <x v="2"/>
  </r>
  <r>
    <s v="Credit"/>
    <x v="5"/>
    <s v="PEDROS TAMALES 102 LUBBOCK TX 4175 0596 - Food"/>
    <n v="13.99"/>
    <m/>
    <n v="-13.99"/>
    <x v="4"/>
    <x v="3"/>
    <x v="2"/>
  </r>
  <r>
    <s v="Credit"/>
    <x v="5"/>
    <s v="CHIMYS LUBBOCK LUBBOCK TX 1890 0596 - Entertainment"/>
    <n v="9.34"/>
    <m/>
    <n v="-9.34"/>
    <x v="5"/>
    <x v="4"/>
    <x v="2"/>
  </r>
  <r>
    <s v="Credit"/>
    <x v="5"/>
    <s v="O'HANA RAMEN &amp; SUSHI BA. LUBBOCK TX 2610 0596 - Food"/>
    <n v="33.520000000000003"/>
    <m/>
    <n v="-33.520000000000003"/>
    <x v="4"/>
    <x v="3"/>
    <x v="2"/>
  </r>
  <r>
    <s v="Credit"/>
    <x v="5"/>
    <s v="MCDONALD'S F39555 LUBBOCK TX 9345 0596 - Food"/>
    <n v="8.2200000000000006"/>
    <m/>
    <n v="-8.2200000000000006"/>
    <x v="4"/>
    <x v="3"/>
    <x v="2"/>
  </r>
  <r>
    <s v="Credit"/>
    <x v="5"/>
    <s v="T.J. MAXX #1513 EL PASO TX 3549 0596 - Shopping"/>
    <n v="34.630000000000003"/>
    <m/>
    <n v="-34.630000000000003"/>
    <x v="3"/>
    <x v="2"/>
    <x v="2"/>
  </r>
  <r>
    <s v="Credit"/>
    <x v="6"/>
    <s v="TOOT'N TOTUM #136 LUBBOCK TX 3495 0596 - Gas"/>
    <n v="40.78"/>
    <m/>
    <n v="-40.78"/>
    <x v="6"/>
    <x v="5"/>
    <x v="2"/>
  </r>
  <r>
    <s v="Credit"/>
    <x v="6"/>
    <s v="WM SUPERCENTER #5717 SPRING TX 9699 0596 "/>
    <n v="38.93"/>
    <m/>
    <n v="-38.93"/>
    <x v="7"/>
    <x v="6"/>
    <x v="2"/>
  </r>
  <r>
    <s v="Credit"/>
    <x v="6"/>
    <s v="MCDONALD'S F37494 EL PASO TX 6674 0596 - Food"/>
    <n v="6.47"/>
    <m/>
    <n v="-6.47"/>
    <x v="4"/>
    <x v="3"/>
    <x v="2"/>
  </r>
  <r>
    <s v="Credit"/>
    <x v="7"/>
    <s v="CHICK-FIL-A @ SUB LUBBOCK TX 8185 0596 - Food"/>
    <n v="5.1100000000000003"/>
    <m/>
    <n v="-5.1100000000000003"/>
    <x v="4"/>
    <x v="3"/>
    <x v="2"/>
  </r>
  <r>
    <s v="Credit"/>
    <x v="7"/>
    <s v=" TTU STARBUCKS AT SUB LUBBOCK TX 9974 0596 - Food"/>
    <n v="5.84"/>
    <m/>
    <n v="-5.84"/>
    <x v="4"/>
    <x v="3"/>
    <x v="2"/>
  </r>
  <r>
    <s v="Credit"/>
    <x v="7"/>
    <s v="TOOTN' TOTUM # 138 LUBBOCK TX 6882 0596 - Gas"/>
    <n v="40.94"/>
    <m/>
    <n v="-40.94"/>
    <x v="6"/>
    <x v="5"/>
    <x v="2"/>
  </r>
  <r>
    <s v="Credit"/>
    <x v="8"/>
    <s v="FAMILY DOLLAR LUBBOCK TX 5290 0596 - Shopping"/>
    <n v="19.489999999999998"/>
    <m/>
    <n v="-19.489999999999998"/>
    <x v="3"/>
    <x v="2"/>
    <x v="2"/>
  </r>
  <r>
    <s v="Credit"/>
    <x v="8"/>
    <s v="AMIGOS 503 LUBBOCK TX 4092 0596 - Groceries"/>
    <n v="8.48"/>
    <m/>
    <n v="-8.48"/>
    <x v="7"/>
    <x v="6"/>
    <x v="2"/>
  </r>
  <r>
    <s v="Credit"/>
    <x v="9"/>
    <s v="SCOGGIN-DICKEY CHEVROL 183-38354662 TX 7149 0596 "/>
    <n v="154.74"/>
    <m/>
    <n v="-154.74"/>
    <x v="8"/>
    <x v="5"/>
    <x v="2"/>
  </r>
  <r>
    <s v="Credit"/>
    <x v="9"/>
    <s v="GRIME SCENE CAR WASH LUBBOCK TX 8233 0596"/>
    <n v="12"/>
    <m/>
    <n v="-12"/>
    <x v="8"/>
    <x v="5"/>
    <x v="2"/>
  </r>
  <r>
    <s v="Credit"/>
    <x v="9"/>
    <s v="MARSHALLS #1283 LUBBOCK TX 7349 0596 - Shopping"/>
    <n v="3.24"/>
    <m/>
    <n v="-3.24"/>
    <x v="3"/>
    <x v="2"/>
    <x v="2"/>
  </r>
  <r>
    <s v="Credit"/>
    <x v="10"/>
    <s v="ROSS STORES #1050 LUBBOCK TX 2260 0596 - Shopping"/>
    <n v="19.45"/>
    <m/>
    <n v="-19.45"/>
    <x v="3"/>
    <x v="2"/>
    <x v="2"/>
  </r>
  <r>
    <s v="Credit"/>
    <x v="11"/>
    <s v="TTU STARBUCKS AT SUB LUBBOCK TX 0707 0596 - Food"/>
    <n v="5.2"/>
    <m/>
    <n v="-5.2"/>
    <x v="4"/>
    <x v="3"/>
    <x v="2"/>
  </r>
  <r>
    <s v="Credit"/>
    <x v="11"/>
    <s v="BUC-EE'S #0066 AMARILLO TX 4514 0596 - Shopping"/>
    <n v="29.38"/>
    <m/>
    <n v="-29.38"/>
    <x v="3"/>
    <x v="2"/>
    <x v="2"/>
  </r>
  <r>
    <s v="Credit"/>
    <x v="12"/>
    <s v="PANDA EXPRESS #3690 LUBBOCK TX 2379 0596 - Food"/>
    <n v="12.56"/>
    <m/>
    <n v="-12.56"/>
    <x v="4"/>
    <x v="3"/>
    <x v="2"/>
  </r>
  <r>
    <s v="Saving"/>
    <x v="13"/>
    <s v="Online Banking transfer to CHK 3167 Confirmation# XXXXX14416"/>
    <n v="250"/>
    <m/>
    <n v="-250"/>
    <x v="1"/>
    <x v="1"/>
    <x v="1"/>
  </r>
  <r>
    <s v="Checking"/>
    <x v="13"/>
    <s v="Online Banking transfer from SAV 4386 Confirmation# XXXXX14416"/>
    <m/>
    <n v="500"/>
    <n v="500"/>
    <x v="2"/>
    <x v="1"/>
    <x v="1"/>
  </r>
  <r>
    <s v="Credit"/>
    <x v="13"/>
    <s v="DOLLARTREE LUBBOCK TX 6510 0596 - Shopping"/>
    <n v="1.62"/>
    <m/>
    <n v="-1.62"/>
    <x v="3"/>
    <x v="2"/>
    <x v="2"/>
  </r>
  <r>
    <s v="Credit"/>
    <x v="13"/>
    <s v="UNITED SUPERMARKET 505 LUBBOCK TX 4249 0596 "/>
    <n v="53.36"/>
    <m/>
    <n v="-53.36"/>
    <x v="7"/>
    <x v="6"/>
    <x v="2"/>
  </r>
  <r>
    <s v="Credit"/>
    <x v="14"/>
    <s v="BOAR'S HEAD DELI @ SUB LUBBOCK TX 6572 0596 - Food"/>
    <n v="7.81"/>
    <m/>
    <n v="-7.81"/>
    <x v="4"/>
    <x v="3"/>
    <x v="2"/>
  </r>
  <r>
    <s v="Credit"/>
    <x v="15"/>
    <s v="WAL-MART #0945 LUBBOCK TX 0558 0596"/>
    <n v="50.79"/>
    <m/>
    <n v="-50.79"/>
    <x v="7"/>
    <x v="6"/>
    <x v="2"/>
  </r>
  <r>
    <s v="Saving"/>
    <x v="16"/>
    <s v="Mobile Banking payment to CRD 0596 Confirmation# 8knexxepa"/>
    <n v="775.95"/>
    <m/>
    <n v="-775.95"/>
    <x v="9"/>
    <x v="7"/>
    <x v="1"/>
  </r>
  <r>
    <s v="Credit"/>
    <x v="16"/>
    <s v="PANDA EXPRESS #3690 LUBBOCK TX 2927 0596 - Food"/>
    <n v="9.1999999999999993"/>
    <m/>
    <n v="-9.1999999999999993"/>
    <x v="4"/>
    <x v="3"/>
    <x v="2"/>
  </r>
  <r>
    <s v="Saving"/>
    <x v="17"/>
    <s v="Interest Earned"/>
    <m/>
    <n v="0.09"/>
    <n v="0.09"/>
    <x v="10"/>
    <x v="0"/>
    <x v="0"/>
  </r>
  <r>
    <s v="Credit"/>
    <x v="18"/>
    <s v="DOLLAR-GENERAL #1805 LUBBOCK TX 7100 0596 - Shopping"/>
    <n v="7.33"/>
    <m/>
    <n v="-7.33"/>
    <x v="3"/>
    <x v="2"/>
    <x v="2"/>
  </r>
  <r>
    <s v="Credit"/>
    <x v="18"/>
    <s v="CHIPOTLE 2651 LUBBOCK TX 2224 0596 - Food"/>
    <n v="14.02"/>
    <m/>
    <n v="-14.02"/>
    <x v="4"/>
    <x v="3"/>
    <x v="2"/>
  </r>
  <r>
    <s v="Saving"/>
    <x v="19"/>
    <s v="Online Banking transfer to CHK 3167 Confirmation# XXXXX45433"/>
    <n v="3515.7"/>
    <m/>
    <n v="-3515.7"/>
    <x v="1"/>
    <x v="1"/>
    <x v="1"/>
  </r>
  <r>
    <s v="Checking"/>
    <x v="19"/>
    <s v="Online Banking transfer from SAV 4386 Confirmation# XXXXX45433"/>
    <m/>
    <n v="4015.7"/>
    <n v="4015.7"/>
    <x v="2"/>
    <x v="1"/>
    <x v="1"/>
  </r>
  <r>
    <s v="Checking"/>
    <x v="20"/>
    <s v="TTU-STUDENT BUSIN 10/23 PURCHASE XXXXX23272 TX"/>
    <n v="3515.7"/>
    <m/>
    <n v="-3515.7"/>
    <x v="11"/>
    <x v="3"/>
    <x v="2"/>
  </r>
  <r>
    <s v="Checking"/>
    <x v="20"/>
    <s v="KEEP THE CHANGE TRANSFER TO ACCT 4386 FOR 10/24/25"/>
    <n v="-0.3"/>
    <m/>
    <n v="0.3"/>
    <x v="12"/>
    <x v="0"/>
    <x v="0"/>
  </r>
  <r>
    <s v="Saving"/>
    <x v="21"/>
    <s v="KEEPTHECHANGE CREDIT FROM ACCT3167 EFFECTIVE 10/24"/>
    <m/>
    <n v="0.3"/>
    <n v="0.3"/>
    <x v="12"/>
    <x v="0"/>
    <x v="0"/>
  </r>
  <r>
    <s v="Saving"/>
    <x v="22"/>
    <s v="Interest Earned"/>
    <m/>
    <n v="0.04"/>
    <n v="0.04"/>
    <x v="10"/>
    <x v="0"/>
    <x v="0"/>
  </r>
  <r>
    <s v="Saving"/>
    <x v="23"/>
    <s v="Mobile Banking payment to CRD 0596 Confirmation# d035d8rv1"/>
    <n v="592.73"/>
    <m/>
    <n v="-592.73"/>
    <x v="9"/>
    <x v="7"/>
    <x v="1"/>
  </r>
  <r>
    <s v="Checking"/>
    <x v="24"/>
    <s v="SP MEIBI 11/20 PURCHASE LEON 00 - Shopping"/>
    <n v="65.5"/>
    <m/>
    <n v="-65.5"/>
    <x v="3"/>
    <x v="2"/>
    <x v="2"/>
  </r>
  <r>
    <s v="Checking"/>
    <x v="24"/>
    <s v="INTERNATIONAL TRANSACTION FEE 11/20 SP MEIBI LEON 00"/>
    <n v="1.97"/>
    <m/>
    <n v="-1.97"/>
    <x v="13"/>
    <x v="3"/>
    <x v="2"/>
  </r>
  <r>
    <s v="Checking"/>
    <x v="24"/>
    <s v="KEEP THE CHANGE TRANSFER TO ACCT 4386 FOR 11/21/25"/>
    <n v="0.5"/>
    <m/>
    <n v="-0.5"/>
    <x v="12"/>
    <x v="0"/>
    <x v="0"/>
  </r>
  <r>
    <s v="Saving"/>
    <x v="25"/>
    <s v="KEEPTHECHANGE CREDIT FROM ACCT3167 EFFECTIVE 11/21"/>
    <m/>
    <n v="0.5"/>
    <n v="0.5"/>
    <x v="12"/>
    <x v="0"/>
    <x v="0"/>
  </r>
  <r>
    <s v="Saving"/>
    <x v="26"/>
    <s v="Zelle payment to Rosy Nina Conf# fow9lp8xx"/>
    <n v="200"/>
    <m/>
    <n v="-200"/>
    <x v="14"/>
    <x v="3"/>
    <x v="2"/>
  </r>
  <r>
    <s v="Saving"/>
    <x v="27"/>
    <s v="Online Banking transfer to CHK 3167 Confirmation# XXXXX09626"/>
    <n v="75"/>
    <m/>
    <n v="-75"/>
    <x v="1"/>
    <x v="1"/>
    <x v="1"/>
  </r>
  <r>
    <s v="Checking"/>
    <x v="27"/>
    <s v="Online Banking transfer from SAV 4386 Confirmation# XXXXX09626"/>
    <m/>
    <n v="506.73"/>
    <n v="506.73"/>
    <x v="2"/>
    <x v="1"/>
    <x v="1"/>
  </r>
  <r>
    <s v="Saving"/>
    <x v="28"/>
    <s v="Mobile Banking payment to CRD 0596 Confirmation# 9xdlpix8w"/>
    <n v="1874.67"/>
    <m/>
    <n v="-1874.67"/>
    <x v="9"/>
    <x v="7"/>
    <x v="1"/>
  </r>
  <r>
    <s v="Saving"/>
    <x v="29"/>
    <s v="Mobile Banking payment to CRD 0596 Confirmation# 15hhbwrh6"/>
    <n v="278.41000000000003"/>
    <m/>
    <n v="-278.41000000000003"/>
    <x v="9"/>
    <x v="7"/>
    <x v="1"/>
  </r>
  <r>
    <s v="Saving"/>
    <x v="29"/>
    <s v="Online Banking transfer to CHK 3167 Confirmation# XXXXX60183"/>
    <n v="720"/>
    <m/>
    <n v="-720"/>
    <x v="1"/>
    <x v="1"/>
    <x v="1"/>
  </r>
  <r>
    <s v="Saving"/>
    <x v="29"/>
    <s v="Zelle payment to Amaris TTU for camita y zapatero&quot;; Conf# gplbmcftm&quot;"/>
    <n v="70"/>
    <m/>
    <n v="-70"/>
    <x v="14"/>
    <x v="3"/>
    <x v="2"/>
  </r>
  <r>
    <s v="Saving"/>
    <x v="29"/>
    <s v="Zelle payment to COLLEEN PAIK for deposit&quot;; Conf# f7dkqg6vo&quot;"/>
    <n v="650"/>
    <m/>
    <n v="-650"/>
    <x v="15"/>
    <x v="6"/>
    <x v="2"/>
  </r>
  <r>
    <s v="Saving"/>
    <x v="29"/>
    <s v="Interest Earned"/>
    <m/>
    <n v="0.04"/>
    <n v="0.04"/>
    <x v="10"/>
    <x v="0"/>
    <x v="0"/>
  </r>
  <r>
    <s v="Checking"/>
    <x v="29"/>
    <s v="Online Banking transfer from SAV 4386 Confirmation# XXXXX60183"/>
    <m/>
    <n v="1226.73"/>
    <n v="1226.73"/>
    <x v="2"/>
    <x v="1"/>
    <x v="1"/>
  </r>
  <r>
    <s v="Checking"/>
    <x v="30"/>
    <s v="Monthly Maintenance Fee"/>
    <n v="4.95"/>
    <m/>
    <n v="-4.95"/>
    <x v="16"/>
    <x v="3"/>
    <x v="2"/>
  </r>
  <r>
    <s v="Saving"/>
    <x v="31"/>
    <s v="ATT DES:PAYMENT ID:XXXXX6001EPAYY INDN:ADRIANA RONQUIL CO ID:XXXXX31004 PPD"/>
    <n v="89.84"/>
    <m/>
    <n v="-89.84"/>
    <x v="17"/>
    <x v="6"/>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CAD4DED-ADBF-4ABA-94EF-6E172E1C23C7}" name="ptProfitLoss" cacheId="206" applyNumberFormats="0" applyBorderFormats="0" applyFontFormats="0" applyPatternFormats="0" applyAlignmentFormats="0" applyWidthHeightFormats="1" dataCaption="Values" grandTotalCaption="Net Position" updatedVersion="8" minRefreshableVersion="3" showDrill="0" itemPrintTitles="1" createdVersion="8" indent="0" showHeaders="0" outline="1" outlineData="1" multipleFieldFilters="0" chartFormat="2">
  <location ref="F3:S18" firstHeaderRow="1" firstDataRow="3" firstDataCol="1"/>
  <pivotFields count="11">
    <pivotField subtotalTop="0" showAll="0"/>
    <pivotField numFmtId="14" subtotalTop="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ubtotalTop="0" showAll="0"/>
    <pivotField subtotalTop="0" showAll="0"/>
    <pivotField subtotalTop="0" showAll="0"/>
    <pivotField dataField="1" numFmtId="43" subtotalTop="0" showAll="0"/>
    <pivotField axis="axisRow" subtotalTop="0" showAll="0">
      <items count="36">
        <item x="1"/>
        <item m="1" x="24"/>
        <item m="1" x="19"/>
        <item m="1" x="27"/>
        <item x="12"/>
        <item m="1" x="31"/>
        <item m="1" x="30"/>
        <item x="5"/>
        <item m="1" x="32"/>
        <item m="1" x="22"/>
        <item m="1" x="29"/>
        <item m="1" x="21"/>
        <item m="1" x="26"/>
        <item x="10"/>
        <item m="1" x="20"/>
        <item m="1" x="23"/>
        <item m="1" x="28"/>
        <item x="15"/>
        <item x="4"/>
        <item m="1" x="18"/>
        <item x="13"/>
        <item m="1" x="25"/>
        <item x="2"/>
        <item m="1" x="33"/>
        <item m="1" x="34"/>
        <item x="0"/>
        <item x="3"/>
        <item x="6"/>
        <item x="7"/>
        <item x="8"/>
        <item x="9"/>
        <item x="11"/>
        <item x="14"/>
        <item x="16"/>
        <item x="17"/>
        <item t="default"/>
      </items>
    </pivotField>
    <pivotField axis="axisRow" subtotalTop="0" showAll="0" defaultSubtotal="0">
      <items count="16">
        <item sd="0" m="1" x="15"/>
        <item sd="0" m="1" x="14"/>
        <item sd="0" m="1" x="12"/>
        <item sd="0" x="3"/>
        <item sd="0" m="1" x="13"/>
        <item sd="0" x="6"/>
        <item sd="0" m="1" x="9"/>
        <item sd="0" x="1"/>
        <item sd="0" x="5"/>
        <item sd="0" m="1" x="11"/>
        <item sd="0" m="1" x="10"/>
        <item sd="0" m="1" x="8"/>
        <item sd="0" x="0"/>
        <item sd="0" x="7"/>
        <item x="2"/>
        <item x="4"/>
      </items>
    </pivotField>
    <pivotField axis="axisRow" subtotalTop="0" showAll="0">
      <items count="4">
        <item x="0"/>
        <item x="2"/>
        <item h="1" x="1"/>
        <item t="default"/>
      </items>
    </pivotField>
    <pivotField axis="axisCol" subtotalTop="0">
      <items count="15">
        <item h="1" x="0"/>
        <item x="1"/>
        <item x="2"/>
        <item x="3"/>
        <item x="4"/>
        <item x="5"/>
        <item x="6"/>
        <item x="7"/>
        <item x="8"/>
        <item x="9"/>
        <item x="10"/>
        <item x="11"/>
        <item x="12"/>
        <item h="1" x="13"/>
        <item t="default"/>
      </items>
    </pivotField>
    <pivotField axis="axisCol" subtotalTop="0" defaultSubtotal="0">
      <items count="3">
        <item x="0"/>
        <item x="1"/>
        <item x="2"/>
      </items>
    </pivotField>
  </pivotFields>
  <rowFields count="3">
    <field x="8"/>
    <field x="7"/>
    <field x="6"/>
  </rowFields>
  <rowItems count="13">
    <i>
      <x/>
    </i>
    <i r="1">
      <x v="12"/>
    </i>
    <i t="default">
      <x/>
    </i>
    <i>
      <x v="1"/>
    </i>
    <i r="1">
      <x v="3"/>
    </i>
    <i r="1">
      <x v="5"/>
    </i>
    <i r="1">
      <x v="8"/>
    </i>
    <i r="1">
      <x v="14"/>
    </i>
    <i r="2">
      <x v="26"/>
    </i>
    <i r="1">
      <x v="15"/>
    </i>
    <i r="2">
      <x v="7"/>
    </i>
    <i t="default">
      <x v="1"/>
    </i>
    <i t="grand">
      <x/>
    </i>
  </rowItems>
  <colFields count="2">
    <field x="10"/>
    <field x="9"/>
  </colFields>
  <colItems count="13">
    <i>
      <x v="1"/>
      <x v="1"/>
    </i>
    <i r="1">
      <x v="2"/>
    </i>
    <i r="1">
      <x v="3"/>
    </i>
    <i r="1">
      <x v="4"/>
    </i>
    <i r="1">
      <x v="5"/>
    </i>
    <i r="1">
      <x v="6"/>
    </i>
    <i r="1">
      <x v="7"/>
    </i>
    <i r="1">
      <x v="8"/>
    </i>
    <i r="1">
      <x v="9"/>
    </i>
    <i r="1">
      <x v="10"/>
    </i>
    <i r="1">
      <x v="11"/>
    </i>
    <i r="1">
      <x v="12"/>
    </i>
    <i t="grand">
      <x/>
    </i>
  </colItems>
  <dataFields count="1">
    <dataField name="Sum of Income/(Expense)" fld="5" baseField="0" baseItem="0" numFmtId="164"/>
  </dataFields>
  <formats count="3">
    <format dxfId="20">
      <pivotArea dataOnly="0" labelOnly="1" fieldPosition="0">
        <references count="2">
          <reference field="9" count="12">
            <x v="1"/>
            <x v="2"/>
            <x v="3"/>
            <x v="4"/>
            <x v="5"/>
            <x v="6"/>
            <x v="7"/>
            <x v="8"/>
            <x v="9"/>
            <x v="10"/>
            <x v="11"/>
            <x v="12"/>
          </reference>
          <reference field="10" count="0" selected="0"/>
        </references>
      </pivotArea>
    </format>
    <format dxfId="21">
      <pivotArea dataOnly="0" outline="0" fieldPosition="0">
        <references count="1">
          <reference field="10" count="0"/>
        </references>
      </pivotArea>
    </format>
    <format dxfId="22">
      <pivotArea dataOnly="0" labelOnly="1" grandCol="1" outline="0" fieldPosition="0"/>
    </format>
  </formats>
  <pivotTableStyleInfo name="PivotStyleMedium14"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B4455EE-40F5-4B9B-B073-28FDBD0FD151}" name="ptWaterfallChart" cacheId="206"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K5:M12" firstHeaderRow="1" firstDataRow="1" firstDataCol="2"/>
  <pivotFields count="11">
    <pivotField compact="0" outline="0" subtotalTop="0" showAll="0" defaultSubtotal="0"/>
    <pivotField compact="0" numFmtId="14" outline="0" subtotalTop="0"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compact="0" outline="0" subtotalTop="0" showAll="0" defaultSubtotal="0"/>
    <pivotField compact="0" outline="0" subtotalTop="0" showAll="0" defaultSubtotal="0"/>
    <pivotField compact="0" outline="0" subtotalTop="0" showAll="0" defaultSubtotal="0"/>
    <pivotField dataField="1" compact="0" numFmtId="43" outline="0" subtotalTop="0" showAll="0" defaultSubtotal="0"/>
    <pivotField compact="0" outline="0" subtotalTop="0" showAll="0" defaultSubtotal="0"/>
    <pivotField axis="axisRow" compact="0" outline="0" subtotalTop="0" showAll="0" sortType="ascending" defaultSubtotal="0">
      <items count="16">
        <item x="2"/>
        <item m="1" x="15"/>
        <item x="7"/>
        <item m="1" x="10"/>
        <item m="1" x="14"/>
        <item m="1" x="12"/>
        <item x="3"/>
        <item m="1" x="13"/>
        <item m="1" x="8"/>
        <item x="6"/>
        <item m="1" x="9"/>
        <item x="4"/>
        <item x="1"/>
        <item x="5"/>
        <item m="1" x="11"/>
        <item x="0"/>
      </items>
    </pivotField>
    <pivotField axis="axisRow" compact="0" outline="0" subtotalTop="0" showAll="0" defaultSubtotal="0">
      <items count="3">
        <item x="0"/>
        <item x="2"/>
        <item h="1" x="1"/>
      </items>
    </pivotField>
    <pivotField compact="0" outline="0" subtotalTop="0" showAll="0" defaultSubtotal="0">
      <items count="14">
        <item x="0"/>
        <item x="1"/>
        <item x="2"/>
        <item x="3"/>
        <item x="4"/>
        <item x="5"/>
        <item x="6"/>
        <item x="7"/>
        <item x="8"/>
        <item x="9"/>
        <item x="10"/>
        <item x="11"/>
        <item x="12"/>
        <item x="13"/>
      </items>
    </pivotField>
    <pivotField compact="0" outline="0" subtotalTop="0" showAll="0" defaultSubtotal="0">
      <items count="3">
        <item x="0"/>
        <item x="1"/>
        <item x="2"/>
      </items>
    </pivotField>
  </pivotFields>
  <rowFields count="2">
    <field x="8"/>
    <field x="7"/>
  </rowFields>
  <rowItems count="7">
    <i>
      <x/>
      <x v="15"/>
    </i>
    <i>
      <x v="1"/>
      <x/>
    </i>
    <i r="1">
      <x v="6"/>
    </i>
    <i r="1">
      <x v="9"/>
    </i>
    <i r="1">
      <x v="11"/>
    </i>
    <i r="1">
      <x v="13"/>
    </i>
    <i t="grand">
      <x/>
    </i>
  </rowItems>
  <colItems count="1">
    <i/>
  </colItems>
  <dataFields count="1">
    <dataField name="Sum of Income/(Expense)" fld="5" baseField="0" baseItem="0" numFmtId="4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E5E9B6E-E769-4EEE-8771-B8691013BAB4}" name="ptExpenseColChart" cacheId="206"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chartFormat="25">
  <location ref="E7:F12" firstHeaderRow="1" firstDataRow="1" firstDataCol="1" rowPageCount="1" colPageCount="1"/>
  <pivotFields count="11">
    <pivotField subtotalTop="0" showAll="0"/>
    <pivotField numFmtId="14" subtotalTop="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ubtotalTop="0" showAll="0"/>
    <pivotField dataField="1" subtotalTop="0" showAll="0"/>
    <pivotField subtotalTop="0" showAll="0"/>
    <pivotField numFmtId="43" subtotalTop="0" showAll="0"/>
    <pivotField subtotalTop="0" showAll="0"/>
    <pivotField subtotalTop="0" showAll="0" sortType="descending">
      <autoSortScope>
        <pivotArea dataOnly="0" outline="0" fieldPosition="0">
          <references count="1">
            <reference field="4294967294" count="1" selected="0">
              <x v="0"/>
            </reference>
          </references>
        </pivotArea>
      </autoSortScope>
    </pivotField>
    <pivotField axis="axisPage" subtotalTop="0" multipleItemSelectionAllowed="1" showAll="0">
      <items count="4">
        <item h="1" x="0"/>
        <item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x="0"/>
        <item x="1"/>
        <item x="2"/>
        <item t="default"/>
      </items>
    </pivotField>
  </pivotFields>
  <rowFields count="1">
    <field x="9"/>
  </rowFields>
  <rowItems count="5">
    <i>
      <x v="9"/>
    </i>
    <i>
      <x v="10"/>
    </i>
    <i>
      <x v="11"/>
    </i>
    <i>
      <x v="12"/>
    </i>
    <i t="grand">
      <x/>
    </i>
  </rowItems>
  <colItems count="1">
    <i/>
  </colItems>
  <pageFields count="1">
    <pageField fld="8" hier="-1"/>
  </pageFields>
  <dataFields count="1">
    <dataField name="Sum of Debit (Spend)" fld="3" baseField="0" baseItem="0" numFmtId="3"/>
  </dataFields>
  <chartFormats count="3">
    <chartFormat chart="1" format="1" series="1">
      <pivotArea type="data" outline="0" fieldPosition="0">
        <references count="1">
          <reference field="4294967294" count="1" selected="0">
            <x v="0"/>
          </reference>
        </references>
      </pivotArea>
    </chartFormat>
    <chartFormat chart="17" format="3" series="1">
      <pivotArea type="data" outline="0" fieldPosition="0">
        <references count="1">
          <reference field="4294967294" count="1" selected="0">
            <x v="0"/>
          </reference>
        </references>
      </pivotArea>
    </chartFormat>
    <chartFormat chart="24" format="5" series="1">
      <pivotArea type="data" outline="0" fieldPosition="0">
        <references count="1">
          <reference field="4294967294" count="1" selected="0">
            <x v="0"/>
          </reference>
        </references>
      </pivotArea>
    </chartFormat>
  </chart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E8C75F8-C68D-4B9E-AD59-CB6678D80B38}" name="ptIncomeColChart" cacheId="206" applyNumberFormats="0" applyBorderFormats="0" applyFontFormats="0" applyPatternFormats="0" applyAlignmentFormats="0" applyWidthHeightFormats="1" dataCaption="Values" updatedVersion="8" minRefreshableVersion="3" useAutoFormatting="1" itemPrintTitles="1" createdVersion="8" indent="0" showHeaders="0" outline="1" outlineData="1" multipleFieldFilters="0" chartFormat="28">
  <location ref="B7:C12" firstHeaderRow="1" firstDataRow="1" firstDataCol="1" rowPageCount="1" colPageCount="1"/>
  <pivotFields count="11">
    <pivotField subtotalTop="0" showAll="0"/>
    <pivotField numFmtId="14" subtotalTop="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ubtotalTop="0" showAll="0"/>
    <pivotField subtotalTop="0" showAll="0"/>
    <pivotField dataField="1" subtotalTop="0" showAll="0"/>
    <pivotField numFmtId="43" subtotalTop="0" showAll="0"/>
    <pivotField subtotalTop="0" showAll="0"/>
    <pivotField subtotalTop="0" showAll="0"/>
    <pivotField axis="axisPage" subtotalTop="0" multipleItemSelectionAllowed="1" showAll="0">
      <items count="4">
        <item x="0"/>
        <item h="1"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x="0"/>
        <item x="1"/>
        <item x="2"/>
        <item t="default"/>
      </items>
    </pivotField>
  </pivotFields>
  <rowFields count="1">
    <field x="9"/>
  </rowFields>
  <rowItems count="5">
    <i>
      <x v="9"/>
    </i>
    <i>
      <x v="10"/>
    </i>
    <i>
      <x v="11"/>
    </i>
    <i>
      <x v="12"/>
    </i>
    <i t="grand">
      <x/>
    </i>
  </rowItems>
  <colItems count="1">
    <i/>
  </colItems>
  <pageFields count="1">
    <pageField fld="8" hier="-1"/>
  </pageFields>
  <dataFields count="1">
    <dataField name="Sum of Credit (Income)" fld="4" baseField="0" baseItem="0" numFmtId="3"/>
  </dataFields>
  <chartFormats count="3">
    <chartFormat chart="7" format="0" series="1">
      <pivotArea type="data" outline="0" fieldPosition="0">
        <references count="1">
          <reference field="4294967294" count="1" selected="0">
            <x v="0"/>
          </reference>
        </references>
      </pivotArea>
    </chartFormat>
    <chartFormat chart="15" format="0" series="1">
      <pivotArea type="data" outline="0" fieldPosition="0">
        <references count="1">
          <reference field="4294967294" count="1" selected="0">
            <x v="0"/>
          </reference>
        </references>
      </pivotArea>
    </chartFormat>
    <chartFormat chart="24"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3603B7B-EE4A-4BF5-B310-73AD23256932}" name="ptNetIncomeColChart" cacheId="206"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chartFormat="26">
  <location ref="H7:I12" firstHeaderRow="1" firstDataRow="1" firstDataCol="1" rowPageCount="1" colPageCount="1"/>
  <pivotFields count="11">
    <pivotField subtotalTop="0" showAll="0"/>
    <pivotField numFmtId="14" subtotalTop="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ubtotalTop="0" showAll="0"/>
    <pivotField subtotalTop="0" showAll="0"/>
    <pivotField subtotalTop="0" showAll="0"/>
    <pivotField dataField="1" numFmtId="43" subtotalTop="0" showAll="0"/>
    <pivotField subtotalTop="0" showAll="0"/>
    <pivotField subtotalTop="0" showAll="0"/>
    <pivotField axis="axisPage" subtotalTop="0" multipleItemSelectionAllowed="1" showAll="0">
      <items count="4">
        <item x="0"/>
        <item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x="0"/>
        <item x="1"/>
        <item x="2"/>
        <item t="default"/>
      </items>
    </pivotField>
  </pivotFields>
  <rowFields count="1">
    <field x="9"/>
  </rowFields>
  <rowItems count="5">
    <i>
      <x v="9"/>
    </i>
    <i>
      <x v="10"/>
    </i>
    <i>
      <x v="11"/>
    </i>
    <i>
      <x v="12"/>
    </i>
    <i t="grand">
      <x/>
    </i>
  </rowItems>
  <colItems count="1">
    <i/>
  </colItems>
  <pageFields count="1">
    <pageField fld="8" hier="-1"/>
  </pageFields>
  <dataFields count="1">
    <dataField name="Sum of Income/(Expense)" fld="5" baseField="0" baseItem="0" numFmtId="164"/>
  </dataFields>
  <chartFormats count="5">
    <chartFormat chart="15" format="1" series="1">
      <pivotArea type="data" outline="0" fieldPosition="0">
        <references count="1">
          <reference field="4294967294" count="1" selected="0">
            <x v="0"/>
          </reference>
        </references>
      </pivotArea>
    </chartFormat>
    <chartFormat chart="16" format="2" series="1">
      <pivotArea type="data" outline="0" fieldPosition="0">
        <references count="1">
          <reference field="4294967294" count="1" selected="0">
            <x v="0"/>
          </reference>
        </references>
      </pivotArea>
    </chartFormat>
    <chartFormat chart="17" format="2" series="1">
      <pivotArea type="data" outline="0" fieldPosition="0">
        <references count="1">
          <reference field="4294967294" count="1" selected="0">
            <x v="0"/>
          </reference>
        </references>
      </pivotArea>
    </chartFormat>
    <chartFormat chart="22" format="3" series="1">
      <pivotArea type="data" outline="0" fieldPosition="0">
        <references count="1">
          <reference field="4294967294" count="1" selected="0">
            <x v="0"/>
          </reference>
        </references>
      </pivotArea>
    </chartFormat>
    <chartFormat chart="25" format="5"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30978EE-C97F-49A2-804D-47CBDC564443}" name="ptTreemapChart" cacheId="206" applyNumberFormats="0" applyBorderFormats="0" applyFontFormats="0" applyPatternFormats="0" applyAlignmentFormats="0" applyWidthHeightFormats="1" dataCaption="Values" updatedVersion="8" minRefreshableVersion="3" rowGrandTotals="0" itemPrintTitles="1" createdVersion="8" indent="0" showHeaders="0" outline="1" outlineData="1" multipleFieldFilters="0" chartFormat="9">
  <location ref="O7:P19" firstHeaderRow="1" firstDataRow="1" firstDataCol="1" rowPageCount="1" colPageCount="1"/>
  <pivotFields count="11">
    <pivotField subtotalTop="0" showAll="0"/>
    <pivotField numFmtId="14" subtotalTop="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ubtotalTop="0" showAll="0"/>
    <pivotField dataField="1" subtotalTop="0" showAll="0"/>
    <pivotField subtotalTop="0" showAll="0"/>
    <pivotField numFmtId="43" subtotalTop="0" showAll="0"/>
    <pivotField axis="axisRow" subtotalTop="0" showAll="0">
      <items count="36">
        <item x="1"/>
        <item m="1" x="24"/>
        <item m="1" x="19"/>
        <item m="1" x="27"/>
        <item x="12"/>
        <item m="1" x="31"/>
        <item m="1" x="30"/>
        <item x="5"/>
        <item m="1" x="32"/>
        <item m="1" x="22"/>
        <item m="1" x="29"/>
        <item m="1" x="21"/>
        <item m="1" x="26"/>
        <item x="10"/>
        <item m="1" x="20"/>
        <item m="1" x="23"/>
        <item m="1" x="28"/>
        <item x="15"/>
        <item x="4"/>
        <item m="1" x="18"/>
        <item x="13"/>
        <item m="1" x="25"/>
        <item x="2"/>
        <item m="1" x="33"/>
        <item m="1" x="34"/>
        <item x="0"/>
        <item x="3"/>
        <item x="6"/>
        <item x="7"/>
        <item x="8"/>
        <item x="9"/>
        <item x="11"/>
        <item x="14"/>
        <item x="16"/>
        <item x="17"/>
        <item t="default"/>
      </items>
    </pivotField>
    <pivotField subtotalTop="0" showAll="0" sortType="descending">
      <autoSortScope>
        <pivotArea dataOnly="0" outline="0" fieldPosition="0">
          <references count="1">
            <reference field="4294967294" count="1" selected="0">
              <x v="0"/>
            </reference>
          </references>
        </pivotArea>
      </autoSortScope>
    </pivotField>
    <pivotField axis="axisPage" subtotalTop="0" multipleItemSelectionAllowed="1" showAll="0">
      <items count="4">
        <item h="1" x="0"/>
        <item x="2"/>
        <item h="1" x="1"/>
        <item t="default"/>
      </items>
    </pivotField>
    <pivotField subtotalTop="0" showAll="0">
      <items count="15">
        <item x="0"/>
        <item x="1"/>
        <item x="2"/>
        <item x="3"/>
        <item x="4"/>
        <item x="5"/>
        <item x="6"/>
        <item x="7"/>
        <item x="8"/>
        <item x="9"/>
        <item x="10"/>
        <item x="11"/>
        <item x="12"/>
        <item x="13"/>
        <item t="default"/>
      </items>
    </pivotField>
    <pivotField subtotalTop="0" showAll="0">
      <items count="4">
        <item x="0"/>
        <item x="1"/>
        <item x="2"/>
        <item t="default"/>
      </items>
    </pivotField>
  </pivotFields>
  <rowFields count="1">
    <field x="6"/>
  </rowFields>
  <rowItems count="12">
    <i>
      <x v="7"/>
    </i>
    <i>
      <x v="17"/>
    </i>
    <i>
      <x v="18"/>
    </i>
    <i>
      <x v="20"/>
    </i>
    <i>
      <x v="26"/>
    </i>
    <i>
      <x v="27"/>
    </i>
    <i>
      <x v="28"/>
    </i>
    <i>
      <x v="29"/>
    </i>
    <i>
      <x v="31"/>
    </i>
    <i>
      <x v="32"/>
    </i>
    <i>
      <x v="33"/>
    </i>
    <i>
      <x v="34"/>
    </i>
  </rowItems>
  <colItems count="1">
    <i/>
  </colItems>
  <pageFields count="1">
    <pageField fld="8" hier="-1"/>
  </pageFields>
  <dataFields count="1">
    <dataField name="Sum of Debit (Spend)" fld="3" baseField="0" baseItem="0" numFmtId="3"/>
  </dataFields>
  <chartFormats count="1">
    <chartFormat chart="1" format="1" series="1">
      <pivotArea type="data" outline="0" fieldPosition="0">
        <references count="1">
          <reference field="4294967294" count="1" selected="0">
            <x v="0"/>
          </reference>
        </references>
      </pivotArea>
    </chartFormat>
  </chart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s__Date" xr10:uid="{F00FD833-C841-4BCC-B72A-FF5EF2461989}" sourceName="Years (Date)">
  <pivotTables>
    <pivotTable tabId="6" name="ptWaterfallChart"/>
    <pivotTable tabId="4" name="ptProfitLoss"/>
    <pivotTable tabId="6" name="ptIncomeColChart"/>
    <pivotTable tabId="6" name="ptExpenseColChart"/>
    <pivotTable tabId="6" name="ptTreemapChart"/>
    <pivotTable tabId="6" name="ptNetIncomeColChart"/>
  </pivotTables>
  <data>
    <tabular pivotCacheId="699717104">
      <items count="3">
        <i x="1" s="1"/>
        <i x="0" s="1" nd="1"/>
        <i x="2"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s (Date)" xr10:uid="{84E5134E-55E3-454D-9E83-F8ADCEE53338}" cache="Slicer_Years__Date" caption="Years (Date)" columnCount="3" showCaption="0" style="SlicerStyleLight6 2" rowHeight="216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8AC312-C3C2-4E87-A814-DA3BC60877EC}" name="tblTrans" displayName="tblTrans" ref="B3:J66" totalsRowShown="0" headerRowDxfId="47">
  <autoFilter ref="B3:J66" xr:uid="{558AC312-C3C2-4E87-A814-DA3BC60877EC}"/>
  <sortState xmlns:xlrd2="http://schemas.microsoft.com/office/spreadsheetml/2017/richdata2" ref="B4:J66">
    <sortCondition ref="C3:C66"/>
  </sortState>
  <tableColumns count="9">
    <tableColumn id="1" xr3:uid="{D1745B3D-33C7-4367-8917-10AFDCB2ADF3}" name="Account"/>
    <tableColumn id="2" xr3:uid="{D00B78B2-C119-47C1-BD67-12A66470E533}" name="Date" dataDxfId="46"/>
    <tableColumn id="3" xr3:uid="{F3DBFE08-38E6-4FAF-A123-01FAF78A8910}" name="Description"/>
    <tableColumn id="4" xr3:uid="{A456FF1C-B7DC-4BE1-BD5C-F5C641F19ED5}" name="Debit (Spend)" dataCellStyle="Comma"/>
    <tableColumn id="5" xr3:uid="{7E4F47D2-65E7-4A89-ABC8-16437CF8A71E}" name="Credit (Income)" dataCellStyle="Comma"/>
    <tableColumn id="6" xr3:uid="{E47156A2-9E5C-4A06-823F-739ECDBBA2EE}" name="Income/(Expense)" dataCellStyle="Comma">
      <calculatedColumnFormula>tblTrans[[#This Row],[Credit (Income)]]-tblTrans[[#This Row],[Debit (Spend)]]</calculatedColumnFormula>
    </tableColumn>
    <tableColumn id="7" xr3:uid="{3442B3D8-3F9E-43FD-9885-64708A02FB4B}" name="Subcategory" dataDxfId="45" dataCellStyle="Comma">
      <calculatedColumnFormula array="1">_xlfn.XLOOKUP(TRUE,ISNUMBER(SEARCH(Categories[Description],tblTrans[[#This Row],[Description]])),Categories[Subcategory],"Uncategorised")</calculatedColumnFormula>
    </tableColumn>
    <tableColumn id="8" xr3:uid="{443BCB85-3D6E-4A55-9C0C-E8BECCF02D58}" name="Category" dataDxfId="44" dataCellStyle="Comma">
      <calculatedColumnFormula array="1">_xlfn.XLOOKUP(TRUE,ISNUMBER(SEARCH(Categories[Description],tblTrans[[#This Row],[Description]])),Categories[Category],"Uncategorised")</calculatedColumnFormula>
    </tableColumn>
    <tableColumn id="9" xr3:uid="{DCB0F3DF-AB63-4239-A3E6-308791F8EDF2}" name="Category Type" dataDxfId="43" dataCellStyle="Comma">
      <calculatedColumnFormula array="1">_xlfn.XLOOKUP(TRUE,ISNUMBER(SEARCH(Categories[Description],tblTrans[[#This Row],[Description]])),Categories[Category Type],"Uncategorised")</calculatedColumnFormula>
    </tableColumn>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A9F964-0BD5-4403-89B1-C48882BA5697}" name="Categories" displayName="Categories" ref="B3:E30" totalsRowShown="0" dataDxfId="12">
  <autoFilter ref="B3:E30" xr:uid="{FFA9F964-0BD5-4403-89B1-C48882BA5697}"/>
  <sortState xmlns:xlrd2="http://schemas.microsoft.com/office/spreadsheetml/2017/richdata2" ref="B4:E30">
    <sortCondition ref="C3:C30"/>
  </sortState>
  <tableColumns count="4">
    <tableColumn id="1" xr3:uid="{7B03931B-CFD6-4935-B088-223C467504B6}" name="Description" dataDxfId="16"/>
    <tableColumn id="2" xr3:uid="{3D70E716-5721-4423-BD46-F144C0130610}" name="Subcategory" dataDxfId="15"/>
    <tableColumn id="3" xr3:uid="{65638F0F-ACD6-4D07-BCDE-53E24532FAD2}" name="Category" dataDxfId="14"/>
    <tableColumn id="4" xr3:uid="{63088DD2-F541-4A56-868B-272B5D4883F5}" name="Category Type" dataDxfId="13"/>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6E96AE3-8B78-4791-80EC-9B1DF4018644}" name="tblGoals" displayName="tblGoals" ref="B9:I15" totalsRowCount="1" dataDxfId="41" headerRowBorderDxfId="42" tableBorderDxfId="40" totalsRowBorderDxfId="39">
  <autoFilter ref="B9:I14" xr:uid="{06E96AE3-8B78-4791-80EC-9B1DF4018644}"/>
  <tableColumns count="8">
    <tableColumn id="1" xr3:uid="{7607E37A-B6E3-44F9-9CF3-1BC1A90AD19C}" name="Goal" totalsRowLabel="Total" dataDxfId="38" totalsRowDxfId="37"/>
    <tableColumn id="2" xr3:uid="{EC78DB22-8C65-4D94-8479-8BFA9DCA9289}" name="Priority" dataDxfId="36" totalsRowDxfId="35"/>
    <tableColumn id="3" xr3:uid="{22BE0A88-1CF4-452F-9203-5EFA5FCCD9B2}" name="Target" totalsRowFunction="sum" dataDxfId="34" totalsRowDxfId="33" dataCellStyle="Comma"/>
    <tableColumn id="4" xr3:uid="{0BFA09D9-40FA-42D9-AC86-2F5881882ACC}" name="Cum Target" dataDxfId="32" totalsRowDxfId="31" dataCellStyle="Comma">
      <calculatedColumnFormula>SUMIFS(tblGoals[Target],tblGoals[Priority],"&lt;="&amp;tblGoals[[#This Row],[Priority]])</calculatedColumnFormula>
    </tableColumn>
    <tableColumn id="5" xr3:uid="{1CFF38C5-215A-481D-BB12-F04105C03821}" name="Allocated" totalsRowFunction="sum" dataDxfId="30" totalsRowDxfId="29" dataCellStyle="Comma">
      <calculatedColumnFormula>_xlfn.LET(
    _xlpm.total,  TotalSavings,
    _xlpm.prev,   tblGoals[[#This Row],[Cum Target]]-tblGoals[[#This Row],[Target]],
    _xlpm.avail,  _xlpm.total - _xlpm.prev,
    MAX(0, MIN(tblGoals[[#This Row],[Target]], _xlpm.avail))
)</calculatedColumnFormula>
    </tableColumn>
    <tableColumn id="6" xr3:uid="{DBBD2A1F-C169-42E8-BD78-ED0EEC5B0B86}" name="Remaining" totalsRowFunction="sum" dataDxfId="28" totalsRowDxfId="27" dataCellStyle="Comma">
      <calculatedColumnFormula>tblGoals[[#This Row],[Target]]-tblGoals[[#This Row],[Allocated]]</calculatedColumnFormula>
    </tableColumn>
    <tableColumn id="7" xr3:uid="{27A77F9D-77F7-41F3-8FEB-83184257FB83}" name="% Funded" totalsRowFunction="custom" dataDxfId="26" totalsRowDxfId="25">
      <calculatedColumnFormula>IF(tblGoals[[#This Row],[Target]]=0,0,tblGoals[[#This Row],[Allocated]]/tblGoals[[#This Row],[Target]])</calculatedColumnFormula>
      <totalsRowFormula>tblGoals[[#Totals],[Allocated]]/tblGoals[[#Totals],[Target]]</totalsRowFormula>
    </tableColumn>
    <tableColumn id="8" xr3:uid="{DAC038E9-BCB6-4F75-AF2F-B8A84A0A9CBA}" name="Months to Goal" dataDxfId="24" totalsRowDxfId="23">
      <calculatedColumnFormula>IF(TargetSavedMonthly&lt;=0,
   "",
   MAX(0, ROUNDUP((tblGoals[[#This Row],[Cum Target]]-TotalSavings)/TargetSavedMonthly,0))
)</calculatedColumnFormula>
    </tableColumn>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Paper">
      <a:dk1>
        <a:sysClr val="windowText" lastClr="000000"/>
      </a:dk1>
      <a:lt1>
        <a:sysClr val="window" lastClr="FFFFFF"/>
      </a:lt1>
      <a:dk2>
        <a:srgbClr val="444D26"/>
      </a:dk2>
      <a:lt2>
        <a:srgbClr val="FEFAC9"/>
      </a:lt2>
      <a:accent1>
        <a:srgbClr val="A5B592"/>
      </a:accent1>
      <a:accent2>
        <a:srgbClr val="F3A447"/>
      </a:accent2>
      <a:accent3>
        <a:srgbClr val="E7BC29"/>
      </a:accent3>
      <a:accent4>
        <a:srgbClr val="D092A7"/>
      </a:accent4>
      <a:accent5>
        <a:srgbClr val="9C85C0"/>
      </a:accent5>
      <a:accent6>
        <a:srgbClr val="809EC2"/>
      </a:accent6>
      <a:hlink>
        <a:srgbClr val="8E58B6"/>
      </a:hlink>
      <a:folHlink>
        <a:srgbClr val="7F6F6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3.xml"/><Relationship Id="rId5" Type="http://schemas.openxmlformats.org/officeDocument/2006/relationships/pivotTable" Target="../pivotTables/pivotTable6.xml"/><Relationship Id="rId4" Type="http://schemas.openxmlformats.org/officeDocument/2006/relationships/pivotTable" Target="../pivotTables/pivotTable5.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myonlinetraininghub.com/excel-expert-upgrade" TargetMode="External"/><Relationship Id="rId13" Type="http://schemas.openxmlformats.org/officeDocument/2006/relationships/hyperlink" Target="https://www.myonlinetraininghub.com/power-pivot-course" TargetMode="External"/><Relationship Id="rId18" Type="http://schemas.openxmlformats.org/officeDocument/2006/relationships/hyperlink" Target="https://www.myonlinetraininghub.com/excel-operations-management-course" TargetMode="External"/><Relationship Id="rId3" Type="http://schemas.openxmlformats.org/officeDocument/2006/relationships/hyperlink" Target="http://www.myonlinetraininghub.com/excel-webinars" TargetMode="External"/><Relationship Id="rId21" Type="http://schemas.openxmlformats.org/officeDocument/2006/relationships/drawing" Target="../drawings/drawing6.xml"/><Relationship Id="rId7" Type="http://schemas.openxmlformats.org/officeDocument/2006/relationships/hyperlink" Target="https://www.myonlinetraininghub.com/excel-dashboard-course" TargetMode="External"/><Relationship Id="rId12" Type="http://schemas.openxmlformats.org/officeDocument/2006/relationships/hyperlink" Target="https://www.myonlinetraininghub.com/excel-pivottable-course" TargetMode="External"/><Relationship Id="rId17" Type="http://schemas.openxmlformats.org/officeDocument/2006/relationships/hyperlink" Target="https://www.myonlinetraininghub.com/excel-for-customer-service-professionals" TargetMode="External"/><Relationship Id="rId2" Type="http://schemas.openxmlformats.org/officeDocument/2006/relationships/hyperlink" Target="http://www.myonlinetraininghub.com/category/excel-dashboard" TargetMode="External"/><Relationship Id="rId16" Type="http://schemas.openxmlformats.org/officeDocument/2006/relationships/hyperlink" Target="https://www.myonlinetraininghub.com/excel-analysis-toolpak-course" TargetMode="External"/><Relationship Id="rId20" Type="http://schemas.openxmlformats.org/officeDocument/2006/relationships/hyperlink" Target="https://www.myonlinetraininghub.com/microsoft-word-course" TargetMode="External"/><Relationship Id="rId1" Type="http://schemas.openxmlformats.org/officeDocument/2006/relationships/hyperlink" Target="http://www.myonlinetraininghub.com/category/excel-charts" TargetMode="External"/><Relationship Id="rId6" Type="http://schemas.openxmlformats.org/officeDocument/2006/relationships/hyperlink" Target="https://www.myonlinetraininghub.com/power-bi-course" TargetMode="External"/><Relationship Id="rId11" Type="http://schemas.openxmlformats.org/officeDocument/2006/relationships/hyperlink" Target="https://www.myonlinetraininghub.com/excel-pivottable-course-quick-start" TargetMode="External"/><Relationship Id="rId5" Type="http://schemas.openxmlformats.org/officeDocument/2006/relationships/hyperlink" Target="https://www.myonlinetraininghub.com/excel-functions" TargetMode="External"/><Relationship Id="rId15" Type="http://schemas.openxmlformats.org/officeDocument/2006/relationships/hyperlink" Target="https://www.myonlinetraininghub.com/excel-for-finance-course" TargetMode="External"/><Relationship Id="rId10" Type="http://schemas.openxmlformats.org/officeDocument/2006/relationships/hyperlink" Target="https://www.myonlinetraininghub.com/excel-power-query-course" TargetMode="External"/><Relationship Id="rId19" Type="http://schemas.openxmlformats.org/officeDocument/2006/relationships/hyperlink" Target="https://www.myonlinetraininghub.com/financial-modelling-course" TargetMode="External"/><Relationship Id="rId4" Type="http://schemas.openxmlformats.org/officeDocument/2006/relationships/hyperlink" Target="https://www.myonlinetraininghub.com/excel-forum" TargetMode="External"/><Relationship Id="rId9" Type="http://schemas.openxmlformats.org/officeDocument/2006/relationships/hyperlink" Target="https://www.myonlinetraininghub.com/advanced-excel-formulas-course" TargetMode="External"/><Relationship Id="rId14" Type="http://schemas.openxmlformats.org/officeDocument/2006/relationships/hyperlink" Target="https://www.myonlinetraininghub.com/excel-for-decision-making-course"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38AC9-E37D-40AB-B0F3-792D7E056EA9}">
  <sheetPr codeName="Sheet2"/>
  <dimension ref="A1:S18"/>
  <sheetViews>
    <sheetView showGridLines="0" tabSelected="1" zoomScaleNormal="100" workbookViewId="0">
      <selection activeCell="F41" sqref="F41"/>
    </sheetView>
  </sheetViews>
  <sheetFormatPr defaultRowHeight="15" x14ac:dyDescent="0.25"/>
  <cols>
    <col min="1" max="1" width="3.42578125" customWidth="1"/>
    <col min="3" max="3" width="19.28515625" bestFit="1" customWidth="1"/>
    <col min="4" max="4" width="24.7109375" bestFit="1" customWidth="1"/>
    <col min="5" max="5" width="3.28515625" customWidth="1"/>
    <col min="6" max="6" width="24.7109375" bestFit="1" customWidth="1"/>
    <col min="7" max="17" width="7" customWidth="1"/>
    <col min="18" max="18" width="6.85546875" customWidth="1"/>
    <col min="19" max="19" width="12.42578125" bestFit="1" customWidth="1"/>
    <col min="20" max="20" width="11.28515625" customWidth="1"/>
    <col min="21" max="21" width="24.7109375" bestFit="1" customWidth="1"/>
    <col min="22" max="31" width="6.7109375" bestFit="1" customWidth="1"/>
    <col min="32" max="32" width="9.85546875" bestFit="1" customWidth="1"/>
    <col min="33" max="34" width="11.28515625" bestFit="1" customWidth="1"/>
    <col min="35" max="45" width="6.5703125" bestFit="1" customWidth="1"/>
    <col min="46" max="100" width="7" bestFit="1" customWidth="1"/>
    <col min="101" max="128" width="6.7109375" bestFit="1" customWidth="1"/>
    <col min="129" max="156" width="7.28515625" bestFit="1" customWidth="1"/>
    <col min="157" max="183" width="6.7109375" bestFit="1" customWidth="1"/>
    <col min="184" max="186" width="6.140625" bestFit="1" customWidth="1"/>
    <col min="187" max="187" width="6.7109375" bestFit="1" customWidth="1"/>
    <col min="188" max="211" width="6.140625" bestFit="1" customWidth="1"/>
    <col min="212" max="238" width="7" bestFit="1" customWidth="1"/>
    <col min="239" max="264" width="7.140625" bestFit="1" customWidth="1"/>
    <col min="265" max="291" width="6.85546875" bestFit="1" customWidth="1"/>
    <col min="292" max="292" width="11.28515625" bestFit="1" customWidth="1"/>
    <col min="293" max="305" width="10.42578125" bestFit="1" customWidth="1"/>
    <col min="306" max="306" width="11.28515625" bestFit="1" customWidth="1"/>
  </cols>
  <sheetData>
    <row r="1" spans="1:19" s="41" customFormat="1" ht="36.75" customHeight="1" x14ac:dyDescent="0.25">
      <c r="A1" s="42"/>
      <c r="B1" s="62" t="s">
        <v>62</v>
      </c>
      <c r="L1" s="44"/>
      <c r="M1" s="43"/>
      <c r="O1" s="54" t="s">
        <v>71</v>
      </c>
      <c r="R1" s="44"/>
      <c r="S1" s="53">
        <f>GETPIVOTDATA("Income/(Expense)",$F$3)</f>
        <v>5208.4600000000037</v>
      </c>
    </row>
    <row r="3" spans="1:19" x14ac:dyDescent="0.25">
      <c r="F3" s="3" t="s">
        <v>6</v>
      </c>
    </row>
    <row r="4" spans="1:19" x14ac:dyDescent="0.25">
      <c r="G4" s="45" t="s">
        <v>237</v>
      </c>
      <c r="H4" s="45"/>
      <c r="I4" s="45"/>
      <c r="J4" s="45"/>
      <c r="K4" s="45"/>
      <c r="L4" s="45"/>
      <c r="M4" s="45"/>
      <c r="N4" s="45"/>
      <c r="O4" s="45"/>
      <c r="P4" s="45"/>
      <c r="Q4" s="45"/>
      <c r="R4" s="45"/>
      <c r="S4" s="45" t="s">
        <v>139</v>
      </c>
    </row>
    <row r="5" spans="1:19" x14ac:dyDescent="0.25">
      <c r="G5" s="45" t="s">
        <v>9</v>
      </c>
      <c r="H5" s="45" t="s">
        <v>10</v>
      </c>
      <c r="I5" s="45" t="s">
        <v>11</v>
      </c>
      <c r="J5" s="45" t="s">
        <v>12</v>
      </c>
      <c r="K5" s="45" t="s">
        <v>13</v>
      </c>
      <c r="L5" s="45" t="s">
        <v>14</v>
      </c>
      <c r="M5" s="45" t="s">
        <v>15</v>
      </c>
      <c r="N5" s="45" t="s">
        <v>19</v>
      </c>
      <c r="O5" s="45" t="s">
        <v>16</v>
      </c>
      <c r="P5" s="45" t="s">
        <v>17</v>
      </c>
      <c r="Q5" s="45" t="s">
        <v>72</v>
      </c>
      <c r="R5" s="45" t="s">
        <v>73</v>
      </c>
      <c r="S5" s="45"/>
    </row>
    <row r="6" spans="1:19" x14ac:dyDescent="0.25">
      <c r="F6" s="4" t="s">
        <v>18</v>
      </c>
      <c r="G6" s="46"/>
      <c r="H6" s="46"/>
      <c r="I6" s="46"/>
      <c r="J6" s="46"/>
      <c r="K6" s="46"/>
      <c r="L6" s="46"/>
      <c r="M6" s="46"/>
      <c r="N6" s="46"/>
      <c r="O6" s="46"/>
      <c r="P6" s="46"/>
      <c r="Q6" s="46"/>
      <c r="R6" s="46"/>
      <c r="S6" s="6"/>
    </row>
    <row r="7" spans="1:19" x14ac:dyDescent="0.25">
      <c r="F7" s="5" t="s">
        <v>61</v>
      </c>
      <c r="G7" s="46"/>
      <c r="H7" s="46"/>
      <c r="I7" s="46"/>
      <c r="J7" s="46"/>
      <c r="K7" s="46"/>
      <c r="L7" s="46"/>
      <c r="M7" s="46"/>
      <c r="N7" s="46"/>
      <c r="O7" s="46">
        <v>10602.95</v>
      </c>
      <c r="P7" s="46">
        <v>0.69</v>
      </c>
      <c r="Q7" s="46">
        <v>4.0000000000000036E-2</v>
      </c>
      <c r="R7" s="46">
        <v>0.04</v>
      </c>
      <c r="S7" s="6">
        <v>10603.720000000003</v>
      </c>
    </row>
    <row r="8" spans="1:19" x14ac:dyDescent="0.25">
      <c r="F8" s="4" t="s">
        <v>23</v>
      </c>
      <c r="G8" s="46"/>
      <c r="H8" s="46"/>
      <c r="I8" s="46"/>
      <c r="J8" s="46"/>
      <c r="K8" s="46"/>
      <c r="L8" s="46"/>
      <c r="M8" s="46"/>
      <c r="N8" s="46"/>
      <c r="O8" s="46">
        <v>10602.95</v>
      </c>
      <c r="P8" s="46">
        <v>0.69</v>
      </c>
      <c r="Q8" s="46">
        <v>4.0000000000000036E-2</v>
      </c>
      <c r="R8" s="46">
        <v>0.04</v>
      </c>
      <c r="S8" s="6">
        <v>10603.720000000003</v>
      </c>
    </row>
    <row r="9" spans="1:19" x14ac:dyDescent="0.25">
      <c r="F9" s="4" t="s">
        <v>24</v>
      </c>
      <c r="G9" s="46"/>
      <c r="H9" s="46"/>
      <c r="I9" s="46"/>
      <c r="J9" s="46"/>
      <c r="K9" s="46"/>
      <c r="L9" s="46"/>
      <c r="M9" s="46"/>
      <c r="N9" s="46"/>
      <c r="O9" s="46"/>
      <c r="P9" s="46"/>
      <c r="Q9" s="46"/>
      <c r="R9" s="46"/>
      <c r="S9" s="6"/>
    </row>
    <row r="10" spans="1:19" x14ac:dyDescent="0.25">
      <c r="F10" s="5" t="s">
        <v>26</v>
      </c>
      <c r="G10" s="46"/>
      <c r="H10" s="46"/>
      <c r="I10" s="46"/>
      <c r="J10" s="46"/>
      <c r="K10" s="46"/>
      <c r="L10" s="46"/>
      <c r="M10" s="46"/>
      <c r="N10" s="46"/>
      <c r="O10" s="46">
        <v>-160.94</v>
      </c>
      <c r="P10" s="46">
        <v>-3575.4399999999996</v>
      </c>
      <c r="Q10" s="46">
        <v>-201.97</v>
      </c>
      <c r="R10" s="46">
        <v>-74.95</v>
      </c>
      <c r="S10" s="6">
        <v>-4013.2999999999993</v>
      </c>
    </row>
    <row r="11" spans="1:19" x14ac:dyDescent="0.25">
      <c r="F11" s="5" t="s">
        <v>28</v>
      </c>
      <c r="G11" s="46"/>
      <c r="H11" s="46"/>
      <c r="I11" s="46"/>
      <c r="J11" s="46"/>
      <c r="K11" s="46"/>
      <c r="L11" s="46"/>
      <c r="M11" s="46"/>
      <c r="N11" s="46"/>
      <c r="O11" s="46">
        <v>-38.93</v>
      </c>
      <c r="P11" s="46">
        <v>-112.63</v>
      </c>
      <c r="Q11" s="46"/>
      <c r="R11" s="46">
        <v>-739.84</v>
      </c>
      <c r="S11" s="6">
        <v>-891.40000000000009</v>
      </c>
    </row>
    <row r="12" spans="1:19" x14ac:dyDescent="0.25">
      <c r="F12" s="5" t="s">
        <v>31</v>
      </c>
      <c r="G12" s="46"/>
      <c r="H12" s="46"/>
      <c r="I12" s="46"/>
      <c r="J12" s="46"/>
      <c r="K12" s="46"/>
      <c r="L12" s="46"/>
      <c r="M12" s="46"/>
      <c r="N12" s="46"/>
      <c r="O12" s="46">
        <v>-40.78</v>
      </c>
      <c r="P12" s="46">
        <v>-207.68</v>
      </c>
      <c r="Q12" s="46"/>
      <c r="R12" s="46"/>
      <c r="S12" s="6">
        <v>-248.46</v>
      </c>
    </row>
    <row r="13" spans="1:19" x14ac:dyDescent="0.25">
      <c r="F13" s="5" t="s">
        <v>185</v>
      </c>
      <c r="G13" s="46"/>
      <c r="H13" s="46"/>
      <c r="I13" s="46"/>
      <c r="J13" s="46"/>
      <c r="K13" s="46"/>
      <c r="L13" s="46"/>
      <c r="M13" s="46"/>
      <c r="N13" s="46"/>
      <c r="O13" s="46"/>
      <c r="P13" s="46"/>
      <c r="Q13" s="46"/>
      <c r="R13" s="46"/>
      <c r="S13" s="6"/>
    </row>
    <row r="14" spans="1:19" x14ac:dyDescent="0.25">
      <c r="F14" s="67" t="s">
        <v>206</v>
      </c>
      <c r="G14" s="46"/>
      <c r="H14" s="46"/>
      <c r="I14" s="46"/>
      <c r="J14" s="46"/>
      <c r="K14" s="46"/>
      <c r="L14" s="46"/>
      <c r="M14" s="46"/>
      <c r="N14" s="46"/>
      <c r="O14" s="46">
        <v>-86.75</v>
      </c>
      <c r="P14" s="46">
        <v>-80.509999999999991</v>
      </c>
      <c r="Q14" s="46">
        <v>-65.5</v>
      </c>
      <c r="R14" s="46"/>
      <c r="S14" s="6">
        <v>-232.76</v>
      </c>
    </row>
    <row r="15" spans="1:19" x14ac:dyDescent="0.25">
      <c r="F15" s="5" t="s">
        <v>192</v>
      </c>
      <c r="G15" s="46"/>
      <c r="H15" s="46"/>
      <c r="I15" s="46"/>
      <c r="J15" s="46"/>
      <c r="K15" s="46"/>
      <c r="L15" s="46"/>
      <c r="M15" s="46"/>
      <c r="N15" s="46"/>
      <c r="O15" s="46"/>
      <c r="P15" s="46"/>
      <c r="Q15" s="46"/>
      <c r="R15" s="46"/>
      <c r="S15" s="6"/>
    </row>
    <row r="16" spans="1:19" x14ac:dyDescent="0.25">
      <c r="F16" s="67" t="s">
        <v>27</v>
      </c>
      <c r="G16" s="46"/>
      <c r="H16" s="46"/>
      <c r="I16" s="46"/>
      <c r="J16" s="46"/>
      <c r="K16" s="46"/>
      <c r="L16" s="46"/>
      <c r="M16" s="46"/>
      <c r="N16" s="46"/>
      <c r="O16" s="46">
        <v>-9.34</v>
      </c>
      <c r="P16" s="46"/>
      <c r="Q16" s="46"/>
      <c r="R16" s="46"/>
      <c r="S16" s="6">
        <v>-9.34</v>
      </c>
    </row>
    <row r="17" spans="6:19" x14ac:dyDescent="0.25">
      <c r="F17" s="4" t="s">
        <v>32</v>
      </c>
      <c r="G17" s="46"/>
      <c r="H17" s="46"/>
      <c r="I17" s="46"/>
      <c r="J17" s="46"/>
      <c r="K17" s="46"/>
      <c r="L17" s="46"/>
      <c r="M17" s="46"/>
      <c r="N17" s="46"/>
      <c r="O17" s="46">
        <v>-336.73999999999995</v>
      </c>
      <c r="P17" s="46">
        <v>-3976.2599999999993</v>
      </c>
      <c r="Q17" s="46">
        <v>-267.47000000000003</v>
      </c>
      <c r="R17" s="46">
        <v>-814.79000000000008</v>
      </c>
      <c r="S17" s="6">
        <v>-5395.2599999999993</v>
      </c>
    </row>
    <row r="18" spans="6:19" x14ac:dyDescent="0.25">
      <c r="F18" s="4" t="s">
        <v>139</v>
      </c>
      <c r="G18" s="46"/>
      <c r="H18" s="46"/>
      <c r="I18" s="46"/>
      <c r="J18" s="46"/>
      <c r="K18" s="46"/>
      <c r="L18" s="46"/>
      <c r="M18" s="46"/>
      <c r="N18" s="46"/>
      <c r="O18" s="46">
        <v>10266.209999999999</v>
      </c>
      <c r="P18" s="46">
        <v>-3975.5699999999997</v>
      </c>
      <c r="Q18" s="46">
        <v>-267.43</v>
      </c>
      <c r="R18" s="46">
        <v>-814.75</v>
      </c>
      <c r="S18" s="6">
        <v>5208.4600000000037</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B2573-ABBB-4572-8E17-138AA9CB563B}">
  <sheetPr codeName="Sheet5"/>
  <dimension ref="A1:J66"/>
  <sheetViews>
    <sheetView showGridLines="0" zoomScaleNormal="100" workbookViewId="0">
      <selection activeCell="E4" sqref="E4"/>
    </sheetView>
  </sheetViews>
  <sheetFormatPr defaultRowHeight="15" x14ac:dyDescent="0.25"/>
  <cols>
    <col min="1" max="1" width="4" customWidth="1"/>
    <col min="2" max="2" width="8.5703125" customWidth="1"/>
    <col min="3" max="3" width="11.28515625" bestFit="1" customWidth="1"/>
    <col min="4" max="4" width="71.85546875" customWidth="1"/>
    <col min="5" max="5" width="11" customWidth="1"/>
    <col min="6" max="6" width="12.5703125" customWidth="1"/>
    <col min="7" max="7" width="10.140625" customWidth="1"/>
    <col min="8" max="9" width="17" bestFit="1" customWidth="1"/>
    <col min="10" max="10" width="16.28515625" bestFit="1" customWidth="1"/>
  </cols>
  <sheetData>
    <row r="1" spans="1:10" s="50" customFormat="1" ht="54" customHeight="1" x14ac:dyDescent="0.25">
      <c r="A1" s="51"/>
      <c r="B1" s="52" t="s">
        <v>76</v>
      </c>
    </row>
    <row r="3" spans="1:10" s="64" customFormat="1" ht="30" x14ac:dyDescent="0.25">
      <c r="B3" s="64" t="s">
        <v>35</v>
      </c>
      <c r="C3" s="64" t="s">
        <v>36</v>
      </c>
      <c r="D3" s="64" t="s">
        <v>37</v>
      </c>
      <c r="E3" s="65" t="s">
        <v>235</v>
      </c>
      <c r="F3" s="64" t="s">
        <v>236</v>
      </c>
      <c r="G3" s="64" t="s">
        <v>238</v>
      </c>
      <c r="H3" s="64" t="s">
        <v>7</v>
      </c>
      <c r="I3" s="64" t="s">
        <v>34</v>
      </c>
      <c r="J3" s="64" t="s">
        <v>33</v>
      </c>
    </row>
    <row r="4" spans="1:10" x14ac:dyDescent="0.25">
      <c r="B4" t="s">
        <v>38</v>
      </c>
      <c r="C4" s="1">
        <v>45915</v>
      </c>
      <c r="D4" t="s">
        <v>140</v>
      </c>
      <c r="F4">
        <v>100</v>
      </c>
      <c r="G4" s="2">
        <f>tblTrans[[#This Row],[Credit (Income)]]-tblTrans[[#This Row],[Debit (Spend)]]</f>
        <v>100</v>
      </c>
      <c r="H4" s="2" t="str" cm="1">
        <f t="array" ref="H4">_xlfn.XLOOKUP(TRUE,ISNUMBER(SEARCH(Categories[Description],tblTrans[[#This Row],[Description]])),Categories[Subcategory],"Uncategorised")</f>
        <v>Deposit</v>
      </c>
      <c r="I4" s="2" t="str" cm="1">
        <f t="array" ref="I4">_xlfn.XLOOKUP(TRUE,ISNUMBER(SEARCH(Categories[Description],tblTrans[[#This Row],[Description]])),Categories[Category],"Uncategorised")</f>
        <v>Variable Income</v>
      </c>
      <c r="J4" s="2" t="str" cm="1">
        <f t="array" ref="J4">_xlfn.XLOOKUP(TRUE,ISNUMBER(SEARCH(Categories[Description],tblTrans[[#This Row],[Description]])),Categories[Category Type],"Uncategorised")</f>
        <v>Income</v>
      </c>
    </row>
    <row r="5" spans="1:10" x14ac:dyDescent="0.25">
      <c r="B5" t="s">
        <v>39</v>
      </c>
      <c r="C5" s="1">
        <v>45915</v>
      </c>
      <c r="D5" t="s">
        <v>157</v>
      </c>
      <c r="E5" s="63"/>
      <c r="F5" s="63">
        <v>1250</v>
      </c>
      <c r="G5" s="2">
        <f>tblTrans[[#This Row],[Credit (Income)]]-tblTrans[[#This Row],[Debit (Spend)]]</f>
        <v>1250</v>
      </c>
      <c r="H5" s="2" t="str" cm="1">
        <f t="array" ref="H5">_xlfn.XLOOKUP(TRUE,ISNUMBER(SEARCH(Categories[Description],tblTrans[[#This Row],[Description]])),Categories[Subcategory],"Uncategorised")</f>
        <v>Deposit</v>
      </c>
      <c r="I5" s="2" t="str" cm="1">
        <f t="array" ref="I5">_xlfn.XLOOKUP(TRUE,ISNUMBER(SEARCH(Categories[Description],tblTrans[[#This Row],[Description]])),Categories[Category],"Uncategorised")</f>
        <v>Variable Income</v>
      </c>
      <c r="J5" s="2" t="str" cm="1">
        <f t="array" ref="J5">_xlfn.XLOOKUP(TRUE,ISNUMBER(SEARCH(Categories[Description],tblTrans[[#This Row],[Description]])),Categories[Category Type],"Uncategorised")</f>
        <v>Income</v>
      </c>
    </row>
    <row r="6" spans="1:10" x14ac:dyDescent="0.25">
      <c r="B6" t="s">
        <v>38</v>
      </c>
      <c r="C6" s="1">
        <v>45917</v>
      </c>
      <c r="D6" t="s">
        <v>141</v>
      </c>
      <c r="E6" s="63"/>
      <c r="F6" s="63">
        <v>9252.9500000000007</v>
      </c>
      <c r="G6" s="2">
        <f>tblTrans[[#This Row],[Credit (Income)]]-tblTrans[[#This Row],[Debit (Spend)]]</f>
        <v>9252.9500000000007</v>
      </c>
      <c r="H6" s="2" t="str" cm="1">
        <f t="array" ref="H6">_xlfn.XLOOKUP(TRUE,ISNUMBER(SEARCH(Categories[Description],tblTrans[[#This Row],[Description]])),Categories[Subcategory],"Uncategorised")</f>
        <v>Deposit</v>
      </c>
      <c r="I6" s="2" t="str" cm="1">
        <f t="array" ref="I6">_xlfn.XLOOKUP(TRUE,ISNUMBER(SEARCH(Categories[Description],tblTrans[[#This Row],[Description]])),Categories[Category],"Uncategorised")</f>
        <v>Variable Income</v>
      </c>
      <c r="J6" s="2" t="str" cm="1">
        <f t="array" ref="J6">_xlfn.XLOOKUP(TRUE,ISNUMBER(SEARCH(Categories[Description],tblTrans[[#This Row],[Description]])),Categories[Category Type],"Uncategorised")</f>
        <v>Income</v>
      </c>
    </row>
    <row r="7" spans="1:10" x14ac:dyDescent="0.25">
      <c r="B7" t="s">
        <v>38</v>
      </c>
      <c r="C7" s="1">
        <v>45917</v>
      </c>
      <c r="D7" t="s">
        <v>142</v>
      </c>
      <c r="E7" s="63"/>
      <c r="F7" s="63">
        <v>1000</v>
      </c>
      <c r="G7" s="2">
        <f>tblTrans[[#This Row],[Credit (Income)]]-tblTrans[[#This Row],[Debit (Spend)]]</f>
        <v>1000</v>
      </c>
      <c r="H7" s="2" t="str" cm="1">
        <f t="array" ref="H7">_xlfn.XLOOKUP(TRUE,ISNUMBER(SEARCH(Categories[Description],tblTrans[[#This Row],[Description]])),Categories[Subcategory],"Uncategorised")</f>
        <v>Bank Transfer</v>
      </c>
      <c r="I7" s="2" t="str" cm="1">
        <f t="array" ref="I7">_xlfn.XLOOKUP(TRUE,ISNUMBER(SEARCH(Categories[Description],tblTrans[[#This Row],[Description]])),Categories[Category],"Uncategorised")</f>
        <v>Transfer</v>
      </c>
      <c r="J7" s="2" t="str" cm="1">
        <f t="array" ref="J7">_xlfn.XLOOKUP(TRUE,ISNUMBER(SEARCH(Categories[Description],tblTrans[[#This Row],[Description]])),Categories[Category Type],"Uncategorised")</f>
        <v>Not Reported</v>
      </c>
    </row>
    <row r="8" spans="1:10" x14ac:dyDescent="0.25">
      <c r="B8" t="s">
        <v>39</v>
      </c>
      <c r="C8" s="1">
        <v>45917</v>
      </c>
      <c r="D8" t="s">
        <v>158</v>
      </c>
      <c r="E8" s="63">
        <v>1000</v>
      </c>
      <c r="G8" s="2">
        <f>tblTrans[[#This Row],[Credit (Income)]]-tblTrans[[#This Row],[Debit (Spend)]]</f>
        <v>-1000</v>
      </c>
      <c r="H8" s="2" t="str" cm="1">
        <f t="array" ref="H8">_xlfn.XLOOKUP(TRUE,ISNUMBER(SEARCH(Categories[Description],tblTrans[[#This Row],[Description]])),Categories[Subcategory],"Uncategorised")</f>
        <v>Savings</v>
      </c>
      <c r="I8" s="2" t="str" cm="1">
        <f t="array" ref="I8">_xlfn.XLOOKUP(TRUE,ISNUMBER(SEARCH(Categories[Description],tblTrans[[#This Row],[Description]])),Categories[Category],"Uncategorised")</f>
        <v>Transfer</v>
      </c>
      <c r="J8" s="2" t="str" cm="1">
        <f t="array" ref="J8">_xlfn.XLOOKUP(TRUE,ISNUMBER(SEARCH(Categories[Description],tblTrans[[#This Row],[Description]])),Categories[Category Type],"Uncategorised")</f>
        <v>Not Reported</v>
      </c>
    </row>
    <row r="9" spans="1:10" x14ac:dyDescent="0.25">
      <c r="B9" t="s">
        <v>40</v>
      </c>
      <c r="C9" s="1">
        <v>45922</v>
      </c>
      <c r="D9" t="s">
        <v>194</v>
      </c>
      <c r="E9" s="2">
        <v>25.08</v>
      </c>
      <c r="F9" s="2"/>
      <c r="G9" s="2">
        <f>tblTrans[[#This Row],[Credit (Income)]]-tblTrans[[#This Row],[Debit (Spend)]]</f>
        <v>-25.08</v>
      </c>
      <c r="H9" s="2" t="str" cm="1">
        <f t="array" ref="H9">_xlfn.XLOOKUP(TRUE,ISNUMBER(SEARCH(Categories[Description],tblTrans[[#This Row],[Description]])),Categories[Subcategory],"Uncategorised")</f>
        <v>Miscelaneous</v>
      </c>
      <c r="I9" s="2" t="str" cm="1">
        <f t="array" ref="I9">_xlfn.XLOOKUP(TRUE,ISNUMBER(SEARCH(Categories[Description],tblTrans[[#This Row],[Description]])),Categories[Category],"Uncategorised")</f>
        <v>Adriana expense</v>
      </c>
      <c r="J9" s="2" t="str" cm="1">
        <f t="array" ref="J9">_xlfn.XLOOKUP(TRUE,ISNUMBER(SEARCH(Categories[Description],tblTrans[[#This Row],[Description]])),Categories[Category Type],"Uncategorised")</f>
        <v>Expense</v>
      </c>
    </row>
    <row r="10" spans="1:10" x14ac:dyDescent="0.25">
      <c r="B10" t="s">
        <v>40</v>
      </c>
      <c r="C10" s="1">
        <v>45924</v>
      </c>
      <c r="D10" t="s">
        <v>193</v>
      </c>
      <c r="E10" s="2">
        <v>27.04</v>
      </c>
      <c r="F10" s="2"/>
      <c r="G10" s="2">
        <f>tblTrans[[#This Row],[Credit (Income)]]-tblTrans[[#This Row],[Debit (Spend)]]</f>
        <v>-27.04</v>
      </c>
      <c r="H10" s="2" t="str" cm="1">
        <f t="array" ref="H10">_xlfn.XLOOKUP(TRUE,ISNUMBER(SEARCH(Categories[Description],tblTrans[[#This Row],[Description]])),Categories[Subcategory],"Uncategorised")</f>
        <v>Miscelaneous</v>
      </c>
      <c r="I10" s="2" t="str" cm="1">
        <f t="array" ref="I10">_xlfn.XLOOKUP(TRUE,ISNUMBER(SEARCH(Categories[Description],tblTrans[[#This Row],[Description]])),Categories[Category],"Uncategorised")</f>
        <v>Adriana expense</v>
      </c>
      <c r="J10" s="2" t="str" cm="1">
        <f t="array" ref="J10">_xlfn.XLOOKUP(TRUE,ISNUMBER(SEARCH(Categories[Description],tblTrans[[#This Row],[Description]])),Categories[Category Type],"Uncategorised")</f>
        <v>Expense</v>
      </c>
    </row>
    <row r="11" spans="1:10" x14ac:dyDescent="0.25">
      <c r="B11" t="s">
        <v>40</v>
      </c>
      <c r="C11" s="1">
        <v>45926</v>
      </c>
      <c r="D11" t="s">
        <v>207</v>
      </c>
      <c r="E11" s="2">
        <v>7.81</v>
      </c>
      <c r="F11" s="2"/>
      <c r="G11" s="2">
        <f>tblTrans[[#This Row],[Credit (Income)]]-tblTrans[[#This Row],[Debit (Spend)]]</f>
        <v>-7.81</v>
      </c>
      <c r="H11" s="2" t="str" cm="1">
        <f t="array" ref="H11">_xlfn.XLOOKUP(TRUE,ISNUMBER(SEARCH(Categories[Description],tblTrans[[#This Row],[Description]])),Categories[Subcategory],"Uncategorised")</f>
        <v>Restaurant</v>
      </c>
      <c r="I11" s="2" t="str" cm="1">
        <f t="array" ref="I11">_xlfn.XLOOKUP(TRUE,ISNUMBER(SEARCH(Categories[Description],tblTrans[[#This Row],[Description]])),Categories[Category],"Uncategorised")</f>
        <v>Discretionary</v>
      </c>
      <c r="J11" s="2" t="str" cm="1">
        <f t="array" ref="J11">_xlfn.XLOOKUP(TRUE,ISNUMBER(SEARCH(Categories[Description],tblTrans[[#This Row],[Description]])),Categories[Category Type],"Uncategorised")</f>
        <v>Expense</v>
      </c>
    </row>
    <row r="12" spans="1:10" x14ac:dyDescent="0.25">
      <c r="B12" t="s">
        <v>40</v>
      </c>
      <c r="C12" s="1">
        <v>45927</v>
      </c>
      <c r="D12" t="s">
        <v>208</v>
      </c>
      <c r="E12" s="2">
        <v>90.93</v>
      </c>
      <c r="F12" s="2"/>
      <c r="G12" s="2">
        <f>tblTrans[[#This Row],[Credit (Income)]]-tblTrans[[#This Row],[Debit (Spend)]]</f>
        <v>-90.93</v>
      </c>
      <c r="H12" s="2" t="str" cm="1">
        <f t="array" ref="H12">_xlfn.XLOOKUP(TRUE,ISNUMBER(SEARCH(Categories[Description],tblTrans[[#This Row],[Description]])),Categories[Subcategory],"Uncategorised")</f>
        <v>Restaurant</v>
      </c>
      <c r="I12" s="2" t="str" cm="1">
        <f t="array" ref="I12">_xlfn.XLOOKUP(TRUE,ISNUMBER(SEARCH(Categories[Description],tblTrans[[#This Row],[Description]])),Categories[Category],"Uncategorised")</f>
        <v>Discretionary</v>
      </c>
      <c r="J12" s="2" t="str" cm="1">
        <f t="array" ref="J12">_xlfn.XLOOKUP(TRUE,ISNUMBER(SEARCH(Categories[Description],tblTrans[[#This Row],[Description]])),Categories[Category Type],"Uncategorised")</f>
        <v>Expense</v>
      </c>
    </row>
    <row r="13" spans="1:10" x14ac:dyDescent="0.25">
      <c r="B13" t="s">
        <v>40</v>
      </c>
      <c r="C13" s="1">
        <v>45927</v>
      </c>
      <c r="D13" t="s">
        <v>209</v>
      </c>
      <c r="E13" s="2">
        <v>13.99</v>
      </c>
      <c r="F13" s="2"/>
      <c r="G13" s="2">
        <f>tblTrans[[#This Row],[Credit (Income)]]-tblTrans[[#This Row],[Debit (Spend)]]</f>
        <v>-13.99</v>
      </c>
      <c r="H13" s="2" t="str" cm="1">
        <f t="array" ref="H13">_xlfn.XLOOKUP(TRUE,ISNUMBER(SEARCH(Categories[Description],tblTrans[[#This Row],[Description]])),Categories[Subcategory],"Uncategorised")</f>
        <v>Restaurant</v>
      </c>
      <c r="I13" s="2" t="str" cm="1">
        <f t="array" ref="I13">_xlfn.XLOOKUP(TRUE,ISNUMBER(SEARCH(Categories[Description],tblTrans[[#This Row],[Description]])),Categories[Category],"Uncategorised")</f>
        <v>Discretionary</v>
      </c>
      <c r="J13" s="2" t="str" cm="1">
        <f t="array" ref="J13">_xlfn.XLOOKUP(TRUE,ISNUMBER(SEARCH(Categories[Description],tblTrans[[#This Row],[Description]])),Categories[Category Type],"Uncategorised")</f>
        <v>Expense</v>
      </c>
    </row>
    <row r="14" spans="1:10" x14ac:dyDescent="0.25">
      <c r="B14" t="s">
        <v>40</v>
      </c>
      <c r="C14" s="1">
        <v>45927</v>
      </c>
      <c r="D14" t="s">
        <v>219</v>
      </c>
      <c r="E14" s="2">
        <v>9.34</v>
      </c>
      <c r="F14" s="2"/>
      <c r="G14" s="2">
        <f>tblTrans[[#This Row],[Credit (Income)]]-tblTrans[[#This Row],[Debit (Spend)]]</f>
        <v>-9.34</v>
      </c>
      <c r="H14" s="2" t="str" cm="1">
        <f t="array" ref="H14">_xlfn.XLOOKUP(TRUE,ISNUMBER(SEARCH(Categories[Description],tblTrans[[#This Row],[Description]])),Categories[Subcategory],"Uncategorised")</f>
        <v>Entertainment</v>
      </c>
      <c r="I14" s="2" t="str" cm="1">
        <f t="array" ref="I14">_xlfn.XLOOKUP(TRUE,ISNUMBER(SEARCH(Categories[Description],tblTrans[[#This Row],[Description]])),Categories[Category],"Uncategorised")</f>
        <v>Social</v>
      </c>
      <c r="J14" s="2" t="str" cm="1">
        <f t="array" ref="J14">_xlfn.XLOOKUP(TRUE,ISNUMBER(SEARCH(Categories[Description],tblTrans[[#This Row],[Description]])),Categories[Category Type],"Uncategorised")</f>
        <v>Expense</v>
      </c>
    </row>
    <row r="15" spans="1:10" x14ac:dyDescent="0.25">
      <c r="B15" t="s">
        <v>40</v>
      </c>
      <c r="C15" s="1">
        <v>45927</v>
      </c>
      <c r="D15" t="s">
        <v>210</v>
      </c>
      <c r="E15" s="2">
        <v>33.520000000000003</v>
      </c>
      <c r="F15" s="2"/>
      <c r="G15" s="2">
        <f>tblTrans[[#This Row],[Credit (Income)]]-tblTrans[[#This Row],[Debit (Spend)]]</f>
        <v>-33.520000000000003</v>
      </c>
      <c r="H15" s="2" t="str" cm="1">
        <f t="array" ref="H15">_xlfn.XLOOKUP(TRUE,ISNUMBER(SEARCH(Categories[Description],tblTrans[[#This Row],[Description]])),Categories[Subcategory],"Uncategorised")</f>
        <v>Restaurant</v>
      </c>
      <c r="I15" s="2" t="str" cm="1">
        <f t="array" ref="I15">_xlfn.XLOOKUP(TRUE,ISNUMBER(SEARCH(Categories[Description],tblTrans[[#This Row],[Description]])),Categories[Category],"Uncategorised")</f>
        <v>Discretionary</v>
      </c>
      <c r="J15" s="2" t="str" cm="1">
        <f t="array" ref="J15">_xlfn.XLOOKUP(TRUE,ISNUMBER(SEARCH(Categories[Description],tblTrans[[#This Row],[Description]])),Categories[Category Type],"Uncategorised")</f>
        <v>Expense</v>
      </c>
    </row>
    <row r="16" spans="1:10" x14ac:dyDescent="0.25">
      <c r="B16" t="s">
        <v>40</v>
      </c>
      <c r="C16" s="1">
        <v>45927</v>
      </c>
      <c r="D16" t="s">
        <v>211</v>
      </c>
      <c r="E16" s="2">
        <v>8.2200000000000006</v>
      </c>
      <c r="F16" s="2"/>
      <c r="G16" s="2">
        <f>tblTrans[[#This Row],[Credit (Income)]]-tblTrans[[#This Row],[Debit (Spend)]]</f>
        <v>-8.2200000000000006</v>
      </c>
      <c r="H16" s="2" t="str" cm="1">
        <f t="array" ref="H16">_xlfn.XLOOKUP(TRUE,ISNUMBER(SEARCH(Categories[Description],tblTrans[[#This Row],[Description]])),Categories[Subcategory],"Uncategorised")</f>
        <v>Restaurant</v>
      </c>
      <c r="I16" s="2" t="str" cm="1">
        <f t="array" ref="I16">_xlfn.XLOOKUP(TRUE,ISNUMBER(SEARCH(Categories[Description],tblTrans[[#This Row],[Description]])),Categories[Category],"Uncategorised")</f>
        <v>Discretionary</v>
      </c>
      <c r="J16" s="2" t="str" cm="1">
        <f t="array" ref="J16">_xlfn.XLOOKUP(TRUE,ISNUMBER(SEARCH(Categories[Description],tblTrans[[#This Row],[Description]])),Categories[Category Type],"Uncategorised")</f>
        <v>Expense</v>
      </c>
    </row>
    <row r="17" spans="2:10" x14ac:dyDescent="0.25">
      <c r="B17" t="s">
        <v>40</v>
      </c>
      <c r="C17" s="1">
        <v>45927</v>
      </c>
      <c r="D17" t="s">
        <v>195</v>
      </c>
      <c r="E17" s="2">
        <v>34.630000000000003</v>
      </c>
      <c r="F17" s="2"/>
      <c r="G17" s="2">
        <f>tblTrans[[#This Row],[Credit (Income)]]-tblTrans[[#This Row],[Debit (Spend)]]</f>
        <v>-34.630000000000003</v>
      </c>
      <c r="H17" s="2" t="str" cm="1">
        <f t="array" ref="H17">_xlfn.XLOOKUP(TRUE,ISNUMBER(SEARCH(Categories[Description],tblTrans[[#This Row],[Description]])),Categories[Subcategory],"Uncategorised")</f>
        <v>Miscelaneous</v>
      </c>
      <c r="I17" s="2" t="str" cm="1">
        <f t="array" ref="I17">_xlfn.XLOOKUP(TRUE,ISNUMBER(SEARCH(Categories[Description],tblTrans[[#This Row],[Description]])),Categories[Category],"Uncategorised")</f>
        <v>Adriana expense</v>
      </c>
      <c r="J17" s="2" t="str" cm="1">
        <f t="array" ref="J17">_xlfn.XLOOKUP(TRUE,ISNUMBER(SEARCH(Categories[Description],tblTrans[[#This Row],[Description]])),Categories[Category Type],"Uncategorised")</f>
        <v>Expense</v>
      </c>
    </row>
    <row r="18" spans="2:10" x14ac:dyDescent="0.25">
      <c r="B18" t="s">
        <v>40</v>
      </c>
      <c r="C18" s="1">
        <v>45929</v>
      </c>
      <c r="D18" t="s">
        <v>220</v>
      </c>
      <c r="E18" s="2">
        <v>40.78</v>
      </c>
      <c r="F18" s="2"/>
      <c r="G18" s="2">
        <f>tblTrans[[#This Row],[Credit (Income)]]-tblTrans[[#This Row],[Debit (Spend)]]</f>
        <v>-40.78</v>
      </c>
      <c r="H18" s="2" t="str" cm="1">
        <f t="array" ref="H18">_xlfn.XLOOKUP(TRUE,ISNUMBER(SEARCH(Categories[Description],tblTrans[[#This Row],[Description]])),Categories[Subcategory],"Uncategorised")</f>
        <v>Gasoline</v>
      </c>
      <c r="I18" s="2" t="str" cm="1">
        <f t="array" ref="I18">_xlfn.XLOOKUP(TRUE,ISNUMBER(SEARCH(Categories[Description],tblTrans[[#This Row],[Description]])),Categories[Category],"Uncategorised")</f>
        <v>Transport</v>
      </c>
      <c r="J18" s="2" t="str" cm="1">
        <f t="array" ref="J18">_xlfn.XLOOKUP(TRUE,ISNUMBER(SEARCH(Categories[Description],tblTrans[[#This Row],[Description]])),Categories[Category Type],"Uncategorised")</f>
        <v>Expense</v>
      </c>
    </row>
    <row r="19" spans="2:10" x14ac:dyDescent="0.25">
      <c r="B19" t="s">
        <v>40</v>
      </c>
      <c r="C19" s="1">
        <v>45929</v>
      </c>
      <c r="D19" t="s">
        <v>188</v>
      </c>
      <c r="E19" s="2">
        <v>38.93</v>
      </c>
      <c r="F19" s="2"/>
      <c r="G19" s="2">
        <f>tblTrans[[#This Row],[Credit (Income)]]-tblTrans[[#This Row],[Debit (Spend)]]</f>
        <v>-38.93</v>
      </c>
      <c r="H19" s="2" t="str" cm="1">
        <f t="array" ref="H19">_xlfn.XLOOKUP(TRUE,ISNUMBER(SEARCH(Categories[Description],tblTrans[[#This Row],[Description]])),Categories[Subcategory],"Uncategorised")</f>
        <v>Groceries/personal</v>
      </c>
      <c r="I19" s="2" t="str" cm="1">
        <f t="array" ref="I19">_xlfn.XLOOKUP(TRUE,ISNUMBER(SEARCH(Categories[Description],tblTrans[[#This Row],[Description]])),Categories[Category],"Uncategorised")</f>
        <v>Living Expenses</v>
      </c>
      <c r="J19" s="2" t="str" cm="1">
        <f t="array" ref="J19">_xlfn.XLOOKUP(TRUE,ISNUMBER(SEARCH(Categories[Description],tblTrans[[#This Row],[Description]])),Categories[Category Type],"Uncategorised")</f>
        <v>Expense</v>
      </c>
    </row>
    <row r="20" spans="2:10" x14ac:dyDescent="0.25">
      <c r="B20" t="s">
        <v>40</v>
      </c>
      <c r="C20" s="1">
        <v>45929</v>
      </c>
      <c r="D20" t="s">
        <v>212</v>
      </c>
      <c r="E20" s="2">
        <v>6.47</v>
      </c>
      <c r="F20" s="2"/>
      <c r="G20" s="2">
        <f>tblTrans[[#This Row],[Credit (Income)]]-tblTrans[[#This Row],[Debit (Spend)]]</f>
        <v>-6.47</v>
      </c>
      <c r="H20" s="2" t="str" cm="1">
        <f t="array" ref="H20">_xlfn.XLOOKUP(TRUE,ISNUMBER(SEARCH(Categories[Description],tblTrans[[#This Row],[Description]])),Categories[Subcategory],"Uncategorised")</f>
        <v>Restaurant</v>
      </c>
      <c r="I20" s="2" t="str" cm="1">
        <f t="array" ref="I20">_xlfn.XLOOKUP(TRUE,ISNUMBER(SEARCH(Categories[Description],tblTrans[[#This Row],[Description]])),Categories[Category],"Uncategorised")</f>
        <v>Discretionary</v>
      </c>
      <c r="J20" s="2" t="str" cm="1">
        <f t="array" ref="J20">_xlfn.XLOOKUP(TRUE,ISNUMBER(SEARCH(Categories[Description],tblTrans[[#This Row],[Description]])),Categories[Category Type],"Uncategorised")</f>
        <v>Expense</v>
      </c>
    </row>
    <row r="21" spans="2:10" x14ac:dyDescent="0.25">
      <c r="B21" t="s">
        <v>40</v>
      </c>
      <c r="C21" s="1">
        <v>45931</v>
      </c>
      <c r="D21" t="s">
        <v>213</v>
      </c>
      <c r="E21" s="2">
        <v>5.1100000000000003</v>
      </c>
      <c r="F21" s="2"/>
      <c r="G21" s="2">
        <f>tblTrans[[#This Row],[Credit (Income)]]-tblTrans[[#This Row],[Debit (Spend)]]</f>
        <v>-5.1100000000000003</v>
      </c>
      <c r="H21" s="2" t="str" cm="1">
        <f t="array" ref="H21">_xlfn.XLOOKUP(TRUE,ISNUMBER(SEARCH(Categories[Description],tblTrans[[#This Row],[Description]])),Categories[Subcategory],"Uncategorised")</f>
        <v>Restaurant</v>
      </c>
      <c r="I21" s="2" t="str" cm="1">
        <f t="array" ref="I21">_xlfn.XLOOKUP(TRUE,ISNUMBER(SEARCH(Categories[Description],tblTrans[[#This Row],[Description]])),Categories[Category],"Uncategorised")</f>
        <v>Discretionary</v>
      </c>
      <c r="J21" s="2" t="str" cm="1">
        <f t="array" ref="J21">_xlfn.XLOOKUP(TRUE,ISNUMBER(SEARCH(Categories[Description],tblTrans[[#This Row],[Description]])),Categories[Category Type],"Uncategorised")</f>
        <v>Expense</v>
      </c>
    </row>
    <row r="22" spans="2:10" x14ac:dyDescent="0.25">
      <c r="B22" t="s">
        <v>40</v>
      </c>
      <c r="C22" s="1">
        <v>45931</v>
      </c>
      <c r="D22" t="s">
        <v>214</v>
      </c>
      <c r="E22" s="2">
        <v>5.84</v>
      </c>
      <c r="F22" s="2"/>
      <c r="G22" s="2">
        <f>tblTrans[[#This Row],[Credit (Income)]]-tblTrans[[#This Row],[Debit (Spend)]]</f>
        <v>-5.84</v>
      </c>
      <c r="H22" s="2" t="str" cm="1">
        <f t="array" ref="H22">_xlfn.XLOOKUP(TRUE,ISNUMBER(SEARCH(Categories[Description],tblTrans[[#This Row],[Description]])),Categories[Subcategory],"Uncategorised")</f>
        <v>Restaurant</v>
      </c>
      <c r="I22" s="2" t="str" cm="1">
        <f t="array" ref="I22">_xlfn.XLOOKUP(TRUE,ISNUMBER(SEARCH(Categories[Description],tblTrans[[#This Row],[Description]])),Categories[Category],"Uncategorised")</f>
        <v>Discretionary</v>
      </c>
      <c r="J22" s="2" t="str" cm="1">
        <f t="array" ref="J22">_xlfn.XLOOKUP(TRUE,ISNUMBER(SEARCH(Categories[Description],tblTrans[[#This Row],[Description]])),Categories[Category Type],"Uncategorised")</f>
        <v>Expense</v>
      </c>
    </row>
    <row r="23" spans="2:10" x14ac:dyDescent="0.25">
      <c r="B23" t="s">
        <v>40</v>
      </c>
      <c r="C23" s="1">
        <v>45931</v>
      </c>
      <c r="D23" t="s">
        <v>223</v>
      </c>
      <c r="E23" s="2">
        <v>40.94</v>
      </c>
      <c r="F23" s="2"/>
      <c r="G23" s="2">
        <f>tblTrans[[#This Row],[Credit (Income)]]-tblTrans[[#This Row],[Debit (Spend)]]</f>
        <v>-40.94</v>
      </c>
      <c r="H23" s="2" t="str" cm="1">
        <f t="array" ref="H23">_xlfn.XLOOKUP(TRUE,ISNUMBER(SEARCH(Categories[Description],tblTrans[[#This Row],[Description]])),Categories[Subcategory],"Uncategorised")</f>
        <v>Gasoline</v>
      </c>
      <c r="I23" s="2" t="str" cm="1">
        <f t="array" ref="I23">_xlfn.XLOOKUP(TRUE,ISNUMBER(SEARCH(Categories[Description],tblTrans[[#This Row],[Description]])),Categories[Category],"Uncategorised")</f>
        <v>Transport</v>
      </c>
      <c r="J23" s="2" t="str" cm="1">
        <f t="array" ref="J23">_xlfn.XLOOKUP(TRUE,ISNUMBER(SEARCH(Categories[Description],tblTrans[[#This Row],[Description]])),Categories[Category Type],"Uncategorised")</f>
        <v>Expense</v>
      </c>
    </row>
    <row r="24" spans="2:10" x14ac:dyDescent="0.25">
      <c r="B24" t="s">
        <v>40</v>
      </c>
      <c r="C24" s="1">
        <v>45932</v>
      </c>
      <c r="D24" t="s">
        <v>204</v>
      </c>
      <c r="E24" s="2">
        <v>19.489999999999998</v>
      </c>
      <c r="F24" s="2"/>
      <c r="G24" s="2">
        <f>tblTrans[[#This Row],[Credit (Income)]]-tblTrans[[#This Row],[Debit (Spend)]]</f>
        <v>-19.489999999999998</v>
      </c>
      <c r="H24" s="2" t="str" cm="1">
        <f t="array" ref="H24">_xlfn.XLOOKUP(TRUE,ISNUMBER(SEARCH(Categories[Description],tblTrans[[#This Row],[Description]])),Categories[Subcategory],"Uncategorised")</f>
        <v>Miscelaneous</v>
      </c>
      <c r="I24" s="2" t="str" cm="1">
        <f t="array" ref="I24">_xlfn.XLOOKUP(TRUE,ISNUMBER(SEARCH(Categories[Description],tblTrans[[#This Row],[Description]])),Categories[Category],"Uncategorised")</f>
        <v>Adriana expense</v>
      </c>
      <c r="J24" s="2" t="str" cm="1">
        <f t="array" ref="J24">_xlfn.XLOOKUP(TRUE,ISNUMBER(SEARCH(Categories[Description],tblTrans[[#This Row],[Description]])),Categories[Category Type],"Uncategorised")</f>
        <v>Expense</v>
      </c>
    </row>
    <row r="25" spans="2:10" x14ac:dyDescent="0.25">
      <c r="B25" t="s">
        <v>40</v>
      </c>
      <c r="C25" s="1">
        <v>45932</v>
      </c>
      <c r="D25" t="s">
        <v>230</v>
      </c>
      <c r="E25" s="2">
        <v>8.48</v>
      </c>
      <c r="F25" s="2"/>
      <c r="G25" s="2">
        <f>tblTrans[[#This Row],[Credit (Income)]]-tblTrans[[#This Row],[Debit (Spend)]]</f>
        <v>-8.48</v>
      </c>
      <c r="H25" s="2" t="str" cm="1">
        <f t="array" ref="H25">_xlfn.XLOOKUP(TRUE,ISNUMBER(SEARCH(Categories[Description],tblTrans[[#This Row],[Description]])),Categories[Subcategory],"Uncategorised")</f>
        <v>Groceries/personal</v>
      </c>
      <c r="I25" s="2" t="str" cm="1">
        <f t="array" ref="I25">_xlfn.XLOOKUP(TRUE,ISNUMBER(SEARCH(Categories[Description],tblTrans[[#This Row],[Description]])),Categories[Category],"Uncategorised")</f>
        <v>Living Expenses</v>
      </c>
      <c r="J25" s="2" t="str" cm="1">
        <f t="array" ref="J25">_xlfn.XLOOKUP(TRUE,ISNUMBER(SEARCH(Categories[Description],tblTrans[[#This Row],[Description]])),Categories[Category Type],"Uncategorised")</f>
        <v>Expense</v>
      </c>
    </row>
    <row r="26" spans="2:10" x14ac:dyDescent="0.25">
      <c r="B26" t="s">
        <v>40</v>
      </c>
      <c r="C26" s="1">
        <v>45933</v>
      </c>
      <c r="D26" t="s">
        <v>189</v>
      </c>
      <c r="E26" s="2">
        <v>154.74</v>
      </c>
      <c r="F26" s="2"/>
      <c r="G26" s="2">
        <f>tblTrans[[#This Row],[Credit (Income)]]-tblTrans[[#This Row],[Debit (Spend)]]</f>
        <v>-154.74</v>
      </c>
      <c r="H26" s="2" t="str" cm="1">
        <f t="array" ref="H26">_xlfn.XLOOKUP(TRUE,ISNUMBER(SEARCH(Categories[Description],tblTrans[[#This Row],[Description]])),Categories[Subcategory],"Uncategorised")</f>
        <v>Car</v>
      </c>
      <c r="I26" s="2" t="str" cm="1">
        <f t="array" ref="I26">_xlfn.XLOOKUP(TRUE,ISNUMBER(SEARCH(Categories[Description],tblTrans[[#This Row],[Description]])),Categories[Category],"Uncategorised")</f>
        <v>Transport</v>
      </c>
      <c r="J26" s="2" t="str" cm="1">
        <f t="array" ref="J26">_xlfn.XLOOKUP(TRUE,ISNUMBER(SEARCH(Categories[Description],tblTrans[[#This Row],[Description]])),Categories[Category Type],"Uncategorised")</f>
        <v>Expense</v>
      </c>
    </row>
    <row r="27" spans="2:10" x14ac:dyDescent="0.25">
      <c r="B27" t="s">
        <v>40</v>
      </c>
      <c r="C27" s="1">
        <v>45933</v>
      </c>
      <c r="D27" t="s">
        <v>224</v>
      </c>
      <c r="E27" s="2">
        <v>12</v>
      </c>
      <c r="F27" s="2"/>
      <c r="G27" s="2">
        <f>tblTrans[[#This Row],[Credit (Income)]]-tblTrans[[#This Row],[Debit (Spend)]]</f>
        <v>-12</v>
      </c>
      <c r="H27" s="2" t="str" cm="1">
        <f t="array" ref="H27">_xlfn.XLOOKUP(TRUE,ISNUMBER(SEARCH(Categories[Description],tblTrans[[#This Row],[Description]])),Categories[Subcategory],"Uncategorised")</f>
        <v>Car</v>
      </c>
      <c r="I27" s="2" t="str" cm="1">
        <f t="array" ref="I27">_xlfn.XLOOKUP(TRUE,ISNUMBER(SEARCH(Categories[Description],tblTrans[[#This Row],[Description]])),Categories[Category],"Uncategorised")</f>
        <v>Transport</v>
      </c>
      <c r="J27" s="2" t="str" cm="1">
        <f t="array" ref="J27">_xlfn.XLOOKUP(TRUE,ISNUMBER(SEARCH(Categories[Description],tblTrans[[#This Row],[Description]])),Categories[Category Type],"Uncategorised")</f>
        <v>Expense</v>
      </c>
    </row>
    <row r="28" spans="2:10" x14ac:dyDescent="0.25">
      <c r="B28" t="s">
        <v>40</v>
      </c>
      <c r="C28" s="1">
        <v>45933</v>
      </c>
      <c r="D28" t="s">
        <v>200</v>
      </c>
      <c r="E28" s="2">
        <v>3.24</v>
      </c>
      <c r="F28" s="2"/>
      <c r="G28" s="2">
        <f>tblTrans[[#This Row],[Credit (Income)]]-tblTrans[[#This Row],[Debit (Spend)]]</f>
        <v>-3.24</v>
      </c>
      <c r="H28" s="2" t="str" cm="1">
        <f t="array" ref="H28">_xlfn.XLOOKUP(TRUE,ISNUMBER(SEARCH(Categories[Description],tblTrans[[#This Row],[Description]])),Categories[Subcategory],"Uncategorised")</f>
        <v>Miscelaneous</v>
      </c>
      <c r="I28" s="2" t="str" cm="1">
        <f t="array" ref="I28">_xlfn.XLOOKUP(TRUE,ISNUMBER(SEARCH(Categories[Description],tblTrans[[#This Row],[Description]])),Categories[Category],"Uncategorised")</f>
        <v>Adriana expense</v>
      </c>
      <c r="J28" s="2" t="str" cm="1">
        <f t="array" ref="J28">_xlfn.XLOOKUP(TRUE,ISNUMBER(SEARCH(Categories[Description],tblTrans[[#This Row],[Description]])),Categories[Category Type],"Uncategorised")</f>
        <v>Expense</v>
      </c>
    </row>
    <row r="29" spans="2:10" x14ac:dyDescent="0.25">
      <c r="B29" t="s">
        <v>40</v>
      </c>
      <c r="C29" s="1">
        <v>45934</v>
      </c>
      <c r="D29" t="s">
        <v>199</v>
      </c>
      <c r="E29" s="2">
        <v>19.45</v>
      </c>
      <c r="F29" s="2"/>
      <c r="G29" s="2">
        <f>tblTrans[[#This Row],[Credit (Income)]]-tblTrans[[#This Row],[Debit (Spend)]]</f>
        <v>-19.45</v>
      </c>
      <c r="H29" s="2" t="str" cm="1">
        <f t="array" ref="H29">_xlfn.XLOOKUP(TRUE,ISNUMBER(SEARCH(Categories[Description],tblTrans[[#This Row],[Description]])),Categories[Subcategory],"Uncategorised")</f>
        <v>Miscelaneous</v>
      </c>
      <c r="I29" s="2" t="str" cm="1">
        <f t="array" ref="I29">_xlfn.XLOOKUP(TRUE,ISNUMBER(SEARCH(Categories[Description],tblTrans[[#This Row],[Description]])),Categories[Category],"Uncategorised")</f>
        <v>Adriana expense</v>
      </c>
      <c r="J29" s="2" t="str" cm="1">
        <f t="array" ref="J29">_xlfn.XLOOKUP(TRUE,ISNUMBER(SEARCH(Categories[Description],tblTrans[[#This Row],[Description]])),Categories[Category Type],"Uncategorised")</f>
        <v>Expense</v>
      </c>
    </row>
    <row r="30" spans="2:10" x14ac:dyDescent="0.25">
      <c r="B30" t="s">
        <v>40</v>
      </c>
      <c r="C30" s="1">
        <v>45936</v>
      </c>
      <c r="D30" t="s">
        <v>215</v>
      </c>
      <c r="E30" s="2">
        <v>5.2</v>
      </c>
      <c r="F30" s="2"/>
      <c r="G30" s="2">
        <f>tblTrans[[#This Row],[Credit (Income)]]-tblTrans[[#This Row],[Debit (Spend)]]</f>
        <v>-5.2</v>
      </c>
      <c r="H30" s="2" t="str" cm="1">
        <f t="array" ref="H30">_xlfn.XLOOKUP(TRUE,ISNUMBER(SEARCH(Categories[Description],tblTrans[[#This Row],[Description]])),Categories[Subcategory],"Uncategorised")</f>
        <v>Restaurant</v>
      </c>
      <c r="I30" s="2" t="str" cm="1">
        <f t="array" ref="I30">_xlfn.XLOOKUP(TRUE,ISNUMBER(SEARCH(Categories[Description],tblTrans[[#This Row],[Description]])),Categories[Category],"Uncategorised")</f>
        <v>Discretionary</v>
      </c>
      <c r="J30" s="2" t="str" cm="1">
        <f t="array" ref="J30">_xlfn.XLOOKUP(TRUE,ISNUMBER(SEARCH(Categories[Description],tblTrans[[#This Row],[Description]])),Categories[Category Type],"Uncategorised")</f>
        <v>Expense</v>
      </c>
    </row>
    <row r="31" spans="2:10" x14ac:dyDescent="0.25">
      <c r="B31" t="s">
        <v>40</v>
      </c>
      <c r="C31" s="1">
        <v>45936</v>
      </c>
      <c r="D31" t="s">
        <v>198</v>
      </c>
      <c r="E31" s="2">
        <v>29.38</v>
      </c>
      <c r="F31" s="2"/>
      <c r="G31" s="2">
        <f>tblTrans[[#This Row],[Credit (Income)]]-tblTrans[[#This Row],[Debit (Spend)]]</f>
        <v>-29.38</v>
      </c>
      <c r="H31" s="2" t="str" cm="1">
        <f t="array" ref="H31">_xlfn.XLOOKUP(TRUE,ISNUMBER(SEARCH(Categories[Description],tblTrans[[#This Row],[Description]])),Categories[Subcategory],"Uncategorised")</f>
        <v>Miscelaneous</v>
      </c>
      <c r="I31" s="2" t="str" cm="1">
        <f t="array" ref="I31">_xlfn.XLOOKUP(TRUE,ISNUMBER(SEARCH(Categories[Description],tblTrans[[#This Row],[Description]])),Categories[Category],"Uncategorised")</f>
        <v>Adriana expense</v>
      </c>
      <c r="J31" s="2" t="str" cm="1">
        <f t="array" ref="J31">_xlfn.XLOOKUP(TRUE,ISNUMBER(SEARCH(Categories[Description],tblTrans[[#This Row],[Description]])),Categories[Category Type],"Uncategorised")</f>
        <v>Expense</v>
      </c>
    </row>
    <row r="32" spans="2:10" x14ac:dyDescent="0.25">
      <c r="B32" t="s">
        <v>40</v>
      </c>
      <c r="C32" s="1">
        <v>45940</v>
      </c>
      <c r="D32" t="s">
        <v>216</v>
      </c>
      <c r="E32" s="2">
        <v>12.56</v>
      </c>
      <c r="F32" s="2"/>
      <c r="G32" s="2">
        <f>tblTrans[[#This Row],[Credit (Income)]]-tblTrans[[#This Row],[Debit (Spend)]]</f>
        <v>-12.56</v>
      </c>
      <c r="H32" s="2" t="str" cm="1">
        <f t="array" ref="H32">_xlfn.XLOOKUP(TRUE,ISNUMBER(SEARCH(Categories[Description],tblTrans[[#This Row],[Description]])),Categories[Subcategory],"Uncategorised")</f>
        <v>Restaurant</v>
      </c>
      <c r="I32" s="2" t="str" cm="1">
        <f t="array" ref="I32">_xlfn.XLOOKUP(TRUE,ISNUMBER(SEARCH(Categories[Description],tblTrans[[#This Row],[Description]])),Categories[Category],"Uncategorised")</f>
        <v>Discretionary</v>
      </c>
      <c r="J32" s="2" t="str" cm="1">
        <f t="array" ref="J32">_xlfn.XLOOKUP(TRUE,ISNUMBER(SEARCH(Categories[Description],tblTrans[[#This Row],[Description]])),Categories[Category Type],"Uncategorised")</f>
        <v>Expense</v>
      </c>
    </row>
    <row r="33" spans="2:10" x14ac:dyDescent="0.25">
      <c r="B33" t="s">
        <v>38</v>
      </c>
      <c r="C33" s="1">
        <v>45944</v>
      </c>
      <c r="D33" t="s">
        <v>143</v>
      </c>
      <c r="E33">
        <v>250</v>
      </c>
      <c r="G33" s="2">
        <f>tblTrans[[#This Row],[Credit (Income)]]-tblTrans[[#This Row],[Debit (Spend)]]</f>
        <v>-250</v>
      </c>
      <c r="H33" s="2" t="str" cm="1">
        <f t="array" ref="H33">_xlfn.XLOOKUP(TRUE,ISNUMBER(SEARCH(Categories[Description],tblTrans[[#This Row],[Description]])),Categories[Subcategory],"Uncategorised")</f>
        <v>Bank Transfer</v>
      </c>
      <c r="I33" s="2" t="str" cm="1">
        <f t="array" ref="I33">_xlfn.XLOOKUP(TRUE,ISNUMBER(SEARCH(Categories[Description],tblTrans[[#This Row],[Description]])),Categories[Category],"Uncategorised")</f>
        <v>Transfer</v>
      </c>
      <c r="J33" s="2" t="str" cm="1">
        <f t="array" ref="J33">_xlfn.XLOOKUP(TRUE,ISNUMBER(SEARCH(Categories[Description],tblTrans[[#This Row],[Description]])),Categories[Category Type],"Uncategorised")</f>
        <v>Not Reported</v>
      </c>
    </row>
    <row r="34" spans="2:10" x14ac:dyDescent="0.25">
      <c r="B34" t="s">
        <v>39</v>
      </c>
      <c r="C34" s="1">
        <v>45944</v>
      </c>
      <c r="D34" t="s">
        <v>159</v>
      </c>
      <c r="F34">
        <v>500</v>
      </c>
      <c r="G34" s="2">
        <f>tblTrans[[#This Row],[Credit (Income)]]-tblTrans[[#This Row],[Debit (Spend)]]</f>
        <v>500</v>
      </c>
      <c r="H34" s="2" t="str" cm="1">
        <f t="array" ref="H34">_xlfn.XLOOKUP(TRUE,ISNUMBER(SEARCH(Categories[Description],tblTrans[[#This Row],[Description]])),Categories[Subcategory],"Uncategorised")</f>
        <v>Savings</v>
      </c>
      <c r="I34" s="2" t="str" cm="1">
        <f t="array" ref="I34">_xlfn.XLOOKUP(TRUE,ISNUMBER(SEARCH(Categories[Description],tblTrans[[#This Row],[Description]])),Categories[Category],"Uncategorised")</f>
        <v>Transfer</v>
      </c>
      <c r="J34" s="2" t="str" cm="1">
        <f t="array" ref="J34">_xlfn.XLOOKUP(TRUE,ISNUMBER(SEARCH(Categories[Description],tblTrans[[#This Row],[Description]])),Categories[Category Type],"Uncategorised")</f>
        <v>Not Reported</v>
      </c>
    </row>
    <row r="35" spans="2:10" x14ac:dyDescent="0.25">
      <c r="B35" t="s">
        <v>40</v>
      </c>
      <c r="C35" s="1">
        <v>45944</v>
      </c>
      <c r="D35" t="s">
        <v>197</v>
      </c>
      <c r="E35" s="2">
        <v>1.62</v>
      </c>
      <c r="F35" s="2"/>
      <c r="G35" s="2">
        <f>tblTrans[[#This Row],[Credit (Income)]]-tblTrans[[#This Row],[Debit (Spend)]]</f>
        <v>-1.62</v>
      </c>
      <c r="H35" s="2" t="str" cm="1">
        <f t="array" ref="H35">_xlfn.XLOOKUP(TRUE,ISNUMBER(SEARCH(Categories[Description],tblTrans[[#This Row],[Description]])),Categories[Subcategory],"Uncategorised")</f>
        <v>Miscelaneous</v>
      </c>
      <c r="I35" s="2" t="str" cm="1">
        <f t="array" ref="I35">_xlfn.XLOOKUP(TRUE,ISNUMBER(SEARCH(Categories[Description],tblTrans[[#This Row],[Description]])),Categories[Category],"Uncategorised")</f>
        <v>Adriana expense</v>
      </c>
      <c r="J35" s="2" t="str" cm="1">
        <f t="array" ref="J35">_xlfn.XLOOKUP(TRUE,ISNUMBER(SEARCH(Categories[Description],tblTrans[[#This Row],[Description]])),Categories[Category Type],"Uncategorised")</f>
        <v>Expense</v>
      </c>
    </row>
    <row r="36" spans="2:10" x14ac:dyDescent="0.25">
      <c r="B36" t="s">
        <v>40</v>
      </c>
      <c r="C36" s="1">
        <v>45944</v>
      </c>
      <c r="D36" t="s">
        <v>190</v>
      </c>
      <c r="E36" s="2">
        <v>53.36</v>
      </c>
      <c r="F36" s="2"/>
      <c r="G36" s="2">
        <f>tblTrans[[#This Row],[Credit (Income)]]-tblTrans[[#This Row],[Debit (Spend)]]</f>
        <v>-53.36</v>
      </c>
      <c r="H36" s="2" t="str" cm="1">
        <f t="array" ref="H36">_xlfn.XLOOKUP(TRUE,ISNUMBER(SEARCH(Categories[Description],tblTrans[[#This Row],[Description]])),Categories[Subcategory],"Uncategorised")</f>
        <v>Groceries/personal</v>
      </c>
      <c r="I36" s="2" t="str" cm="1">
        <f t="array" ref="I36">_xlfn.XLOOKUP(TRUE,ISNUMBER(SEARCH(Categories[Description],tblTrans[[#This Row],[Description]])),Categories[Category],"Uncategorised")</f>
        <v>Living Expenses</v>
      </c>
      <c r="J36" s="2" t="str" cm="1">
        <f t="array" ref="J36">_xlfn.XLOOKUP(TRUE,ISNUMBER(SEARCH(Categories[Description],tblTrans[[#This Row],[Description]])),Categories[Category Type],"Uncategorised")</f>
        <v>Expense</v>
      </c>
    </row>
    <row r="37" spans="2:10" x14ac:dyDescent="0.25">
      <c r="B37" t="s">
        <v>40</v>
      </c>
      <c r="C37" s="1">
        <v>45945</v>
      </c>
      <c r="D37" t="s">
        <v>217</v>
      </c>
      <c r="E37" s="2">
        <v>7.81</v>
      </c>
      <c r="F37" s="2"/>
      <c r="G37" s="2">
        <f>tblTrans[[#This Row],[Credit (Income)]]-tblTrans[[#This Row],[Debit (Spend)]]</f>
        <v>-7.81</v>
      </c>
      <c r="H37" s="2" t="str" cm="1">
        <f t="array" ref="H37">_xlfn.XLOOKUP(TRUE,ISNUMBER(SEARCH(Categories[Description],tblTrans[[#This Row],[Description]])),Categories[Subcategory],"Uncategorised")</f>
        <v>Restaurant</v>
      </c>
      <c r="I37" s="2" t="str" cm="1">
        <f t="array" ref="I37">_xlfn.XLOOKUP(TRUE,ISNUMBER(SEARCH(Categories[Description],tblTrans[[#This Row],[Description]])),Categories[Category],"Uncategorised")</f>
        <v>Discretionary</v>
      </c>
      <c r="J37" s="2" t="str" cm="1">
        <f t="array" ref="J37">_xlfn.XLOOKUP(TRUE,ISNUMBER(SEARCH(Categories[Description],tblTrans[[#This Row],[Description]])),Categories[Category Type],"Uncategorised")</f>
        <v>Expense</v>
      </c>
    </row>
    <row r="38" spans="2:10" x14ac:dyDescent="0.25">
      <c r="B38" t="s">
        <v>40</v>
      </c>
      <c r="C38" s="1">
        <v>45946</v>
      </c>
      <c r="D38" t="s">
        <v>226</v>
      </c>
      <c r="E38" s="2">
        <v>50.79</v>
      </c>
      <c r="F38" s="2"/>
      <c r="G38" s="2">
        <f>tblTrans[[#This Row],[Credit (Income)]]-tblTrans[[#This Row],[Debit (Spend)]]</f>
        <v>-50.79</v>
      </c>
      <c r="H38" s="2" t="str" cm="1">
        <f t="array" ref="H38">_xlfn.XLOOKUP(TRUE,ISNUMBER(SEARCH(Categories[Description],tblTrans[[#This Row],[Description]])),Categories[Subcategory],"Uncategorised")</f>
        <v>Groceries/personal</v>
      </c>
      <c r="I38" s="2" t="str" cm="1">
        <f t="array" ref="I38">_xlfn.XLOOKUP(TRUE,ISNUMBER(SEARCH(Categories[Description],tblTrans[[#This Row],[Description]])),Categories[Category],"Uncategorised")</f>
        <v>Living Expenses</v>
      </c>
      <c r="J38" s="2" t="str" cm="1">
        <f t="array" ref="J38">_xlfn.XLOOKUP(TRUE,ISNUMBER(SEARCH(Categories[Description],tblTrans[[#This Row],[Description]])),Categories[Category Type],"Uncategorised")</f>
        <v>Expense</v>
      </c>
    </row>
    <row r="39" spans="2:10" x14ac:dyDescent="0.25">
      <c r="B39" t="s">
        <v>38</v>
      </c>
      <c r="C39" s="1">
        <v>45947</v>
      </c>
      <c r="D39" t="s">
        <v>144</v>
      </c>
      <c r="E39">
        <v>775.95</v>
      </c>
      <c r="G39" s="2">
        <f>tblTrans[[#This Row],[Credit (Income)]]-tblTrans[[#This Row],[Debit (Spend)]]</f>
        <v>-775.95</v>
      </c>
      <c r="H39" s="2" t="str" cm="1">
        <f t="array" ref="H39">_xlfn.XLOOKUP(TRUE,ISNUMBER(SEARCH(Categories[Description],tblTrans[[#This Row],[Description]])),Categories[Subcategory],"Uncategorised")</f>
        <v>Credit Card Payment</v>
      </c>
      <c r="I39" s="2" t="str" cm="1">
        <f t="array" ref="I39">_xlfn.XLOOKUP(TRUE,ISNUMBER(SEARCH(Categories[Description],tblTrans[[#This Row],[Description]])),Categories[Category],"Uncategorised")</f>
        <v>Debt</v>
      </c>
      <c r="J39" s="2" t="str" cm="1">
        <f t="array" ref="J39">_xlfn.XLOOKUP(TRUE,ISNUMBER(SEARCH(Categories[Description],tblTrans[[#This Row],[Description]])),Categories[Category Type],"Uncategorised")</f>
        <v>Not Reported</v>
      </c>
    </row>
    <row r="40" spans="2:10" x14ac:dyDescent="0.25">
      <c r="B40" t="s">
        <v>40</v>
      </c>
      <c r="C40" s="1">
        <v>45947</v>
      </c>
      <c r="D40" t="s">
        <v>218</v>
      </c>
      <c r="E40" s="2">
        <v>9.1999999999999993</v>
      </c>
      <c r="F40" s="2"/>
      <c r="G40" s="2">
        <f>tblTrans[[#This Row],[Credit (Income)]]-tblTrans[[#This Row],[Debit (Spend)]]</f>
        <v>-9.1999999999999993</v>
      </c>
      <c r="H40" s="2" t="str" cm="1">
        <f t="array" ref="H40">_xlfn.XLOOKUP(TRUE,ISNUMBER(SEARCH(Categories[Description],tblTrans[[#This Row],[Description]])),Categories[Subcategory],"Uncategorised")</f>
        <v>Restaurant</v>
      </c>
      <c r="I40" s="2" t="str" cm="1">
        <f t="array" ref="I40">_xlfn.XLOOKUP(TRUE,ISNUMBER(SEARCH(Categories[Description],tblTrans[[#This Row],[Description]])),Categories[Category],"Uncategorised")</f>
        <v>Discretionary</v>
      </c>
      <c r="J40" s="2" t="str" cm="1">
        <f t="array" ref="J40">_xlfn.XLOOKUP(TRUE,ISNUMBER(SEARCH(Categories[Description],tblTrans[[#This Row],[Description]])),Categories[Category Type],"Uncategorised")</f>
        <v>Expense</v>
      </c>
    </row>
    <row r="41" spans="2:10" x14ac:dyDescent="0.25">
      <c r="B41" t="s">
        <v>38</v>
      </c>
      <c r="C41" s="1">
        <v>45950</v>
      </c>
      <c r="D41" t="s">
        <v>21</v>
      </c>
      <c r="F41">
        <v>0.09</v>
      </c>
      <c r="G41" s="2">
        <f>tblTrans[[#This Row],[Credit (Income)]]-tblTrans[[#This Row],[Debit (Spend)]]</f>
        <v>0.09</v>
      </c>
      <c r="H41" s="2" t="str" cm="1">
        <f t="array" ref="H41">_xlfn.XLOOKUP(TRUE,ISNUMBER(SEARCH(Categories[Description],tblTrans[[#This Row],[Description]])),Categories[Subcategory],"Uncategorised")</f>
        <v>Interest Earned</v>
      </c>
      <c r="I41" s="2" t="str" cm="1">
        <f t="array" ref="I41">_xlfn.XLOOKUP(TRUE,ISNUMBER(SEARCH(Categories[Description],tblTrans[[#This Row],[Description]])),Categories[Category],"Uncategorised")</f>
        <v>Variable Income</v>
      </c>
      <c r="J41" s="2" t="str" cm="1">
        <f t="array" ref="J41">_xlfn.XLOOKUP(TRUE,ISNUMBER(SEARCH(Categories[Description],tblTrans[[#This Row],[Description]])),Categories[Category Type],"Uncategorised")</f>
        <v>Income</v>
      </c>
    </row>
    <row r="42" spans="2:10" x14ac:dyDescent="0.25">
      <c r="B42" t="s">
        <v>40</v>
      </c>
      <c r="C42" s="1">
        <v>45951</v>
      </c>
      <c r="D42" t="s">
        <v>196</v>
      </c>
      <c r="E42" s="2">
        <v>7.33</v>
      </c>
      <c r="F42" s="2"/>
      <c r="G42" s="2">
        <f>tblTrans[[#This Row],[Credit (Income)]]-tblTrans[[#This Row],[Debit (Spend)]]</f>
        <v>-7.33</v>
      </c>
      <c r="H42" s="2" t="str" cm="1">
        <f t="array" ref="H42">_xlfn.XLOOKUP(TRUE,ISNUMBER(SEARCH(Categories[Description],tblTrans[[#This Row],[Description]])),Categories[Subcategory],"Uncategorised")</f>
        <v>Miscelaneous</v>
      </c>
      <c r="I42" s="2" t="str" cm="1">
        <f t="array" ref="I42">_xlfn.XLOOKUP(TRUE,ISNUMBER(SEARCH(Categories[Description],tblTrans[[#This Row],[Description]])),Categories[Category],"Uncategorised")</f>
        <v>Adriana expense</v>
      </c>
      <c r="J42" s="2" t="str" cm="1">
        <f t="array" ref="J42">_xlfn.XLOOKUP(TRUE,ISNUMBER(SEARCH(Categories[Description],tblTrans[[#This Row],[Description]])),Categories[Category Type],"Uncategorised")</f>
        <v>Expense</v>
      </c>
    </row>
    <row r="43" spans="2:10" x14ac:dyDescent="0.25">
      <c r="B43" t="s">
        <v>40</v>
      </c>
      <c r="C43" s="1">
        <v>45951</v>
      </c>
      <c r="D43" t="s">
        <v>225</v>
      </c>
      <c r="E43" s="2">
        <v>14.02</v>
      </c>
      <c r="F43" s="2"/>
      <c r="G43" s="2">
        <f>tblTrans[[#This Row],[Credit (Income)]]-tblTrans[[#This Row],[Debit (Spend)]]</f>
        <v>-14.02</v>
      </c>
      <c r="H43" s="2" t="str" cm="1">
        <f t="array" ref="H43">_xlfn.XLOOKUP(TRUE,ISNUMBER(SEARCH(Categories[Description],tblTrans[[#This Row],[Description]])),Categories[Subcategory],"Uncategorised")</f>
        <v>Restaurant</v>
      </c>
      <c r="I43" s="2" t="str" cm="1">
        <f t="array" ref="I43">_xlfn.XLOOKUP(TRUE,ISNUMBER(SEARCH(Categories[Description],tblTrans[[#This Row],[Description]])),Categories[Category],"Uncategorised")</f>
        <v>Discretionary</v>
      </c>
      <c r="J43" s="2" t="str" cm="1">
        <f t="array" ref="J43">_xlfn.XLOOKUP(TRUE,ISNUMBER(SEARCH(Categories[Description],tblTrans[[#This Row],[Description]])),Categories[Category Type],"Uncategorised")</f>
        <v>Expense</v>
      </c>
    </row>
    <row r="44" spans="2:10" x14ac:dyDescent="0.25">
      <c r="B44" t="s">
        <v>38</v>
      </c>
      <c r="C44" s="1">
        <v>45953</v>
      </c>
      <c r="D44" t="s">
        <v>145</v>
      </c>
      <c r="E44" s="63">
        <v>3515.7</v>
      </c>
      <c r="F44" s="63"/>
      <c r="G44" s="2">
        <f>tblTrans[[#This Row],[Credit (Income)]]-tblTrans[[#This Row],[Debit (Spend)]]</f>
        <v>-3515.7</v>
      </c>
      <c r="H44" s="2" t="str" cm="1">
        <f t="array" ref="H44">_xlfn.XLOOKUP(TRUE,ISNUMBER(SEARCH(Categories[Description],tblTrans[[#This Row],[Description]])),Categories[Subcategory],"Uncategorised")</f>
        <v>Bank Transfer</v>
      </c>
      <c r="I44" s="2" t="str" cm="1">
        <f t="array" ref="I44">_xlfn.XLOOKUP(TRUE,ISNUMBER(SEARCH(Categories[Description],tblTrans[[#This Row],[Description]])),Categories[Category],"Uncategorised")</f>
        <v>Transfer</v>
      </c>
      <c r="J44" s="2" t="str" cm="1">
        <f t="array" ref="J44">_xlfn.XLOOKUP(TRUE,ISNUMBER(SEARCH(Categories[Description],tblTrans[[#This Row],[Description]])),Categories[Category Type],"Uncategorised")</f>
        <v>Not Reported</v>
      </c>
    </row>
    <row r="45" spans="2:10" x14ac:dyDescent="0.25">
      <c r="B45" t="s">
        <v>39</v>
      </c>
      <c r="C45" s="1">
        <v>45953</v>
      </c>
      <c r="D45" t="s">
        <v>160</v>
      </c>
      <c r="E45" s="63"/>
      <c r="F45" s="63">
        <v>4015.7</v>
      </c>
      <c r="G45" s="2">
        <f>tblTrans[[#This Row],[Credit (Income)]]-tblTrans[[#This Row],[Debit (Spend)]]</f>
        <v>4015.7</v>
      </c>
      <c r="H45" s="2" t="str" cm="1">
        <f t="array" ref="H45">_xlfn.XLOOKUP(TRUE,ISNUMBER(SEARCH(Categories[Description],tblTrans[[#This Row],[Description]])),Categories[Subcategory],"Uncategorised")</f>
        <v>Savings</v>
      </c>
      <c r="I45" s="2" t="str" cm="1">
        <f t="array" ref="I45">_xlfn.XLOOKUP(TRUE,ISNUMBER(SEARCH(Categories[Description],tblTrans[[#This Row],[Description]])),Categories[Category],"Uncategorised")</f>
        <v>Transfer</v>
      </c>
      <c r="J45" s="2" t="str" cm="1">
        <f t="array" ref="J45">_xlfn.XLOOKUP(TRUE,ISNUMBER(SEARCH(Categories[Description],tblTrans[[#This Row],[Description]])),Categories[Category Type],"Uncategorised")</f>
        <v>Not Reported</v>
      </c>
    </row>
    <row r="46" spans="2:10" x14ac:dyDescent="0.25">
      <c r="B46" t="s">
        <v>39</v>
      </c>
      <c r="C46" s="1">
        <v>45954</v>
      </c>
      <c r="D46" t="s">
        <v>161</v>
      </c>
      <c r="E46" s="63">
        <v>3515.7</v>
      </c>
      <c r="G46" s="2">
        <f>tblTrans[[#This Row],[Credit (Income)]]-tblTrans[[#This Row],[Debit (Spend)]]</f>
        <v>-3515.7</v>
      </c>
      <c r="H46" s="2" t="str" cm="1">
        <f t="array" ref="H46">_xlfn.XLOOKUP(TRUE,ISNUMBER(SEARCH(Categories[Description],tblTrans[[#This Row],[Description]])),Categories[Subcategory],"Uncategorised")</f>
        <v>School</v>
      </c>
      <c r="I46" s="2" t="str" cm="1">
        <f t="array" ref="I46">_xlfn.XLOOKUP(TRUE,ISNUMBER(SEARCH(Categories[Description],tblTrans[[#This Row],[Description]])),Categories[Category],"Uncategorised")</f>
        <v>Discretionary</v>
      </c>
      <c r="J46" s="2" t="str" cm="1">
        <f t="array" ref="J46">_xlfn.XLOOKUP(TRUE,ISNUMBER(SEARCH(Categories[Description],tblTrans[[#This Row],[Description]])),Categories[Category Type],"Uncategorised")</f>
        <v>Expense</v>
      </c>
    </row>
    <row r="47" spans="2:10" x14ac:dyDescent="0.25">
      <c r="B47" t="s">
        <v>39</v>
      </c>
      <c r="C47" s="1">
        <v>45954</v>
      </c>
      <c r="D47" t="s">
        <v>162</v>
      </c>
      <c r="E47">
        <v>-0.3</v>
      </c>
      <c r="G47" s="2">
        <f>tblTrans[[#This Row],[Credit (Income)]]-tblTrans[[#This Row],[Debit (Spend)]]</f>
        <v>0.3</v>
      </c>
      <c r="H47" s="2" t="str" cm="1">
        <f t="array" ref="H47">_xlfn.XLOOKUP(TRUE,ISNUMBER(SEARCH(Categories[Description],tblTrans[[#This Row],[Description]])),Categories[Subcategory],"Uncategorised")</f>
        <v>Dividends</v>
      </c>
      <c r="I47" s="2" t="str" cm="1">
        <f t="array" ref="I47">_xlfn.XLOOKUP(TRUE,ISNUMBER(SEARCH(Categories[Description],tblTrans[[#This Row],[Description]])),Categories[Category],"Uncategorised")</f>
        <v>Variable Income</v>
      </c>
      <c r="J47" s="2" t="str" cm="1">
        <f t="array" ref="J47">_xlfn.XLOOKUP(TRUE,ISNUMBER(SEARCH(Categories[Description],tblTrans[[#This Row],[Description]])),Categories[Category Type],"Uncategorised")</f>
        <v>Income</v>
      </c>
    </row>
    <row r="48" spans="2:10" x14ac:dyDescent="0.25">
      <c r="B48" t="s">
        <v>38</v>
      </c>
      <c r="C48" s="1">
        <v>45957</v>
      </c>
      <c r="D48" t="s">
        <v>146</v>
      </c>
      <c r="F48">
        <v>0.3</v>
      </c>
      <c r="G48" s="2">
        <f>tblTrans[[#This Row],[Credit (Income)]]-tblTrans[[#This Row],[Debit (Spend)]]</f>
        <v>0.3</v>
      </c>
      <c r="H48" s="2" t="str" cm="1">
        <f t="array" ref="H48">_xlfn.XLOOKUP(TRUE,ISNUMBER(SEARCH(Categories[Description],tblTrans[[#This Row],[Description]])),Categories[Subcategory],"Uncategorised")</f>
        <v>Dividends</v>
      </c>
      <c r="I48" s="2" t="str" cm="1">
        <f t="array" ref="I48">_xlfn.XLOOKUP(TRUE,ISNUMBER(SEARCH(Categories[Description],tblTrans[[#This Row],[Description]])),Categories[Category],"Uncategorised")</f>
        <v>Variable Income</v>
      </c>
      <c r="J48" s="2" t="str" cm="1">
        <f t="array" ref="J48">_xlfn.XLOOKUP(TRUE,ISNUMBER(SEARCH(Categories[Description],tblTrans[[#This Row],[Description]])),Categories[Category Type],"Uncategorised")</f>
        <v>Income</v>
      </c>
    </row>
    <row r="49" spans="2:10" x14ac:dyDescent="0.25">
      <c r="B49" t="s">
        <v>38</v>
      </c>
      <c r="C49" s="1">
        <v>45975</v>
      </c>
      <c r="D49" t="s">
        <v>21</v>
      </c>
      <c r="F49">
        <v>0.04</v>
      </c>
      <c r="G49" s="2">
        <f>tblTrans[[#This Row],[Credit (Income)]]-tblTrans[[#This Row],[Debit (Spend)]]</f>
        <v>0.04</v>
      </c>
      <c r="H49" s="2" t="str" cm="1">
        <f t="array" ref="H49">_xlfn.XLOOKUP(TRUE,ISNUMBER(SEARCH(Categories[Description],tblTrans[[#This Row],[Description]])),Categories[Subcategory],"Uncategorised")</f>
        <v>Interest Earned</v>
      </c>
      <c r="I49" s="2" t="str" cm="1">
        <f t="array" ref="I49">_xlfn.XLOOKUP(TRUE,ISNUMBER(SEARCH(Categories[Description],tblTrans[[#This Row],[Description]])),Categories[Category],"Uncategorised")</f>
        <v>Variable Income</v>
      </c>
      <c r="J49" s="2" t="str" cm="1">
        <f t="array" ref="J49">_xlfn.XLOOKUP(TRUE,ISNUMBER(SEARCH(Categories[Description],tblTrans[[#This Row],[Description]])),Categories[Category Type],"Uncategorised")</f>
        <v>Income</v>
      </c>
    </row>
    <row r="50" spans="2:10" x14ac:dyDescent="0.25">
      <c r="B50" t="s">
        <v>38</v>
      </c>
      <c r="C50" s="1">
        <v>45980</v>
      </c>
      <c r="D50" t="s">
        <v>147</v>
      </c>
      <c r="E50">
        <v>592.73</v>
      </c>
      <c r="G50" s="2">
        <f>tblTrans[[#This Row],[Credit (Income)]]-tblTrans[[#This Row],[Debit (Spend)]]</f>
        <v>-592.73</v>
      </c>
      <c r="H50" s="2" t="str" cm="1">
        <f t="array" ref="H50">_xlfn.XLOOKUP(TRUE,ISNUMBER(SEARCH(Categories[Description],tblTrans[[#This Row],[Description]])),Categories[Subcategory],"Uncategorised")</f>
        <v>Credit Card Payment</v>
      </c>
      <c r="I50" s="2" t="str" cm="1">
        <f t="array" ref="I50">_xlfn.XLOOKUP(TRUE,ISNUMBER(SEARCH(Categories[Description],tblTrans[[#This Row],[Description]])),Categories[Category],"Uncategorised")</f>
        <v>Debt</v>
      </c>
      <c r="J50" s="2" t="str" cm="1">
        <f t="array" ref="J50">_xlfn.XLOOKUP(TRUE,ISNUMBER(SEARCH(Categories[Description],tblTrans[[#This Row],[Description]])),Categories[Category Type],"Uncategorised")</f>
        <v>Not Reported</v>
      </c>
    </row>
    <row r="51" spans="2:10" x14ac:dyDescent="0.25">
      <c r="B51" t="s">
        <v>39</v>
      </c>
      <c r="C51" s="1">
        <v>45982</v>
      </c>
      <c r="D51" t="s">
        <v>233</v>
      </c>
      <c r="E51">
        <v>65.5</v>
      </c>
      <c r="G51" s="2">
        <f>tblTrans[[#This Row],[Credit (Income)]]-tblTrans[[#This Row],[Debit (Spend)]]</f>
        <v>-65.5</v>
      </c>
      <c r="H51" s="2" t="str" cm="1">
        <f t="array" ref="H51">_xlfn.XLOOKUP(TRUE,ISNUMBER(SEARCH(Categories[Description],tblTrans[[#This Row],[Description]])),Categories[Subcategory],"Uncategorised")</f>
        <v>Miscelaneous</v>
      </c>
      <c r="I51" s="2" t="str" cm="1">
        <f t="array" ref="I51">_xlfn.XLOOKUP(TRUE,ISNUMBER(SEARCH(Categories[Description],tblTrans[[#This Row],[Description]])),Categories[Category],"Uncategorised")</f>
        <v>Adriana expense</v>
      </c>
      <c r="J51" s="2" t="str" cm="1">
        <f t="array" ref="J51">_xlfn.XLOOKUP(TRUE,ISNUMBER(SEARCH(Categories[Description],tblTrans[[#This Row],[Description]])),Categories[Category Type],"Uncategorised")</f>
        <v>Expense</v>
      </c>
    </row>
    <row r="52" spans="2:10" x14ac:dyDescent="0.25">
      <c r="B52" t="s">
        <v>39</v>
      </c>
      <c r="C52" s="1">
        <v>45982</v>
      </c>
      <c r="D52" t="s">
        <v>163</v>
      </c>
      <c r="E52">
        <v>1.97</v>
      </c>
      <c r="G52" s="2">
        <f>tblTrans[[#This Row],[Credit (Income)]]-tblTrans[[#This Row],[Debit (Spend)]]</f>
        <v>-1.97</v>
      </c>
      <c r="H52" s="2" t="str" cm="1">
        <f t="array" ref="H52">_xlfn.XLOOKUP(TRUE,ISNUMBER(SEARCH(Categories[Description],tblTrans[[#This Row],[Description]])),Categories[Subcategory],"Uncategorised")</f>
        <v>Side Hustle</v>
      </c>
      <c r="I52" s="2" t="str" cm="1">
        <f t="array" ref="I52">_xlfn.XLOOKUP(TRUE,ISNUMBER(SEARCH(Categories[Description],tblTrans[[#This Row],[Description]])),Categories[Category],"Uncategorised")</f>
        <v>Discretionary</v>
      </c>
      <c r="J52" s="2" t="str" cm="1">
        <f t="array" ref="J52">_xlfn.XLOOKUP(TRUE,ISNUMBER(SEARCH(Categories[Description],tblTrans[[#This Row],[Description]])),Categories[Category Type],"Uncategorised")</f>
        <v>Expense</v>
      </c>
    </row>
    <row r="53" spans="2:10" x14ac:dyDescent="0.25">
      <c r="B53" t="s">
        <v>39</v>
      </c>
      <c r="C53" s="1">
        <v>45982</v>
      </c>
      <c r="D53" t="s">
        <v>164</v>
      </c>
      <c r="E53">
        <v>0.5</v>
      </c>
      <c r="G53" s="2">
        <f>tblTrans[[#This Row],[Credit (Income)]]-tblTrans[[#This Row],[Debit (Spend)]]</f>
        <v>-0.5</v>
      </c>
      <c r="H53" s="2" t="str" cm="1">
        <f t="array" ref="H53">_xlfn.XLOOKUP(TRUE,ISNUMBER(SEARCH(Categories[Description],tblTrans[[#This Row],[Description]])),Categories[Subcategory],"Uncategorised")</f>
        <v>Dividends</v>
      </c>
      <c r="I53" s="2" t="str" cm="1">
        <f t="array" ref="I53">_xlfn.XLOOKUP(TRUE,ISNUMBER(SEARCH(Categories[Description],tblTrans[[#This Row],[Description]])),Categories[Category],"Uncategorised")</f>
        <v>Variable Income</v>
      </c>
      <c r="J53" s="2" t="str" cm="1">
        <f t="array" ref="J53">_xlfn.XLOOKUP(TRUE,ISNUMBER(SEARCH(Categories[Description],tblTrans[[#This Row],[Description]])),Categories[Category Type],"Uncategorised")</f>
        <v>Income</v>
      </c>
    </row>
    <row r="54" spans="2:10" x14ac:dyDescent="0.25">
      <c r="B54" t="s">
        <v>38</v>
      </c>
      <c r="C54" s="1">
        <v>45985</v>
      </c>
      <c r="D54" t="s">
        <v>148</v>
      </c>
      <c r="F54">
        <v>0.5</v>
      </c>
      <c r="G54" s="2">
        <f>tblTrans[[#This Row],[Credit (Income)]]-tblTrans[[#This Row],[Debit (Spend)]]</f>
        <v>0.5</v>
      </c>
      <c r="H54" s="2" t="str" cm="1">
        <f t="array" ref="H54">_xlfn.XLOOKUP(TRUE,ISNUMBER(SEARCH(Categories[Description],tblTrans[[#This Row],[Description]])),Categories[Subcategory],"Uncategorised")</f>
        <v>Dividends</v>
      </c>
      <c r="I54" s="2" t="str" cm="1">
        <f t="array" ref="I54">_xlfn.XLOOKUP(TRUE,ISNUMBER(SEARCH(Categories[Description],tblTrans[[#This Row],[Description]])),Categories[Category],"Uncategorised")</f>
        <v>Variable Income</v>
      </c>
      <c r="J54" s="2" t="str" cm="1">
        <f t="array" ref="J54">_xlfn.XLOOKUP(TRUE,ISNUMBER(SEARCH(Categories[Description],tblTrans[[#This Row],[Description]])),Categories[Category Type],"Uncategorised")</f>
        <v>Income</v>
      </c>
    </row>
    <row r="55" spans="2:10" x14ac:dyDescent="0.25">
      <c r="B55" t="s">
        <v>38</v>
      </c>
      <c r="C55" s="1">
        <v>45989</v>
      </c>
      <c r="D55" t="s">
        <v>149</v>
      </c>
      <c r="E55">
        <v>200</v>
      </c>
      <c r="G55" s="2">
        <f>tblTrans[[#This Row],[Credit (Income)]]-tblTrans[[#This Row],[Debit (Spend)]]</f>
        <v>-200</v>
      </c>
      <c r="H55" s="2" t="str" cm="1">
        <f t="array" ref="H55">_xlfn.XLOOKUP(TRUE,ISNUMBER(SEARCH(Categories[Description],tblTrans[[#This Row],[Description]])),Categories[Subcategory],"Uncategorised")</f>
        <v>Variable</v>
      </c>
      <c r="I55" s="2" t="str" cm="1">
        <f t="array" ref="I55">_xlfn.XLOOKUP(TRUE,ISNUMBER(SEARCH(Categories[Description],tblTrans[[#This Row],[Description]])),Categories[Category],"Uncategorised")</f>
        <v>Discretionary</v>
      </c>
      <c r="J55" s="2" t="str" cm="1">
        <f t="array" ref="J55">_xlfn.XLOOKUP(TRUE,ISNUMBER(SEARCH(Categories[Description],tblTrans[[#This Row],[Description]])),Categories[Category Type],"Uncategorised")</f>
        <v>Expense</v>
      </c>
    </row>
    <row r="56" spans="2:10" x14ac:dyDescent="0.25">
      <c r="B56" t="s">
        <v>38</v>
      </c>
      <c r="C56" s="1">
        <v>45992</v>
      </c>
      <c r="D56" t="s">
        <v>150</v>
      </c>
      <c r="E56">
        <v>75</v>
      </c>
      <c r="G56" s="2">
        <f>tblTrans[[#This Row],[Credit (Income)]]-tblTrans[[#This Row],[Debit (Spend)]]</f>
        <v>-75</v>
      </c>
      <c r="H56" s="2" t="str" cm="1">
        <f t="array" ref="H56">_xlfn.XLOOKUP(TRUE,ISNUMBER(SEARCH(Categories[Description],tblTrans[[#This Row],[Description]])),Categories[Subcategory],"Uncategorised")</f>
        <v>Bank Transfer</v>
      </c>
      <c r="I56" s="2" t="str" cm="1">
        <f t="array" ref="I56">_xlfn.XLOOKUP(TRUE,ISNUMBER(SEARCH(Categories[Description],tblTrans[[#This Row],[Description]])),Categories[Category],"Uncategorised")</f>
        <v>Transfer</v>
      </c>
      <c r="J56" s="2" t="str" cm="1">
        <f t="array" ref="J56">_xlfn.XLOOKUP(TRUE,ISNUMBER(SEARCH(Categories[Description],tblTrans[[#This Row],[Description]])),Categories[Category Type],"Uncategorised")</f>
        <v>Not Reported</v>
      </c>
    </row>
    <row r="57" spans="2:10" x14ac:dyDescent="0.25">
      <c r="B57" t="s">
        <v>39</v>
      </c>
      <c r="C57" s="1">
        <v>45992</v>
      </c>
      <c r="D57" t="s">
        <v>165</v>
      </c>
      <c r="F57">
        <v>506.73</v>
      </c>
      <c r="G57" s="2">
        <f>tblTrans[[#This Row],[Credit (Income)]]-tblTrans[[#This Row],[Debit (Spend)]]</f>
        <v>506.73</v>
      </c>
      <c r="H57" s="2" t="str" cm="1">
        <f t="array" ref="H57">_xlfn.XLOOKUP(TRUE,ISNUMBER(SEARCH(Categories[Description],tblTrans[[#This Row],[Description]])),Categories[Subcategory],"Uncategorised")</f>
        <v>Savings</v>
      </c>
      <c r="I57" s="2" t="str" cm="1">
        <f t="array" ref="I57">_xlfn.XLOOKUP(TRUE,ISNUMBER(SEARCH(Categories[Description],tblTrans[[#This Row],[Description]])),Categories[Category],"Uncategorised")</f>
        <v>Transfer</v>
      </c>
      <c r="J57" s="2" t="str" cm="1">
        <f t="array" ref="J57">_xlfn.XLOOKUP(TRUE,ISNUMBER(SEARCH(Categories[Description],tblTrans[[#This Row],[Description]])),Categories[Category Type],"Uncategorised")</f>
        <v>Not Reported</v>
      </c>
    </row>
    <row r="58" spans="2:10" x14ac:dyDescent="0.25">
      <c r="B58" t="s">
        <v>38</v>
      </c>
      <c r="C58" s="1">
        <v>46003</v>
      </c>
      <c r="D58" t="s">
        <v>151</v>
      </c>
      <c r="E58" s="63">
        <v>1874.67</v>
      </c>
      <c r="F58" s="63"/>
      <c r="G58" s="2">
        <f>tblTrans[[#This Row],[Credit (Income)]]-tblTrans[[#This Row],[Debit (Spend)]]</f>
        <v>-1874.67</v>
      </c>
      <c r="H58" s="2" t="str" cm="1">
        <f t="array" ref="H58">_xlfn.XLOOKUP(TRUE,ISNUMBER(SEARCH(Categories[Description],tblTrans[[#This Row],[Description]])),Categories[Subcategory],"Uncategorised")</f>
        <v>Credit Card Payment</v>
      </c>
      <c r="I58" s="2" t="str" cm="1">
        <f t="array" ref="I58">_xlfn.XLOOKUP(TRUE,ISNUMBER(SEARCH(Categories[Description],tblTrans[[#This Row],[Description]])),Categories[Category],"Uncategorised")</f>
        <v>Debt</v>
      </c>
      <c r="J58" s="2" t="str" cm="1">
        <f t="array" ref="J58">_xlfn.XLOOKUP(TRUE,ISNUMBER(SEARCH(Categories[Description],tblTrans[[#This Row],[Description]])),Categories[Category Type],"Uncategorised")</f>
        <v>Not Reported</v>
      </c>
    </row>
    <row r="59" spans="2:10" x14ac:dyDescent="0.25">
      <c r="B59" t="s">
        <v>38</v>
      </c>
      <c r="C59" s="1">
        <v>46008</v>
      </c>
      <c r="D59" t="s">
        <v>152</v>
      </c>
      <c r="E59">
        <v>278.41000000000003</v>
      </c>
      <c r="G59" s="2">
        <f>tblTrans[[#This Row],[Credit (Income)]]-tblTrans[[#This Row],[Debit (Spend)]]</f>
        <v>-278.41000000000003</v>
      </c>
      <c r="H59" s="2" t="str" cm="1">
        <f t="array" ref="H59">_xlfn.XLOOKUP(TRUE,ISNUMBER(SEARCH(Categories[Description],tblTrans[[#This Row],[Description]])),Categories[Subcategory],"Uncategorised")</f>
        <v>Credit Card Payment</v>
      </c>
      <c r="I59" s="2" t="str" cm="1">
        <f t="array" ref="I59">_xlfn.XLOOKUP(TRUE,ISNUMBER(SEARCH(Categories[Description],tblTrans[[#This Row],[Description]])),Categories[Category],"Uncategorised")</f>
        <v>Debt</v>
      </c>
      <c r="J59" s="2" t="str" cm="1">
        <f t="array" ref="J59">_xlfn.XLOOKUP(TRUE,ISNUMBER(SEARCH(Categories[Description],tblTrans[[#This Row],[Description]])),Categories[Category Type],"Uncategorised")</f>
        <v>Not Reported</v>
      </c>
    </row>
    <row r="60" spans="2:10" x14ac:dyDescent="0.25">
      <c r="B60" t="s">
        <v>38</v>
      </c>
      <c r="C60" s="1">
        <v>46008</v>
      </c>
      <c r="D60" t="s">
        <v>153</v>
      </c>
      <c r="E60">
        <v>720</v>
      </c>
      <c r="G60" s="2">
        <f>tblTrans[[#This Row],[Credit (Income)]]-tblTrans[[#This Row],[Debit (Spend)]]</f>
        <v>-720</v>
      </c>
      <c r="H60" s="2" t="str" cm="1">
        <f t="array" ref="H60">_xlfn.XLOOKUP(TRUE,ISNUMBER(SEARCH(Categories[Description],tblTrans[[#This Row],[Description]])),Categories[Subcategory],"Uncategorised")</f>
        <v>Bank Transfer</v>
      </c>
      <c r="I60" s="2" t="str" cm="1">
        <f t="array" ref="I60">_xlfn.XLOOKUP(TRUE,ISNUMBER(SEARCH(Categories[Description],tblTrans[[#This Row],[Description]])),Categories[Category],"Uncategorised")</f>
        <v>Transfer</v>
      </c>
      <c r="J60" s="2" t="str" cm="1">
        <f t="array" ref="J60">_xlfn.XLOOKUP(TRUE,ISNUMBER(SEARCH(Categories[Description],tblTrans[[#This Row],[Description]])),Categories[Category Type],"Uncategorised")</f>
        <v>Not Reported</v>
      </c>
    </row>
    <row r="61" spans="2:10" x14ac:dyDescent="0.25">
      <c r="B61" t="s">
        <v>38</v>
      </c>
      <c r="C61" s="1">
        <v>46008</v>
      </c>
      <c r="D61" t="s">
        <v>154</v>
      </c>
      <c r="E61">
        <v>70</v>
      </c>
      <c r="G61" s="2">
        <f>tblTrans[[#This Row],[Credit (Income)]]-tblTrans[[#This Row],[Debit (Spend)]]</f>
        <v>-70</v>
      </c>
      <c r="H61" s="2" t="str" cm="1">
        <f t="array" ref="H61">_xlfn.XLOOKUP(TRUE,ISNUMBER(SEARCH(Categories[Description],tblTrans[[#This Row],[Description]])),Categories[Subcategory],"Uncategorised")</f>
        <v>Variable</v>
      </c>
      <c r="I61" s="2" t="str" cm="1">
        <f t="array" ref="I61">_xlfn.XLOOKUP(TRUE,ISNUMBER(SEARCH(Categories[Description],tblTrans[[#This Row],[Description]])),Categories[Category],"Uncategorised")</f>
        <v>Discretionary</v>
      </c>
      <c r="J61" s="2" t="str" cm="1">
        <f t="array" ref="J61">_xlfn.XLOOKUP(TRUE,ISNUMBER(SEARCH(Categories[Description],tblTrans[[#This Row],[Description]])),Categories[Category Type],"Uncategorised")</f>
        <v>Expense</v>
      </c>
    </row>
    <row r="62" spans="2:10" x14ac:dyDescent="0.25">
      <c r="B62" t="s">
        <v>38</v>
      </c>
      <c r="C62" s="1">
        <v>46008</v>
      </c>
      <c r="D62" t="s">
        <v>155</v>
      </c>
      <c r="E62">
        <v>650</v>
      </c>
      <c r="G62" s="2">
        <f>tblTrans[[#This Row],[Credit (Income)]]-tblTrans[[#This Row],[Debit (Spend)]]</f>
        <v>-650</v>
      </c>
      <c r="H62" s="2" t="str" cm="1">
        <f t="array" ref="H62">_xlfn.XLOOKUP(TRUE,ISNUMBER(SEARCH(Categories[Description],tblTrans[[#This Row],[Description]])),Categories[Subcategory],"Uncategorised")</f>
        <v>Rent</v>
      </c>
      <c r="I62" s="2" t="str" cm="1">
        <f t="array" ref="I62">_xlfn.XLOOKUP(TRUE,ISNUMBER(SEARCH(Categories[Description],tblTrans[[#This Row],[Description]])),Categories[Category],"Uncategorised")</f>
        <v>Living Expenses</v>
      </c>
      <c r="J62" s="2" t="str" cm="1">
        <f t="array" ref="J62">_xlfn.XLOOKUP(TRUE,ISNUMBER(SEARCH(Categories[Description],tblTrans[[#This Row],[Description]])),Categories[Category Type],"Uncategorised")</f>
        <v>Expense</v>
      </c>
    </row>
    <row r="63" spans="2:10" x14ac:dyDescent="0.25">
      <c r="B63" t="s">
        <v>38</v>
      </c>
      <c r="C63" s="1">
        <v>46008</v>
      </c>
      <c r="D63" t="s">
        <v>21</v>
      </c>
      <c r="F63">
        <v>0.04</v>
      </c>
      <c r="G63" s="2">
        <f>tblTrans[[#This Row],[Credit (Income)]]-tblTrans[[#This Row],[Debit (Spend)]]</f>
        <v>0.04</v>
      </c>
      <c r="H63" s="2" t="str" cm="1">
        <f t="array" ref="H63">_xlfn.XLOOKUP(TRUE,ISNUMBER(SEARCH(Categories[Description],tblTrans[[#This Row],[Description]])),Categories[Subcategory],"Uncategorised")</f>
        <v>Interest Earned</v>
      </c>
      <c r="I63" s="2" t="str" cm="1">
        <f t="array" ref="I63">_xlfn.XLOOKUP(TRUE,ISNUMBER(SEARCH(Categories[Description],tblTrans[[#This Row],[Description]])),Categories[Category],"Uncategorised")</f>
        <v>Variable Income</v>
      </c>
      <c r="J63" s="2" t="str" cm="1">
        <f t="array" ref="J63">_xlfn.XLOOKUP(TRUE,ISNUMBER(SEARCH(Categories[Description],tblTrans[[#This Row],[Description]])),Categories[Category Type],"Uncategorised")</f>
        <v>Income</v>
      </c>
    </row>
    <row r="64" spans="2:10" x14ac:dyDescent="0.25">
      <c r="B64" t="s">
        <v>39</v>
      </c>
      <c r="C64" s="1">
        <v>46008</v>
      </c>
      <c r="D64" t="s">
        <v>166</v>
      </c>
      <c r="F64" s="63">
        <v>1226.73</v>
      </c>
      <c r="G64" s="2">
        <f>tblTrans[[#This Row],[Credit (Income)]]-tblTrans[[#This Row],[Debit (Spend)]]</f>
        <v>1226.73</v>
      </c>
      <c r="H64" s="2" t="str" cm="1">
        <f t="array" ref="H64">_xlfn.XLOOKUP(TRUE,ISNUMBER(SEARCH(Categories[Description],tblTrans[[#This Row],[Description]])),Categories[Subcategory],"Uncategorised")</f>
        <v>Savings</v>
      </c>
      <c r="I64" s="2" t="str" cm="1">
        <f t="array" ref="I64">_xlfn.XLOOKUP(TRUE,ISNUMBER(SEARCH(Categories[Description],tblTrans[[#This Row],[Description]])),Categories[Category],"Uncategorised")</f>
        <v>Transfer</v>
      </c>
      <c r="J64" s="2" t="str" cm="1">
        <f t="array" ref="J64">_xlfn.XLOOKUP(TRUE,ISNUMBER(SEARCH(Categories[Description],tblTrans[[#This Row],[Description]])),Categories[Category Type],"Uncategorised")</f>
        <v>Not Reported</v>
      </c>
    </row>
    <row r="65" spans="2:10" x14ac:dyDescent="0.25">
      <c r="B65" t="s">
        <v>39</v>
      </c>
      <c r="C65" s="1">
        <v>46009</v>
      </c>
      <c r="D65" t="s">
        <v>167</v>
      </c>
      <c r="E65">
        <v>4.95</v>
      </c>
      <c r="F65" s="63"/>
      <c r="G65" s="2">
        <f>tblTrans[[#This Row],[Credit (Income)]]-tblTrans[[#This Row],[Debit (Spend)]]</f>
        <v>-4.95</v>
      </c>
      <c r="H65" s="2" t="str" cm="1">
        <f t="array" ref="H65">_xlfn.XLOOKUP(TRUE,ISNUMBER(SEARCH(Categories[Description],tblTrans[[#This Row],[Description]])),Categories[Subcategory],"Uncategorised")</f>
        <v>Bank Fee</v>
      </c>
      <c r="I65" s="2" t="str" cm="1">
        <f t="array" ref="I65">_xlfn.XLOOKUP(TRUE,ISNUMBER(SEARCH(Categories[Description],tblTrans[[#This Row],[Description]])),Categories[Category],"Uncategorised")</f>
        <v>Discretionary</v>
      </c>
      <c r="J65" s="2" t="str" cm="1">
        <f t="array" ref="J65">_xlfn.XLOOKUP(TRUE,ISNUMBER(SEARCH(Categories[Description],tblTrans[[#This Row],[Description]])),Categories[Category Type],"Uncategorised")</f>
        <v>Expense</v>
      </c>
    </row>
    <row r="66" spans="2:10" x14ac:dyDescent="0.25">
      <c r="B66" t="s">
        <v>38</v>
      </c>
      <c r="C66" s="1">
        <v>46014</v>
      </c>
      <c r="D66" t="s">
        <v>156</v>
      </c>
      <c r="E66">
        <v>89.84</v>
      </c>
      <c r="G66" s="2">
        <f>tblTrans[[#This Row],[Credit (Income)]]-tblTrans[[#This Row],[Debit (Spend)]]</f>
        <v>-89.84</v>
      </c>
      <c r="H66" s="2" t="str" cm="1">
        <f t="array" ref="H66">_xlfn.XLOOKUP(TRUE,ISNUMBER(SEARCH(Categories[Description],tblTrans[[#This Row],[Description]])),Categories[Subcategory],"Uncategorised")</f>
        <v>AT&amp;T</v>
      </c>
      <c r="I66" s="2" t="str" cm="1">
        <f t="array" ref="I66">_xlfn.XLOOKUP(TRUE,ISNUMBER(SEARCH(Categories[Description],tblTrans[[#This Row],[Description]])),Categories[Category],"Uncategorised")</f>
        <v>Living Expenses</v>
      </c>
      <c r="J66" s="2" t="str" cm="1">
        <f t="array" ref="J66">_xlfn.XLOOKUP(TRUE,ISNUMBER(SEARCH(Categories[Description],tblTrans[[#This Row],[Description]])),Categories[Category Type],"Uncategorised")</f>
        <v>Expense</v>
      </c>
    </row>
  </sheetData>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8091D-9E48-4B99-ACB3-D84B34B7455F}">
  <sheetPr codeName="Sheet4"/>
  <dimension ref="A1:P19"/>
  <sheetViews>
    <sheetView showGridLines="0" topLeftCell="E1" zoomScale="115" zoomScaleNormal="115" workbookViewId="0">
      <selection activeCell="H8" sqref="H8"/>
    </sheetView>
  </sheetViews>
  <sheetFormatPr defaultRowHeight="15" x14ac:dyDescent="0.25"/>
  <cols>
    <col min="1" max="1" width="3.140625" customWidth="1"/>
    <col min="2" max="2" width="13.140625" bestFit="1" customWidth="1"/>
    <col min="3" max="3" width="22.42578125" bestFit="1" customWidth="1"/>
    <col min="4" max="4" width="2" customWidth="1"/>
    <col min="5" max="5" width="13.140625" bestFit="1" customWidth="1"/>
    <col min="6" max="6" width="19.140625" customWidth="1"/>
    <col min="7" max="7" width="2" customWidth="1"/>
    <col min="8" max="8" width="12.42578125" customWidth="1"/>
    <col min="9" max="9" width="24.7109375" bestFit="1" customWidth="1"/>
    <col min="10" max="10" width="3.7109375" customWidth="1"/>
    <col min="11" max="11" width="19.7109375" customWidth="1"/>
    <col min="12" max="12" width="15.7109375" bestFit="1" customWidth="1"/>
    <col min="13" max="13" width="24.7109375" bestFit="1" customWidth="1"/>
    <col min="14" max="14" width="4.7109375" customWidth="1"/>
    <col min="15" max="15" width="22.85546875" bestFit="1" customWidth="1"/>
    <col min="16" max="16" width="20.5703125" bestFit="1" customWidth="1"/>
    <col min="17" max="279" width="10.42578125" bestFit="1" customWidth="1"/>
    <col min="280" max="280" width="11.28515625" bestFit="1" customWidth="1"/>
  </cols>
  <sheetData>
    <row r="1" spans="1:16" s="37" customFormat="1" ht="54" customHeight="1" x14ac:dyDescent="0.25">
      <c r="A1" s="39"/>
      <c r="B1" s="38" t="s">
        <v>67</v>
      </c>
      <c r="K1" s="38"/>
    </row>
    <row r="3" spans="1:16" x14ac:dyDescent="0.25">
      <c r="B3" s="40" t="s">
        <v>69</v>
      </c>
      <c r="C3" s="40"/>
      <c r="E3" s="40" t="s">
        <v>70</v>
      </c>
      <c r="F3" s="40"/>
      <c r="H3" s="40" t="s">
        <v>77</v>
      </c>
      <c r="I3" s="40"/>
      <c r="K3" s="40" t="s">
        <v>68</v>
      </c>
      <c r="L3" s="40"/>
      <c r="M3" s="40"/>
      <c r="O3" s="40" t="s">
        <v>74</v>
      </c>
      <c r="P3" s="40"/>
    </row>
    <row r="5" spans="1:16" x14ac:dyDescent="0.25">
      <c r="B5" s="3" t="s">
        <v>33</v>
      </c>
      <c r="C5" t="s">
        <v>18</v>
      </c>
      <c r="E5" s="3" t="s">
        <v>33</v>
      </c>
      <c r="F5" t="s">
        <v>24</v>
      </c>
      <c r="H5" s="3" t="s">
        <v>33</v>
      </c>
      <c r="I5" t="s">
        <v>63</v>
      </c>
      <c r="K5" s="3" t="s">
        <v>33</v>
      </c>
      <c r="L5" s="3" t="s">
        <v>34</v>
      </c>
      <c r="M5" t="s">
        <v>6</v>
      </c>
      <c r="O5" s="3" t="s">
        <v>33</v>
      </c>
      <c r="P5" t="s">
        <v>24</v>
      </c>
    </row>
    <row r="6" spans="1:16" x14ac:dyDescent="0.25">
      <c r="K6" t="s">
        <v>18</v>
      </c>
      <c r="L6" t="s">
        <v>61</v>
      </c>
      <c r="M6" s="7">
        <v>10603.720000000001</v>
      </c>
    </row>
    <row r="7" spans="1:16" x14ac:dyDescent="0.25">
      <c r="C7" t="s">
        <v>66</v>
      </c>
      <c r="F7" t="s">
        <v>64</v>
      </c>
      <c r="I7" t="s">
        <v>6</v>
      </c>
      <c r="K7" t="s">
        <v>24</v>
      </c>
      <c r="L7" t="s">
        <v>185</v>
      </c>
      <c r="M7" s="7">
        <v>-232.76</v>
      </c>
      <c r="P7" t="s">
        <v>64</v>
      </c>
    </row>
    <row r="8" spans="1:16" x14ac:dyDescent="0.25">
      <c r="B8" s="4" t="s">
        <v>16</v>
      </c>
      <c r="C8" s="36">
        <v>10602.95</v>
      </c>
      <c r="E8" s="4" t="s">
        <v>16</v>
      </c>
      <c r="F8" s="36">
        <v>336.74000000000007</v>
      </c>
      <c r="H8" s="4" t="s">
        <v>16</v>
      </c>
      <c r="I8" s="6">
        <v>10266.210000000001</v>
      </c>
      <c r="L8" t="s">
        <v>26</v>
      </c>
      <c r="M8" s="7">
        <v>-4013.2999999999997</v>
      </c>
      <c r="O8" s="4" t="s">
        <v>27</v>
      </c>
      <c r="P8" s="36">
        <v>9.34</v>
      </c>
    </row>
    <row r="9" spans="1:16" x14ac:dyDescent="0.25">
      <c r="B9" s="4" t="s">
        <v>17</v>
      </c>
      <c r="C9" s="36">
        <v>0.39</v>
      </c>
      <c r="E9" s="4" t="s">
        <v>17</v>
      </c>
      <c r="F9" s="36">
        <v>3976.2599999999998</v>
      </c>
      <c r="H9" s="4" t="s">
        <v>17</v>
      </c>
      <c r="I9" s="6">
        <v>-3975.5699999999997</v>
      </c>
      <c r="L9" t="s">
        <v>28</v>
      </c>
      <c r="M9" s="7">
        <v>-891.4</v>
      </c>
      <c r="O9" s="4" t="s">
        <v>30</v>
      </c>
      <c r="P9" s="36">
        <v>650</v>
      </c>
    </row>
    <row r="10" spans="1:16" x14ac:dyDescent="0.25">
      <c r="B10" s="4" t="s">
        <v>72</v>
      </c>
      <c r="C10" s="36">
        <v>0.54</v>
      </c>
      <c r="E10" s="4" t="s">
        <v>72</v>
      </c>
      <c r="F10" s="36">
        <v>267.47000000000003</v>
      </c>
      <c r="H10" s="4" t="s">
        <v>72</v>
      </c>
      <c r="I10" s="6">
        <v>-267.43000000000006</v>
      </c>
      <c r="L10" t="s">
        <v>192</v>
      </c>
      <c r="M10" s="7">
        <v>-9.34</v>
      </c>
      <c r="O10" s="4" t="s">
        <v>25</v>
      </c>
      <c r="P10" s="36">
        <v>220.68</v>
      </c>
    </row>
    <row r="11" spans="1:16" x14ac:dyDescent="0.25">
      <c r="B11" s="4" t="s">
        <v>73</v>
      </c>
      <c r="C11" s="36">
        <v>0.04</v>
      </c>
      <c r="E11" s="4" t="s">
        <v>73</v>
      </c>
      <c r="F11" s="36">
        <v>814.79</v>
      </c>
      <c r="H11" s="4" t="s">
        <v>73</v>
      </c>
      <c r="I11" s="6">
        <v>-814.75</v>
      </c>
      <c r="L11" t="s">
        <v>31</v>
      </c>
      <c r="M11" s="7">
        <v>-248.46</v>
      </c>
      <c r="O11" s="4" t="s">
        <v>22</v>
      </c>
      <c r="P11" s="36">
        <v>1.97</v>
      </c>
    </row>
    <row r="12" spans="1:16" x14ac:dyDescent="0.25">
      <c r="B12" s="4" t="s">
        <v>8</v>
      </c>
      <c r="C12" s="36">
        <v>10603.920000000002</v>
      </c>
      <c r="E12" s="4" t="s">
        <v>8</v>
      </c>
      <c r="F12" s="36">
        <v>5395.26</v>
      </c>
      <c r="H12" s="4" t="s">
        <v>8</v>
      </c>
      <c r="I12" s="6">
        <v>5208.4600000000009</v>
      </c>
      <c r="K12" t="s">
        <v>8</v>
      </c>
      <c r="M12" s="7">
        <v>5208.4600000000019</v>
      </c>
      <c r="O12" s="4" t="s">
        <v>206</v>
      </c>
      <c r="P12" s="36">
        <v>232.76</v>
      </c>
    </row>
    <row r="13" spans="1:16" x14ac:dyDescent="0.25">
      <c r="O13" s="4" t="s">
        <v>222</v>
      </c>
      <c r="P13" s="36">
        <v>81.72</v>
      </c>
    </row>
    <row r="14" spans="1:16" x14ac:dyDescent="0.25">
      <c r="O14" s="4" t="s">
        <v>228</v>
      </c>
      <c r="P14" s="36">
        <v>151.56</v>
      </c>
    </row>
    <row r="15" spans="1:16" x14ac:dyDescent="0.25">
      <c r="O15" s="4" t="s">
        <v>202</v>
      </c>
      <c r="P15" s="36">
        <v>166.74</v>
      </c>
    </row>
    <row r="16" spans="1:16" x14ac:dyDescent="0.25">
      <c r="O16" s="4" t="s">
        <v>183</v>
      </c>
      <c r="P16" s="36">
        <v>3515.7</v>
      </c>
    </row>
    <row r="17" spans="15:16" x14ac:dyDescent="0.25">
      <c r="O17" s="4" t="s">
        <v>172</v>
      </c>
      <c r="P17" s="36">
        <v>270</v>
      </c>
    </row>
    <row r="18" spans="15:16" x14ac:dyDescent="0.25">
      <c r="O18" s="4" t="s">
        <v>187</v>
      </c>
      <c r="P18" s="36">
        <v>4.95</v>
      </c>
    </row>
    <row r="19" spans="15:16" x14ac:dyDescent="0.25">
      <c r="O19" s="4" t="s">
        <v>174</v>
      </c>
      <c r="P19" s="36">
        <v>89.84</v>
      </c>
    </row>
  </sheetData>
  <pageMargins left="0.7" right="0.7" top="0.75" bottom="0.75" header="0.3" footer="0.3"/>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7C56F-0CBE-4A85-B5AD-654C32166287}">
  <sheetPr codeName="Sheet6"/>
  <dimension ref="A1:E30"/>
  <sheetViews>
    <sheetView showGridLines="0" zoomScale="115" zoomScaleNormal="115" workbookViewId="0">
      <selection activeCell="G18" sqref="G18"/>
    </sheetView>
  </sheetViews>
  <sheetFormatPr defaultRowHeight="15" x14ac:dyDescent="0.25"/>
  <cols>
    <col min="1" max="1" width="3" customWidth="1"/>
    <col min="2" max="2" width="28.140625" customWidth="1"/>
    <col min="3" max="3" width="15.5703125" bestFit="1" customWidth="1"/>
    <col min="4" max="4" width="15.28515625" bestFit="1" customWidth="1"/>
    <col min="5" max="5" width="16.28515625" bestFit="1" customWidth="1"/>
  </cols>
  <sheetData>
    <row r="1" spans="1:5" s="47" customFormat="1" ht="54" customHeight="1" x14ac:dyDescent="0.25">
      <c r="A1" s="48"/>
      <c r="B1" s="49" t="s">
        <v>75</v>
      </c>
    </row>
    <row r="3" spans="1:5" x14ac:dyDescent="0.25">
      <c r="B3" t="s">
        <v>37</v>
      </c>
      <c r="C3" t="s">
        <v>7</v>
      </c>
      <c r="D3" t="s">
        <v>34</v>
      </c>
      <c r="E3" t="s">
        <v>33</v>
      </c>
    </row>
    <row r="4" spans="1:5" x14ac:dyDescent="0.25">
      <c r="B4" s="68" t="s">
        <v>173</v>
      </c>
      <c r="C4" s="68" t="s">
        <v>174</v>
      </c>
      <c r="D4" s="68" t="s">
        <v>28</v>
      </c>
      <c r="E4" s="68" t="s">
        <v>24</v>
      </c>
    </row>
    <row r="5" spans="1:5" x14ac:dyDescent="0.25">
      <c r="B5" s="68" t="s">
        <v>186</v>
      </c>
      <c r="C5" s="68" t="s">
        <v>187</v>
      </c>
      <c r="D5" s="68" t="s">
        <v>26</v>
      </c>
      <c r="E5" s="68" t="s">
        <v>24</v>
      </c>
    </row>
    <row r="6" spans="1:5" x14ac:dyDescent="0.25">
      <c r="B6" s="68" t="s">
        <v>175</v>
      </c>
      <c r="C6" s="68" t="s">
        <v>44</v>
      </c>
      <c r="D6" s="68" t="s">
        <v>42</v>
      </c>
      <c r="E6" s="68" t="s">
        <v>43</v>
      </c>
    </row>
    <row r="7" spans="1:5" x14ac:dyDescent="0.25">
      <c r="B7" s="68" t="s">
        <v>176</v>
      </c>
      <c r="C7" s="68" t="s">
        <v>44</v>
      </c>
      <c r="D7" s="68" t="s">
        <v>42</v>
      </c>
      <c r="E7" s="68" t="s">
        <v>43</v>
      </c>
    </row>
    <row r="8" spans="1:5" x14ac:dyDescent="0.25">
      <c r="B8" s="68" t="s">
        <v>41</v>
      </c>
      <c r="C8" s="68" t="s">
        <v>44</v>
      </c>
      <c r="D8" s="68" t="s">
        <v>42</v>
      </c>
      <c r="E8" s="68" t="s">
        <v>43</v>
      </c>
    </row>
    <row r="9" spans="1:5" x14ac:dyDescent="0.25">
      <c r="B9" s="68" t="s">
        <v>45</v>
      </c>
      <c r="C9" s="68" t="s">
        <v>44</v>
      </c>
      <c r="D9" s="68" t="s">
        <v>42</v>
      </c>
      <c r="E9" s="68" t="s">
        <v>43</v>
      </c>
    </row>
    <row r="10" spans="1:5" x14ac:dyDescent="0.25">
      <c r="B10" s="68" t="s">
        <v>203</v>
      </c>
      <c r="C10" s="68" t="s">
        <v>202</v>
      </c>
      <c r="D10" s="68" t="s">
        <v>31</v>
      </c>
      <c r="E10" s="68" t="s">
        <v>24</v>
      </c>
    </row>
    <row r="11" spans="1:5" x14ac:dyDescent="0.25">
      <c r="B11" s="68" t="s">
        <v>201</v>
      </c>
      <c r="C11" s="68" t="s">
        <v>202</v>
      </c>
      <c r="D11" s="68" t="s">
        <v>31</v>
      </c>
      <c r="E11" s="68" t="s">
        <v>24</v>
      </c>
    </row>
    <row r="12" spans="1:5" x14ac:dyDescent="0.25">
      <c r="B12" s="68" t="s">
        <v>169</v>
      </c>
      <c r="C12" s="68" t="s">
        <v>170</v>
      </c>
      <c r="D12" s="68" t="s">
        <v>65</v>
      </c>
      <c r="E12" s="68" t="s">
        <v>43</v>
      </c>
    </row>
    <row r="13" spans="1:5" x14ac:dyDescent="0.25">
      <c r="B13" s="68" t="s">
        <v>179</v>
      </c>
      <c r="C13" s="68" t="s">
        <v>168</v>
      </c>
      <c r="D13" s="68" t="s">
        <v>61</v>
      </c>
      <c r="E13" s="68" t="s">
        <v>18</v>
      </c>
    </row>
    <row r="14" spans="1:5" x14ac:dyDescent="0.25">
      <c r="B14" s="68" t="s">
        <v>184</v>
      </c>
      <c r="C14" s="68" t="s">
        <v>20</v>
      </c>
      <c r="D14" s="68" t="s">
        <v>61</v>
      </c>
      <c r="E14" s="68" t="s">
        <v>18</v>
      </c>
    </row>
    <row r="15" spans="1:5" x14ac:dyDescent="0.25">
      <c r="B15" s="68" t="s">
        <v>177</v>
      </c>
      <c r="C15" s="68" t="s">
        <v>20</v>
      </c>
      <c r="D15" s="68" t="s">
        <v>61</v>
      </c>
      <c r="E15" s="68" t="s">
        <v>18</v>
      </c>
    </row>
    <row r="16" spans="1:5" x14ac:dyDescent="0.25">
      <c r="B16" s="68" t="s">
        <v>27</v>
      </c>
      <c r="C16" s="68" t="s">
        <v>27</v>
      </c>
      <c r="D16" s="68" t="s">
        <v>192</v>
      </c>
      <c r="E16" s="68" t="s">
        <v>24</v>
      </c>
    </row>
    <row r="17" spans="2:5" x14ac:dyDescent="0.25">
      <c r="B17" s="68" t="s">
        <v>221</v>
      </c>
      <c r="C17" s="68" t="s">
        <v>222</v>
      </c>
      <c r="D17" s="68" t="s">
        <v>31</v>
      </c>
      <c r="E17" s="68" t="s">
        <v>24</v>
      </c>
    </row>
    <row r="18" spans="2:5" x14ac:dyDescent="0.25">
      <c r="B18" s="68" t="s">
        <v>231</v>
      </c>
      <c r="C18" s="68" t="s">
        <v>228</v>
      </c>
      <c r="D18" s="68" t="s">
        <v>28</v>
      </c>
      <c r="E18" s="68" t="s">
        <v>24</v>
      </c>
    </row>
    <row r="19" spans="2:5" x14ac:dyDescent="0.25">
      <c r="B19" s="68" t="s">
        <v>29</v>
      </c>
      <c r="C19" s="68" t="s">
        <v>228</v>
      </c>
      <c r="D19" s="68" t="s">
        <v>28</v>
      </c>
      <c r="E19" s="68" t="s">
        <v>24</v>
      </c>
    </row>
    <row r="20" spans="2:5" x14ac:dyDescent="0.25">
      <c r="B20" s="68" t="s">
        <v>229</v>
      </c>
      <c r="C20" s="68" t="s">
        <v>228</v>
      </c>
      <c r="D20" s="68" t="s">
        <v>28</v>
      </c>
      <c r="E20" s="68" t="s">
        <v>24</v>
      </c>
    </row>
    <row r="21" spans="2:5" x14ac:dyDescent="0.25">
      <c r="B21" s="68" t="s">
        <v>227</v>
      </c>
      <c r="C21" s="68" t="s">
        <v>228</v>
      </c>
      <c r="D21" s="68" t="s">
        <v>28</v>
      </c>
      <c r="E21" s="68" t="s">
        <v>24</v>
      </c>
    </row>
    <row r="22" spans="2:5" x14ac:dyDescent="0.25">
      <c r="B22" s="68" t="s">
        <v>21</v>
      </c>
      <c r="C22" s="68" t="s">
        <v>21</v>
      </c>
      <c r="D22" s="68" t="s">
        <v>61</v>
      </c>
      <c r="E22" s="68" t="s">
        <v>18</v>
      </c>
    </row>
    <row r="23" spans="2:5" x14ac:dyDescent="0.25">
      <c r="B23" s="68" t="s">
        <v>205</v>
      </c>
      <c r="C23" s="68" t="s">
        <v>206</v>
      </c>
      <c r="D23" s="68" t="s">
        <v>185</v>
      </c>
      <c r="E23" s="68" t="s">
        <v>24</v>
      </c>
    </row>
    <row r="24" spans="2:5" x14ac:dyDescent="0.25">
      <c r="B24" s="68" t="s">
        <v>178</v>
      </c>
      <c r="C24" s="68" t="s">
        <v>30</v>
      </c>
      <c r="D24" s="68" t="s">
        <v>28</v>
      </c>
      <c r="E24" s="68" t="s">
        <v>24</v>
      </c>
    </row>
    <row r="25" spans="2:5" x14ac:dyDescent="0.25">
      <c r="B25" s="68" t="s">
        <v>191</v>
      </c>
      <c r="C25" s="68" t="s">
        <v>25</v>
      </c>
      <c r="D25" s="68" t="s">
        <v>26</v>
      </c>
      <c r="E25" s="68" t="s">
        <v>24</v>
      </c>
    </row>
    <row r="26" spans="2:5" x14ac:dyDescent="0.25">
      <c r="B26" s="68" t="s">
        <v>180</v>
      </c>
      <c r="C26" s="68" t="s">
        <v>53</v>
      </c>
      <c r="D26" s="68" t="s">
        <v>42</v>
      </c>
      <c r="E26" s="68" t="s">
        <v>43</v>
      </c>
    </row>
    <row r="27" spans="2:5" x14ac:dyDescent="0.25">
      <c r="B27" s="68" t="s">
        <v>181</v>
      </c>
      <c r="C27" s="68" t="s">
        <v>53</v>
      </c>
      <c r="D27" s="68" t="s">
        <v>42</v>
      </c>
      <c r="E27" s="68" t="s">
        <v>43</v>
      </c>
    </row>
    <row r="28" spans="2:5" x14ac:dyDescent="0.25">
      <c r="B28" s="68" t="s">
        <v>182</v>
      </c>
      <c r="C28" s="68" t="s">
        <v>183</v>
      </c>
      <c r="D28" s="68" t="s">
        <v>26</v>
      </c>
      <c r="E28" s="68" t="s">
        <v>24</v>
      </c>
    </row>
    <row r="29" spans="2:5" x14ac:dyDescent="0.25">
      <c r="B29" s="68" t="s">
        <v>232</v>
      </c>
      <c r="C29" s="68" t="s">
        <v>22</v>
      </c>
      <c r="D29" s="68" t="s">
        <v>26</v>
      </c>
      <c r="E29" s="68" t="s">
        <v>24</v>
      </c>
    </row>
    <row r="30" spans="2:5" x14ac:dyDescent="0.25">
      <c r="B30" s="68" t="s">
        <v>171</v>
      </c>
      <c r="C30" s="68" t="s">
        <v>172</v>
      </c>
      <c r="D30" s="68" t="s">
        <v>26</v>
      </c>
      <c r="E30" s="68" t="s">
        <v>24</v>
      </c>
    </row>
  </sheetData>
  <pageMargins left="0.7" right="0.7" top="0.75" bottom="0.75" header="0.3" footer="0.3"/>
  <pageSetup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ADBE2-68CC-4932-BD34-56CDE95F4486}">
  <sheetPr codeName="Sheet3"/>
  <dimension ref="A1:K15"/>
  <sheetViews>
    <sheetView showGridLines="0" zoomScale="115" zoomScaleNormal="115" workbookViewId="0">
      <selection activeCell="L9" sqref="L9"/>
    </sheetView>
  </sheetViews>
  <sheetFormatPr defaultRowHeight="15" x14ac:dyDescent="0.25"/>
  <cols>
    <col min="1" max="1" width="3.7109375" customWidth="1"/>
    <col min="2" max="2" width="27.42578125" customWidth="1"/>
    <col min="3" max="3" width="12.7109375" bestFit="1" customWidth="1"/>
    <col min="4" max="4" width="11.42578125" bestFit="1" customWidth="1"/>
    <col min="5" max="5" width="13.5703125" bestFit="1" customWidth="1"/>
    <col min="6" max="6" width="11.7109375" bestFit="1" customWidth="1"/>
    <col min="7" max="7" width="12.85546875" bestFit="1" customWidth="1"/>
    <col min="8" max="8" width="13" customWidth="1"/>
    <col min="9" max="9" width="17" bestFit="1" customWidth="1"/>
  </cols>
  <sheetData>
    <row r="1" spans="1:11" s="18" customFormat="1" ht="54" customHeight="1" x14ac:dyDescent="0.25">
      <c r="A1" s="19"/>
      <c r="B1" s="20" t="s">
        <v>55</v>
      </c>
    </row>
    <row r="3" spans="1:11" ht="5.25" customHeight="1" x14ac:dyDescent="0.25">
      <c r="B3" s="22"/>
      <c r="C3" s="22"/>
      <c r="D3" s="22"/>
      <c r="E3" s="22"/>
      <c r="F3" s="22"/>
      <c r="G3" s="22"/>
    </row>
    <row r="4" spans="1:11" ht="18.75" x14ac:dyDescent="0.3">
      <c r="B4" s="23" t="s">
        <v>59</v>
      </c>
      <c r="C4" s="24">
        <v>1000</v>
      </c>
      <c r="D4" s="22"/>
      <c r="E4" s="25" t="s">
        <v>57</v>
      </c>
      <c r="F4" s="22"/>
      <c r="G4" s="26">
        <f>tblGoals[[#Totals],[% Funded]]</f>
        <v>2.242152466367713E-3</v>
      </c>
      <c r="H4" s="15">
        <f>1-G4</f>
        <v>0.99775784753363228</v>
      </c>
    </row>
    <row r="5" spans="1:11" ht="18.75" x14ac:dyDescent="0.3">
      <c r="B5" s="23" t="s">
        <v>58</v>
      </c>
      <c r="C5" s="24">
        <f>-SUMIFS(tblTrans[Income/(Expense)],tblTrans[Subcategory],"Savings")</f>
        <v>-5249.16</v>
      </c>
      <c r="D5" s="22"/>
      <c r="E5" s="25" t="s">
        <v>54</v>
      </c>
      <c r="F5" s="22"/>
      <c r="G5" s="27">
        <f>MAX(tblGoals[Months to Goal])</f>
        <v>24</v>
      </c>
    </row>
    <row r="6" spans="1:11" ht="18.75" x14ac:dyDescent="0.3">
      <c r="B6" s="28" t="s">
        <v>60</v>
      </c>
      <c r="C6" s="29">
        <f>SUM(C4:C5)</f>
        <v>-4249.16</v>
      </c>
      <c r="D6" s="22"/>
      <c r="E6" s="25" t="s">
        <v>56</v>
      </c>
      <c r="F6" s="22"/>
      <c r="G6" s="30">
        <v>400</v>
      </c>
    </row>
    <row r="7" spans="1:11" ht="5.25" customHeight="1" x14ac:dyDescent="0.3">
      <c r="B7" s="31"/>
      <c r="C7" s="32"/>
      <c r="D7" s="22"/>
      <c r="E7" s="25"/>
      <c r="F7" s="22"/>
      <c r="G7" s="24"/>
    </row>
    <row r="8" spans="1:11" ht="18.75" x14ac:dyDescent="0.3">
      <c r="B8" s="17"/>
      <c r="C8" s="21"/>
    </row>
    <row r="9" spans="1:11" x14ac:dyDescent="0.25">
      <c r="B9" t="s">
        <v>0</v>
      </c>
      <c r="C9" s="33" t="s">
        <v>1</v>
      </c>
      <c r="D9" t="s">
        <v>51</v>
      </c>
      <c r="E9" s="9" t="s">
        <v>46</v>
      </c>
      <c r="F9" s="9" t="s">
        <v>47</v>
      </c>
      <c r="G9" s="9" t="s">
        <v>48</v>
      </c>
      <c r="H9" s="9" t="s">
        <v>49</v>
      </c>
      <c r="I9" s="9" t="s">
        <v>50</v>
      </c>
    </row>
    <row r="10" spans="1:11" x14ac:dyDescent="0.25">
      <c r="B10" s="9" t="s">
        <v>234</v>
      </c>
      <c r="C10" s="34">
        <v>1</v>
      </c>
      <c r="D10" s="12">
        <v>3000</v>
      </c>
      <c r="E10" s="12">
        <f>SUMIFS(tblGoals[Target],tblGoals[Priority],"&lt;="&amp;tblGoals[[#This Row],[Priority]])</f>
        <v>3000</v>
      </c>
      <c r="F10" s="12">
        <v>50</v>
      </c>
      <c r="G10" s="12">
        <f>tblGoals[[#This Row],[Target]]-tblGoals[[#This Row],[Allocated]]</f>
        <v>2950</v>
      </c>
      <c r="H10" s="14">
        <f>IF(tblGoals[[#This Row],[Target]]=0,0,tblGoals[[#This Row],[Allocated]]/tblGoals[[#This Row],[Target]])</f>
        <v>1.6666666666666666E-2</v>
      </c>
      <c r="I10">
        <v>4</v>
      </c>
    </row>
    <row r="11" spans="1:11" x14ac:dyDescent="0.25">
      <c r="B11" s="10" t="s">
        <v>3</v>
      </c>
      <c r="C11" s="34">
        <v>2</v>
      </c>
      <c r="D11" s="12">
        <v>5000</v>
      </c>
      <c r="E11" s="12">
        <f>SUMIFS(tblGoals[Target],tblGoals[Priority],"&lt;="&amp;tblGoals[[#This Row],[Priority]])</f>
        <v>8000</v>
      </c>
      <c r="F11" s="12">
        <f>_xlfn.LET(
    _xlpm.total,  TotalSavings,
    _xlpm.prev,   tblGoals[[#This Row],[Cum Target]]-tblGoals[[#This Row],[Target]],
    _xlpm.avail,  _xlpm.total - _xlpm.prev,
    MAX(0, MIN(tblGoals[[#This Row],[Target]], _xlpm.avail))
)</f>
        <v>0</v>
      </c>
      <c r="G11" s="12">
        <f>tblGoals[[#This Row],[Target]]-tblGoals[[#This Row],[Allocated]]</f>
        <v>5000</v>
      </c>
      <c r="H11" s="14">
        <f>IF(tblGoals[[#This Row],[Target]]=0,0,tblGoals[[#This Row],[Allocated]]/tblGoals[[#This Row],[Target]])</f>
        <v>0</v>
      </c>
      <c r="I11">
        <v>24</v>
      </c>
      <c r="K11" s="8"/>
    </row>
    <row r="12" spans="1:11" x14ac:dyDescent="0.25">
      <c r="B12" s="10" t="s">
        <v>2</v>
      </c>
      <c r="C12" s="34">
        <v>3</v>
      </c>
      <c r="D12" s="12">
        <v>12000</v>
      </c>
      <c r="E12" s="12">
        <f>SUMIFS(tblGoals[Target],tblGoals[Priority],"&lt;="&amp;tblGoals[[#This Row],[Priority]])</f>
        <v>20000</v>
      </c>
      <c r="F12" s="12">
        <f>_xlfn.LET(
    _xlpm.total,  TotalSavings,
    _xlpm.prev,   tblGoals[[#This Row],[Cum Target]]-tblGoals[[#This Row],[Target]],
    _xlpm.avail,  _xlpm.total - _xlpm.prev,
    MAX(0, MIN(tblGoals[[#This Row],[Target]], _xlpm.avail))
)</f>
        <v>0</v>
      </c>
      <c r="G12" s="12">
        <f>tblGoals[[#This Row],[Target]]-tblGoals[[#This Row],[Allocated]]</f>
        <v>12000</v>
      </c>
      <c r="H12" s="14">
        <f>IF(tblGoals[[#This Row],[Target]]=0,0,tblGoals[[#This Row],[Allocated]]/tblGoals[[#This Row],[Target]])</f>
        <v>0</v>
      </c>
      <c r="I12">
        <v>24</v>
      </c>
      <c r="K12" s="8"/>
    </row>
    <row r="13" spans="1:11" x14ac:dyDescent="0.25">
      <c r="B13" s="10" t="s">
        <v>4</v>
      </c>
      <c r="C13" s="34">
        <v>4</v>
      </c>
      <c r="D13" s="12">
        <v>1500</v>
      </c>
      <c r="E13" s="12">
        <f>SUMIFS(tblGoals[Target],tblGoals[Priority],"&lt;="&amp;tblGoals[[#This Row],[Priority]])</f>
        <v>21500</v>
      </c>
      <c r="F13" s="12">
        <f>_xlfn.LET(
    _xlpm.total,  TotalSavings,
    _xlpm.prev,   tblGoals[[#This Row],[Cum Target]]-tblGoals[[#This Row],[Target]],
    _xlpm.avail,  _xlpm.total - _xlpm.prev,
    MAX(0, MIN(tblGoals[[#This Row],[Target]], _xlpm.avail))
)</f>
        <v>0</v>
      </c>
      <c r="G13" s="12">
        <f>tblGoals[[#This Row],[Target]]-tblGoals[[#This Row],[Allocated]]</f>
        <v>1500</v>
      </c>
      <c r="H13" s="14">
        <f>IF(tblGoals[[#This Row],[Target]]=0,0,tblGoals[[#This Row],[Allocated]]/tblGoals[[#This Row],[Target]])</f>
        <v>0</v>
      </c>
      <c r="I13">
        <v>24</v>
      </c>
      <c r="K13" s="8"/>
    </row>
    <row r="14" spans="1:11" x14ac:dyDescent="0.25">
      <c r="B14" s="11" t="s">
        <v>5</v>
      </c>
      <c r="C14" s="35">
        <v>5</v>
      </c>
      <c r="D14" s="13">
        <v>800</v>
      </c>
      <c r="E14" s="12">
        <f>SUMIFS(tblGoals[Target],tblGoals[Priority],"&lt;="&amp;tblGoals[[#This Row],[Priority]])</f>
        <v>22300</v>
      </c>
      <c r="F14" s="12">
        <f>_xlfn.LET(
    _xlpm.total,  TotalSavings,
    _xlpm.prev,   tblGoals[[#This Row],[Cum Target]]-tblGoals[[#This Row],[Target]],
    _xlpm.avail,  _xlpm.total - _xlpm.prev,
    MAX(0, MIN(tblGoals[[#This Row],[Target]], _xlpm.avail))
)</f>
        <v>0</v>
      </c>
      <c r="G14" s="12">
        <f>tblGoals[[#This Row],[Target]]-tblGoals[[#This Row],[Allocated]]</f>
        <v>800</v>
      </c>
      <c r="H14" s="14">
        <f>IF(tblGoals[[#This Row],[Target]]=0,0,tblGoals[[#This Row],[Allocated]]/tblGoals[[#This Row],[Target]])</f>
        <v>0</v>
      </c>
      <c r="I14">
        <v>24</v>
      </c>
      <c r="K14" s="8"/>
    </row>
    <row r="15" spans="1:11" x14ac:dyDescent="0.25">
      <c r="B15" s="11" t="s">
        <v>52</v>
      </c>
      <c r="C15" s="35"/>
      <c r="D15" s="16">
        <f>SUBTOTAL(109,tblGoals[Target])</f>
        <v>22300</v>
      </c>
      <c r="E15" s="11"/>
      <c r="F15" s="16">
        <f>SUBTOTAL(109,tblGoals[Allocated])</f>
        <v>50</v>
      </c>
      <c r="G15" s="16">
        <f>SUBTOTAL(109,tblGoals[Remaining])</f>
        <v>22250</v>
      </c>
      <c r="H15" s="66">
        <f>tblGoals[[#Totals],[Allocated]]/tblGoals[[#Totals],[Target]]</f>
        <v>2.242152466367713E-3</v>
      </c>
      <c r="I15" s="11"/>
    </row>
  </sheetData>
  <conditionalFormatting sqref="H10:H15">
    <cfRule type="dataBar" priority="2">
      <dataBar>
        <cfvo type="min"/>
        <cfvo type="max"/>
        <color theme="8"/>
      </dataBar>
      <extLst>
        <ext xmlns:x14="http://schemas.microsoft.com/office/spreadsheetml/2009/9/main" uri="{B025F937-C7B1-47D3-B67F-A62EFF666E3E}">
          <x14:id>{934B4DC6-D0D8-47C5-95FC-B76A3FCB078C}</x14:id>
        </ext>
      </extLst>
    </cfRule>
  </conditionalFormatting>
  <pageMargins left="0.7" right="0.7" top="0.75" bottom="0.75" header="0.3" footer="0.3"/>
  <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34B4DC6-D0D8-47C5-95FC-B76A3FCB078C}">
            <x14:dataBar minLength="0" maxLength="100" gradient="0">
              <x14:cfvo type="autoMin"/>
              <x14:cfvo type="autoMax"/>
              <x14:negativeFillColor rgb="FFFF0000"/>
              <x14:axisColor rgb="FF000000"/>
            </x14:dataBar>
          </x14:cfRule>
          <xm:sqref>H10:H15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2A7F-252B-4112-9F18-8CD4D8172175}">
  <sheetPr codeName="Sheet8"/>
  <dimension ref="A1:H40"/>
  <sheetViews>
    <sheetView showGridLines="0" showRowColHeaders="0" zoomScaleNormal="100" workbookViewId="0">
      <selection activeCell="B36" sqref="B36"/>
    </sheetView>
  </sheetViews>
  <sheetFormatPr defaultColWidth="0" defaultRowHeight="15" customHeight="1" zeroHeight="1" x14ac:dyDescent="0.25"/>
  <cols>
    <col min="1" max="1" width="4" customWidth="1"/>
    <col min="2" max="2" width="46.28515625" customWidth="1"/>
    <col min="3" max="3" width="61" customWidth="1"/>
    <col min="4" max="4" width="1.42578125" customWidth="1"/>
    <col min="5" max="7" width="9.140625" customWidth="1"/>
    <col min="8" max="16384" width="9.140625" hidden="1"/>
  </cols>
  <sheetData>
    <row r="1" spans="1:8" ht="51" customHeight="1" x14ac:dyDescent="0.25">
      <c r="A1" s="61"/>
      <c r="B1" s="55" t="s">
        <v>87</v>
      </c>
      <c r="C1" s="55"/>
      <c r="D1" s="55"/>
      <c r="E1" s="55"/>
      <c r="F1" s="55"/>
      <c r="G1" s="55"/>
      <c r="H1" s="55"/>
    </row>
    <row r="2" spans="1:8" x14ac:dyDescent="0.25"/>
    <row r="3" spans="1:8" x14ac:dyDescent="0.25">
      <c r="B3" s="58" t="s">
        <v>88</v>
      </c>
    </row>
    <row r="4" spans="1:8" x14ac:dyDescent="0.25">
      <c r="B4" s="59" t="s">
        <v>89</v>
      </c>
      <c r="C4" s="60" t="s">
        <v>90</v>
      </c>
    </row>
    <row r="5" spans="1:8" x14ac:dyDescent="0.25">
      <c r="B5" s="59" t="s">
        <v>91</v>
      </c>
      <c r="C5" s="60" t="s">
        <v>92</v>
      </c>
    </row>
    <row r="6" spans="1:8" x14ac:dyDescent="0.25">
      <c r="B6" s="59" t="s">
        <v>93</v>
      </c>
      <c r="C6" s="60" t="s">
        <v>94</v>
      </c>
    </row>
    <row r="7" spans="1:8" x14ac:dyDescent="0.25"/>
    <row r="8" spans="1:8" x14ac:dyDescent="0.25">
      <c r="B8" s="58" t="s">
        <v>95</v>
      </c>
    </row>
    <row r="9" spans="1:8" x14ac:dyDescent="0.25">
      <c r="B9" s="59" t="s">
        <v>96</v>
      </c>
      <c r="C9" s="60" t="s">
        <v>97</v>
      </c>
    </row>
    <row r="10" spans="1:8" x14ac:dyDescent="0.25"/>
    <row r="11" spans="1:8" x14ac:dyDescent="0.25">
      <c r="B11" s="58" t="s">
        <v>98</v>
      </c>
    </row>
    <row r="12" spans="1:8" x14ac:dyDescent="0.25">
      <c r="B12" s="59" t="s">
        <v>99</v>
      </c>
      <c r="C12" s="60" t="s">
        <v>100</v>
      </c>
    </row>
    <row r="13" spans="1:8" x14ac:dyDescent="0.25">
      <c r="B13" s="59" t="s">
        <v>101</v>
      </c>
      <c r="C13" s="60" t="s">
        <v>102</v>
      </c>
    </row>
    <row r="14" spans="1:8" x14ac:dyDescent="0.25">
      <c r="B14" s="59" t="s">
        <v>103</v>
      </c>
      <c r="C14" s="60" t="s">
        <v>104</v>
      </c>
    </row>
    <row r="15" spans="1:8" x14ac:dyDescent="0.25">
      <c r="B15" s="59" t="s">
        <v>105</v>
      </c>
      <c r="C15" s="60" t="s">
        <v>106</v>
      </c>
    </row>
    <row r="16" spans="1:8" x14ac:dyDescent="0.25">
      <c r="B16" s="59" t="s">
        <v>107</v>
      </c>
      <c r="C16" s="60" t="s">
        <v>108</v>
      </c>
    </row>
    <row r="17" spans="2:3" x14ac:dyDescent="0.25">
      <c r="B17" s="59" t="s">
        <v>109</v>
      </c>
      <c r="C17" s="60" t="s">
        <v>110</v>
      </c>
    </row>
    <row r="18" spans="2:3" x14ac:dyDescent="0.25">
      <c r="B18" s="59" t="s">
        <v>111</v>
      </c>
      <c r="C18" s="60" t="s">
        <v>112</v>
      </c>
    </row>
    <row r="19" spans="2:3" x14ac:dyDescent="0.25">
      <c r="B19" s="59" t="s">
        <v>113</v>
      </c>
      <c r="C19" s="60" t="s">
        <v>114</v>
      </c>
    </row>
    <row r="20" spans="2:3" x14ac:dyDescent="0.25">
      <c r="B20" s="59" t="s">
        <v>115</v>
      </c>
      <c r="C20" s="60" t="s">
        <v>116</v>
      </c>
    </row>
    <row r="21" spans="2:3" x14ac:dyDescent="0.25">
      <c r="B21" s="59" t="s">
        <v>117</v>
      </c>
      <c r="C21" s="60" t="s">
        <v>118</v>
      </c>
    </row>
    <row r="22" spans="2:3" x14ac:dyDescent="0.25">
      <c r="B22" s="59" t="s">
        <v>119</v>
      </c>
      <c r="C22" s="60" t="s">
        <v>120</v>
      </c>
    </row>
    <row r="23" spans="2:3" x14ac:dyDescent="0.25">
      <c r="B23" s="59" t="s">
        <v>121</v>
      </c>
      <c r="C23" s="60" t="s">
        <v>122</v>
      </c>
    </row>
    <row r="24" spans="2:3" x14ac:dyDescent="0.25">
      <c r="B24" s="59" t="s">
        <v>123</v>
      </c>
      <c r="C24" s="60" t="s">
        <v>124</v>
      </c>
    </row>
    <row r="25" spans="2:3" x14ac:dyDescent="0.25">
      <c r="B25" s="59" t="s">
        <v>125</v>
      </c>
      <c r="C25" s="60" t="s">
        <v>126</v>
      </c>
    </row>
    <row r="26" spans="2:3" x14ac:dyDescent="0.25">
      <c r="B26" s="59" t="s">
        <v>127</v>
      </c>
      <c r="C26" s="60" t="s">
        <v>128</v>
      </c>
    </row>
    <row r="27" spans="2:3" x14ac:dyDescent="0.25">
      <c r="B27" s="59" t="s">
        <v>129</v>
      </c>
      <c r="C27" s="60" t="s">
        <v>130</v>
      </c>
    </row>
    <row r="28" spans="2:3" x14ac:dyDescent="0.25">
      <c r="B28" s="59" t="s">
        <v>131</v>
      </c>
      <c r="C28" s="60" t="s">
        <v>132</v>
      </c>
    </row>
    <row r="29" spans="2:3" x14ac:dyDescent="0.25">
      <c r="B29" s="59" t="s">
        <v>115</v>
      </c>
      <c r="C29" s="60" t="s">
        <v>116</v>
      </c>
    </row>
    <row r="30" spans="2:3" x14ac:dyDescent="0.25">
      <c r="B30" s="59" t="s">
        <v>133</v>
      </c>
      <c r="C30" s="60" t="s">
        <v>134</v>
      </c>
    </row>
    <row r="31" spans="2:3" x14ac:dyDescent="0.25">
      <c r="B31" s="59"/>
      <c r="C31" s="60"/>
    </row>
    <row r="32" spans="2:3" x14ac:dyDescent="0.25">
      <c r="B32" s="58" t="s">
        <v>135</v>
      </c>
    </row>
    <row r="33" spans="2:3" x14ac:dyDescent="0.25">
      <c r="B33" s="59" t="s">
        <v>136</v>
      </c>
      <c r="C33" s="60" t="s">
        <v>137</v>
      </c>
    </row>
    <row r="34" spans="2:3" x14ac:dyDescent="0.25">
      <c r="B34" s="59"/>
      <c r="C34" s="60"/>
    </row>
    <row r="35" spans="2:3" x14ac:dyDescent="0.25">
      <c r="B35" s="58" t="s">
        <v>138</v>
      </c>
      <c r="C35" s="60"/>
    </row>
    <row r="36" spans="2:3" x14ac:dyDescent="0.25"/>
    <row r="37" spans="2:3" x14ac:dyDescent="0.25"/>
    <row r="38" spans="2:3" x14ac:dyDescent="0.25"/>
    <row r="39" spans="2:3" x14ac:dyDescent="0.25"/>
    <row r="40" spans="2:3" x14ac:dyDescent="0.25"/>
  </sheetData>
  <hyperlinks>
    <hyperlink ref="C5" r:id="rId1" display="http://www.myonlinetraininghub.com/category/excel-charts" xr:uid="{58B6E303-3D7B-4C82-B877-BAF8AE34B8B8}"/>
    <hyperlink ref="C6" r:id="rId2" display="http://www.myonlinetraininghub.com/category/excel-dashboard" xr:uid="{E92EEB3E-1ED9-4900-BC5C-6F51CEB5067A}"/>
    <hyperlink ref="C9" r:id="rId3" display="http://www.myonlinetraininghub.com/excel-webinars" xr:uid="{D670E1C6-4F29-4E91-8D4B-7F4B6B29C971}"/>
    <hyperlink ref="C33" r:id="rId4" xr:uid="{A0126F16-801C-43D5-8AAC-552C376AC8BE}"/>
    <hyperlink ref="C4" r:id="rId5" xr:uid="{DB68B6DA-1A75-40A1-90EA-5AB5FEC6A13C}"/>
    <hyperlink ref="C19" r:id="rId6" xr:uid="{B136B0C4-6C6E-45BC-B4DA-FED36E03741E}"/>
    <hyperlink ref="C18" r:id="rId7" xr:uid="{70A15D5F-00AB-4DA4-A229-ADE3E8B0FAE3}"/>
    <hyperlink ref="C12" r:id="rId8" xr:uid="{0B6B119B-C063-4B0A-BF3D-3FE41395B21D}"/>
    <hyperlink ref="C13" r:id="rId9" xr:uid="{01C8334A-22C8-4D46-B63B-A370EB393508}"/>
    <hyperlink ref="C14" r:id="rId10" xr:uid="{2E5508F5-35C3-4F9C-8074-8E46866F482F}"/>
    <hyperlink ref="C15" r:id="rId11" xr:uid="{5116C30D-C219-4703-BDF9-03206DB1A326}"/>
    <hyperlink ref="C16" r:id="rId12" xr:uid="{10276886-1DEA-49C8-B5DB-65C68ECDD1D1}"/>
    <hyperlink ref="C17" r:id="rId13" xr:uid="{5B5074C4-1C30-43EF-9E25-D6D3D8D60A44}"/>
    <hyperlink ref="C22" r:id="rId14" xr:uid="{FC84875C-E5D9-4B6F-B0B3-1360F75146F1}"/>
    <hyperlink ref="C23" r:id="rId15" xr:uid="{0EF30870-D74D-4BA5-B93E-33B5D99C7158}"/>
    <hyperlink ref="C24" r:id="rId16" xr:uid="{0BDDCF05-5997-4FDE-8461-604F2F51714F}"/>
    <hyperlink ref="C25" r:id="rId17" xr:uid="{B4B5097B-E779-4460-9CC8-587A7DD8CECB}"/>
    <hyperlink ref="C26" r:id="rId18" xr:uid="{FF68E525-193A-4216-9417-F4508116BC8F}"/>
    <hyperlink ref="C27" r:id="rId19" xr:uid="{9A97F63E-35F9-4CEC-86F3-AE93B4AB04B6}"/>
    <hyperlink ref="C30" r:id="rId20" xr:uid="{F37A69DE-ADEA-41AA-B28F-0D3B18F4F32C}"/>
  </hyperlinks>
  <pageMargins left="0.7" right="0.7" top="0.75" bottom="0.75" header="0.3" footer="0.3"/>
  <drawing r:id="rId2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D7B9-C0EE-452B-BC13-C4DF969DF6B7}">
  <sheetPr codeName="Sheet1"/>
  <dimension ref="A1:Q30"/>
  <sheetViews>
    <sheetView showGridLines="0" showRowColHeaders="0" workbookViewId="0">
      <selection activeCell="B3" sqref="B3"/>
    </sheetView>
  </sheetViews>
  <sheetFormatPr defaultColWidth="0" defaultRowHeight="15" customHeight="1" zeroHeight="1" x14ac:dyDescent="0.25"/>
  <cols>
    <col min="1" max="1" width="4.85546875" customWidth="1"/>
    <col min="2" max="17" width="9.140625" customWidth="1"/>
    <col min="18" max="16384" width="9.140625" hidden="1"/>
  </cols>
  <sheetData>
    <row r="1" spans="1:17" ht="52.5" customHeight="1" x14ac:dyDescent="0.25">
      <c r="A1" s="61"/>
      <c r="B1" s="55" t="s">
        <v>78</v>
      </c>
      <c r="C1" s="55"/>
      <c r="D1" s="55"/>
      <c r="E1" s="55"/>
      <c r="F1" s="55"/>
      <c r="G1" s="55"/>
      <c r="H1" s="55"/>
      <c r="I1" s="55"/>
      <c r="J1" s="55"/>
      <c r="K1" s="55"/>
      <c r="L1" s="55"/>
      <c r="M1" s="55"/>
      <c r="N1" s="55"/>
      <c r="O1" s="55"/>
      <c r="P1" s="55"/>
      <c r="Q1" s="55"/>
    </row>
    <row r="2" spans="1:17" x14ac:dyDescent="0.25"/>
    <row r="3" spans="1:17" ht="18.75" x14ac:dyDescent="0.3">
      <c r="B3" s="56" t="s">
        <v>79</v>
      </c>
    </row>
    <row r="4" spans="1:17" ht="18.75" x14ac:dyDescent="0.25">
      <c r="B4" s="57" t="s">
        <v>80</v>
      </c>
    </row>
    <row r="5" spans="1:17" ht="18.75" x14ac:dyDescent="0.25">
      <c r="B5" s="57" t="s">
        <v>81</v>
      </c>
    </row>
    <row r="6" spans="1:17" ht="18.75" x14ac:dyDescent="0.25">
      <c r="B6" s="57" t="s">
        <v>82</v>
      </c>
    </row>
    <row r="7" spans="1:17" ht="18.75" x14ac:dyDescent="0.25">
      <c r="B7" s="57"/>
    </row>
    <row r="8" spans="1:17" ht="18.75" x14ac:dyDescent="0.25">
      <c r="B8" s="57" t="s">
        <v>83</v>
      </c>
    </row>
    <row r="9" spans="1:17" x14ac:dyDescent="0.25"/>
    <row r="10" spans="1:17" ht="18.75" x14ac:dyDescent="0.25">
      <c r="B10" s="57" t="s">
        <v>84</v>
      </c>
    </row>
    <row r="11" spans="1:17" ht="18.75" x14ac:dyDescent="0.25">
      <c r="B11" s="57" t="s">
        <v>85</v>
      </c>
    </row>
    <row r="30" spans="2:2" hidden="1" x14ac:dyDescent="0.25">
      <c r="B30" t="s">
        <v>86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Dashboard</vt:lpstr>
      <vt:lpstr>Transactions</vt:lpstr>
      <vt:lpstr>Analysis</vt:lpstr>
      <vt:lpstr>Category Table</vt:lpstr>
      <vt:lpstr>Savings Goals</vt:lpstr>
      <vt:lpstr>More Resources</vt:lpstr>
      <vt:lpstr>Copyright</vt:lpstr>
      <vt:lpstr>TargetSavedMonthly</vt:lpstr>
      <vt:lpstr>TotalSavings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Mynda Treacy</dc:creator>
  <cp:keywords/>
  <dc:description/>
  <cp:lastModifiedBy>Mynda Treacy</cp:lastModifiedBy>
  <cp:revision/>
  <dcterms:created xsi:type="dcterms:W3CDTF">2025-11-11T03:40:42Z</dcterms:created>
  <dcterms:modified xsi:type="dcterms:W3CDTF">2026-04-15T09:08:20Z</dcterms:modified>
  <cp:category/>
  <cp:contentStatus/>
</cp:coreProperties>
</file>