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4.xml" ContentType="application/vnd.openxmlformats-officedocument.drawing+xml"/>
  <Override PartName="/xl/pivotTables/pivotTable1.xml" ContentType="application/vnd.openxmlformats-officedocument.spreadsheetml.pivotTab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tables/table5.xml" ContentType="application/vnd.openxmlformats-officedocument.spreadsheetml.table+xml"/>
  <Override PartName="/xl/drawings/drawing18.xml" ContentType="application/vnd.openxmlformats-officedocument.drawing+xml"/>
  <Override PartName="/xl/tables/table6.xml" ContentType="application/vnd.openxmlformats-officedocument.spreadsheetml.tab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Training\Training Content\Excel Sample Files\"/>
    </mc:Choice>
  </mc:AlternateContent>
  <bookViews>
    <workbookView xWindow="120" yWindow="120" windowWidth="15270" windowHeight="8550"/>
  </bookViews>
  <sheets>
    <sheet name="Menu" sheetId="32" r:id="rId1"/>
    <sheet name="IF Sample Data" sheetId="1" r:id="rId2"/>
    <sheet name="Nested IF's" sheetId="10" r:id="rId3"/>
    <sheet name="SUMIF_IFS Sample Data" sheetId="2" r:id="rId4"/>
    <sheet name="COUNTIF_IFS Sample Data" sheetId="3" r:id="rId5"/>
    <sheet name="VLOOKUP Exact Match" sheetId="5" r:id="rId6"/>
    <sheet name="VLOOKUP Sorted List" sheetId="6" r:id="rId7"/>
    <sheet name="HLOOKUP Exact Match" sheetId="26" r:id="rId8"/>
    <sheet name="HLOOKUP Sorted List" sheetId="27" r:id="rId9"/>
    <sheet name="Absolute References" sheetId="7" r:id="rId10"/>
    <sheet name="IFERROR VLOOKUP" sheetId="9" r:id="rId11"/>
    <sheet name="IF AND OR" sheetId="12" r:id="rId12"/>
    <sheet name="SUBTOTAL" sheetId="13" r:id="rId13"/>
    <sheet name="Named Ranges" sheetId="16" r:id="rId14"/>
    <sheet name="Pivot Tables" sheetId="18" r:id="rId15"/>
    <sheet name="ROUND" sheetId="19" r:id="rId16"/>
    <sheet name="Drop Down Lists" sheetId="21" r:id="rId17"/>
    <sheet name="OFFSET" sheetId="22" r:id="rId18"/>
    <sheet name="Running Total" sheetId="28" r:id="rId19"/>
    <sheet name="INDEX &amp; MATCH" sheetId="23" r:id="rId20"/>
    <sheet name="Dynamic List" sheetId="24" r:id="rId21"/>
    <sheet name="Tables" sheetId="30" r:id="rId22"/>
  </sheets>
  <definedNames>
    <definedName name="_xlnm._FilterDatabase" localSheetId="16" hidden="1">'Drop Down Lists'!$A$2:$A$113</definedName>
    <definedName name="_xlnm._FilterDatabase" localSheetId="7" hidden="1">'HLOOKUP Exact Match'!$B$1:$B$30</definedName>
    <definedName name="_xlnm._FilterDatabase" localSheetId="8" hidden="1">'HLOOKUP Sorted List'!$B$1:$B$30</definedName>
    <definedName name="_xlnm._FilterDatabase" localSheetId="2" hidden="1">'Nested IF''s'!$B:$B</definedName>
    <definedName name="_xlnm._FilterDatabase" localSheetId="5" hidden="1">'VLOOKUP Exact Match'!$B$1:$B$30</definedName>
    <definedName name="_xlnm._FilterDatabase" localSheetId="6" hidden="1">'VLOOKUP Sorted List'!$A$2:$A$30</definedName>
    <definedName name="ComRates">'HLOOKUP Exact Match'!$I$1:$P$2</definedName>
    <definedName name="DynamicList">OFFSET('Dynamic List'!$A$4,0,0,COUNTA(OFFSET!$A:$A)+'Dynamic List'!$B$4-1,1)</definedName>
    <definedName name="ListPrograms">Table4[Program List]</definedName>
    <definedName name="Markup">1.05</definedName>
    <definedName name="_xlnm.Print_Area" localSheetId="0">Menu!$A$1:$H$25</definedName>
    <definedName name="_xlnm.Print_Titles" localSheetId="0">Menu!$1:$3</definedName>
    <definedName name="Viewers">'Named Ranges'!$C$2:$C$30</definedName>
  </definedNames>
  <calcPr calcId="152511"/>
  <pivotCaches>
    <pivotCache cacheId="38" r:id="rId23"/>
  </pivotCaches>
</workbook>
</file>

<file path=xl/calcChain.xml><?xml version="1.0" encoding="utf-8"?>
<calcChain xmlns="http://schemas.openxmlformats.org/spreadsheetml/2006/main">
  <c r="E2" i="16" l="1"/>
  <c r="D1" i="13" l="1"/>
  <c r="C1" i="13"/>
  <c r="E7" i="30" l="1"/>
  <c r="E4" i="30"/>
  <c r="E5" i="30"/>
  <c r="E6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E150" i="30"/>
  <c r="E151" i="30"/>
  <c r="E152" i="30"/>
  <c r="E153" i="30"/>
  <c r="E154" i="30"/>
  <c r="E155" i="30"/>
  <c r="E156" i="30"/>
  <c r="E157" i="30"/>
  <c r="E158" i="30"/>
  <c r="E159" i="30"/>
  <c r="E160" i="30"/>
  <c r="E161" i="30"/>
  <c r="E162" i="30"/>
  <c r="E163" i="30"/>
  <c r="E164" i="30"/>
  <c r="E165" i="30"/>
  <c r="E166" i="30"/>
  <c r="E167" i="30"/>
  <c r="E168" i="30"/>
  <c r="E169" i="30"/>
  <c r="E170" i="30"/>
  <c r="E171" i="30"/>
  <c r="E172" i="30"/>
  <c r="E173" i="30"/>
  <c r="E174" i="30"/>
  <c r="E175" i="30"/>
  <c r="E176" i="30"/>
  <c r="E177" i="30"/>
  <c r="E178" i="30"/>
  <c r="E179" i="30"/>
  <c r="E180" i="30"/>
  <c r="E181" i="30"/>
  <c r="E182" i="30"/>
  <c r="E183" i="30"/>
  <c r="E184" i="30"/>
  <c r="E185" i="30"/>
  <c r="E186" i="30"/>
  <c r="E187" i="30"/>
  <c r="E188" i="30"/>
  <c r="E189" i="30"/>
  <c r="E190" i="30"/>
  <c r="E191" i="30"/>
  <c r="E192" i="30"/>
  <c r="E193" i="30"/>
  <c r="E194" i="30"/>
  <c r="E195" i="30"/>
  <c r="E196" i="30"/>
  <c r="E197" i="30"/>
  <c r="E198" i="30"/>
  <c r="E199" i="30"/>
  <c r="E200" i="30"/>
  <c r="E201" i="30"/>
  <c r="E202" i="30"/>
  <c r="E203" i="30"/>
  <c r="E204" i="30"/>
  <c r="E205" i="30"/>
  <c r="E206" i="30"/>
  <c r="E207" i="30"/>
  <c r="E208" i="30"/>
  <c r="E209" i="30"/>
  <c r="E210" i="30"/>
  <c r="E211" i="30"/>
  <c r="E212" i="30"/>
  <c r="E213" i="30"/>
  <c r="E214" i="30"/>
  <c r="E215" i="30"/>
  <c r="E216" i="30"/>
  <c r="E217" i="30"/>
  <c r="E218" i="30"/>
  <c r="E219" i="30"/>
  <c r="E220" i="30"/>
  <c r="E221" i="30"/>
  <c r="E222" i="30"/>
  <c r="E223" i="30"/>
  <c r="E224" i="30"/>
  <c r="E225" i="30"/>
  <c r="E226" i="30"/>
  <c r="E227" i="30"/>
  <c r="E228" i="30"/>
  <c r="E229" i="30"/>
  <c r="E230" i="30"/>
  <c r="E231" i="30"/>
  <c r="E232" i="30"/>
  <c r="E233" i="30"/>
  <c r="E234" i="30"/>
  <c r="E235" i="30"/>
  <c r="E236" i="30"/>
  <c r="E237" i="30"/>
  <c r="E238" i="30"/>
  <c r="E239" i="30"/>
  <c r="E240" i="30"/>
  <c r="E241" i="30"/>
  <c r="E242" i="30"/>
  <c r="E243" i="30"/>
  <c r="E244" i="30"/>
  <c r="E245" i="30"/>
  <c r="E246" i="30"/>
  <c r="E247" i="30"/>
  <c r="E248" i="30"/>
  <c r="E249" i="30"/>
  <c r="E250" i="30"/>
  <c r="E251" i="30"/>
  <c r="E252" i="30"/>
  <c r="E253" i="30"/>
  <c r="E254" i="30"/>
  <c r="E255" i="30"/>
  <c r="E256" i="30"/>
  <c r="E257" i="30"/>
  <c r="E258" i="30"/>
  <c r="E259" i="30"/>
  <c r="E260" i="30"/>
  <c r="E261" i="30"/>
  <c r="E262" i="30"/>
  <c r="E263" i="30"/>
  <c r="E264" i="30"/>
  <c r="E265" i="30"/>
  <c r="E266" i="30"/>
  <c r="E267" i="30"/>
  <c r="E268" i="30"/>
  <c r="E269" i="30"/>
  <c r="E270" i="30"/>
  <c r="E271" i="30"/>
  <c r="E272" i="30"/>
  <c r="E273" i="30"/>
  <c r="E274" i="30"/>
  <c r="E275" i="30"/>
  <c r="E276" i="30"/>
  <c r="E277" i="30"/>
  <c r="E278" i="30"/>
  <c r="E279" i="30"/>
  <c r="E280" i="30"/>
  <c r="E281" i="30"/>
  <c r="E282" i="30"/>
  <c r="E283" i="30"/>
  <c r="E284" i="30"/>
  <c r="E285" i="30"/>
  <c r="E286" i="30"/>
  <c r="E287" i="30"/>
  <c r="E288" i="30"/>
  <c r="E289" i="30"/>
  <c r="E290" i="30"/>
  <c r="E291" i="30"/>
  <c r="E292" i="30"/>
  <c r="E293" i="30"/>
  <c r="E294" i="30"/>
  <c r="E295" i="30"/>
  <c r="E296" i="30"/>
  <c r="E297" i="30"/>
  <c r="E298" i="30"/>
  <c r="E299" i="30"/>
  <c r="E300" i="30"/>
  <c r="E301" i="30"/>
  <c r="E302" i="30"/>
  <c r="E303" i="30"/>
  <c r="E304" i="30"/>
  <c r="E305" i="30"/>
  <c r="E306" i="30"/>
  <c r="E307" i="30"/>
  <c r="E308" i="30"/>
  <c r="E309" i="30"/>
  <c r="E310" i="30"/>
  <c r="E311" i="30"/>
  <c r="E312" i="30"/>
  <c r="E313" i="30"/>
  <c r="E314" i="30"/>
  <c r="E315" i="30"/>
  <c r="E316" i="30"/>
  <c r="E317" i="30"/>
  <c r="E318" i="30"/>
  <c r="E319" i="30"/>
  <c r="E320" i="30"/>
  <c r="E321" i="30"/>
  <c r="E322" i="30"/>
  <c r="E323" i="30"/>
  <c r="E324" i="30"/>
  <c r="E325" i="30"/>
  <c r="E326" i="30"/>
  <c r="E327" i="30"/>
  <c r="E328" i="30"/>
  <c r="E329" i="30"/>
  <c r="E330" i="30"/>
  <c r="E331" i="30"/>
  <c r="E332" i="30"/>
  <c r="E333" i="30"/>
  <c r="E334" i="30"/>
  <c r="E335" i="30"/>
  <c r="E336" i="30"/>
  <c r="E337" i="30"/>
  <c r="E338" i="30"/>
  <c r="E339" i="30"/>
  <c r="E340" i="30"/>
  <c r="E341" i="30"/>
  <c r="E342" i="30"/>
  <c r="E343" i="30"/>
  <c r="E344" i="30"/>
  <c r="E345" i="30"/>
  <c r="E346" i="30"/>
  <c r="E347" i="30"/>
  <c r="E348" i="30"/>
  <c r="E349" i="30"/>
  <c r="E350" i="30"/>
  <c r="E351" i="30"/>
  <c r="E352" i="30"/>
  <c r="E353" i="30"/>
  <c r="E354" i="30"/>
  <c r="E355" i="30"/>
  <c r="E356" i="30"/>
  <c r="E357" i="30"/>
  <c r="E358" i="30"/>
  <c r="E359" i="30"/>
  <c r="E360" i="30"/>
  <c r="E361" i="30"/>
  <c r="E362" i="30"/>
  <c r="E363" i="30"/>
  <c r="E364" i="30"/>
  <c r="E365" i="30"/>
  <c r="E366" i="30"/>
  <c r="E367" i="30"/>
  <c r="E368" i="30"/>
  <c r="E369" i="30"/>
  <c r="E370" i="30"/>
  <c r="E371" i="30"/>
  <c r="E372" i="30"/>
  <c r="E373" i="30"/>
  <c r="E374" i="30"/>
  <c r="E375" i="30"/>
  <c r="E376" i="30"/>
  <c r="E377" i="30"/>
  <c r="E378" i="30"/>
  <c r="E379" i="30"/>
  <c r="E380" i="30"/>
  <c r="E381" i="30"/>
  <c r="E382" i="30"/>
  <c r="E383" i="30"/>
  <c r="E384" i="30"/>
  <c r="E385" i="30"/>
  <c r="E386" i="30"/>
  <c r="E387" i="30"/>
  <c r="E388" i="30"/>
  <c r="E389" i="30"/>
  <c r="E390" i="30"/>
  <c r="E391" i="30"/>
  <c r="E392" i="30"/>
  <c r="E393" i="30"/>
  <c r="E394" i="30"/>
  <c r="E395" i="30"/>
  <c r="E396" i="30"/>
  <c r="E397" i="30"/>
  <c r="E398" i="30"/>
  <c r="E399" i="30"/>
  <c r="E400" i="30"/>
  <c r="E401" i="30"/>
  <c r="E402" i="30"/>
  <c r="E403" i="30"/>
  <c r="E404" i="30"/>
  <c r="E405" i="30"/>
  <c r="E406" i="30"/>
  <c r="E407" i="30"/>
  <c r="E408" i="30"/>
  <c r="E409" i="30"/>
  <c r="E410" i="30"/>
  <c r="E411" i="30"/>
  <c r="E412" i="30"/>
  <c r="E413" i="30"/>
  <c r="E414" i="30"/>
  <c r="E415" i="30"/>
  <c r="E416" i="30"/>
  <c r="E417" i="30"/>
  <c r="E418" i="30"/>
  <c r="E419" i="30"/>
  <c r="E420" i="30"/>
  <c r="E421" i="30"/>
  <c r="E422" i="30"/>
  <c r="E423" i="30"/>
  <c r="E424" i="30"/>
  <c r="E425" i="30"/>
  <c r="E426" i="30"/>
  <c r="E427" i="30"/>
  <c r="E428" i="30"/>
  <c r="E429" i="30"/>
  <c r="E430" i="30"/>
  <c r="E431" i="30"/>
  <c r="E432" i="30"/>
  <c r="E433" i="30"/>
  <c r="E434" i="30"/>
  <c r="E435" i="30"/>
  <c r="E436" i="30"/>
  <c r="E437" i="30"/>
  <c r="E438" i="30"/>
  <c r="E439" i="30"/>
  <c r="E440" i="30"/>
  <c r="E441" i="30"/>
  <c r="E442" i="30"/>
  <c r="F401" i="30"/>
  <c r="D443" i="30"/>
  <c r="D30" i="23"/>
  <c r="D40" i="23"/>
  <c r="D39" i="23"/>
  <c r="D38" i="23"/>
  <c r="D37" i="23"/>
  <c r="D36" i="23"/>
  <c r="D35" i="23"/>
  <c r="D34" i="23"/>
  <c r="B11" i="23"/>
  <c r="G2" i="23"/>
  <c r="B14" i="23"/>
  <c r="B13" i="23"/>
  <c r="B12" i="23"/>
  <c r="G6" i="23"/>
  <c r="G4" i="23"/>
  <c r="E4" i="28"/>
  <c r="E28" i="28"/>
  <c r="E24" i="28"/>
  <c r="E13" i="28"/>
  <c r="E30" i="28"/>
  <c r="E22" i="28"/>
  <c r="E16" i="28"/>
  <c r="E15" i="28"/>
  <c r="E6" i="28"/>
  <c r="E27" i="28"/>
  <c r="E26" i="28"/>
  <c r="E25" i="28"/>
  <c r="E20" i="28"/>
  <c r="E19" i="28"/>
  <c r="E17" i="28"/>
  <c r="E14" i="28"/>
  <c r="E31" i="28"/>
  <c r="E29" i="28"/>
  <c r="E23" i="28"/>
  <c r="E21" i="28"/>
  <c r="E18" i="28"/>
  <c r="E12" i="28"/>
  <c r="E11" i="28"/>
  <c r="E10" i="28"/>
  <c r="E9" i="28"/>
  <c r="E8" i="28"/>
  <c r="E7" i="28"/>
  <c r="E5" i="28"/>
  <c r="E3" i="28"/>
  <c r="F30" i="27"/>
  <c r="F26" i="27"/>
  <c r="F22" i="27"/>
  <c r="F18" i="27"/>
  <c r="F14" i="27"/>
  <c r="F10" i="27"/>
  <c r="F6" i="27"/>
  <c r="F2" i="27"/>
  <c r="E30" i="27"/>
  <c r="E29" i="27"/>
  <c r="F29" i="27" s="1"/>
  <c r="E28" i="27"/>
  <c r="F28" i="27" s="1"/>
  <c r="E27" i="27"/>
  <c r="F27" i="27" s="1"/>
  <c r="E26" i="27"/>
  <c r="E25" i="27"/>
  <c r="F25" i="27" s="1"/>
  <c r="E24" i="27"/>
  <c r="F24" i="27" s="1"/>
  <c r="E23" i="27"/>
  <c r="F23" i="27" s="1"/>
  <c r="E22" i="27"/>
  <c r="E21" i="27"/>
  <c r="F21" i="27" s="1"/>
  <c r="E20" i="27"/>
  <c r="F20" i="27" s="1"/>
  <c r="E19" i="27"/>
  <c r="F19" i="27" s="1"/>
  <c r="E18" i="27"/>
  <c r="E17" i="27"/>
  <c r="F17" i="27" s="1"/>
  <c r="E16" i="27"/>
  <c r="F16" i="27" s="1"/>
  <c r="E15" i="27"/>
  <c r="F15" i="27" s="1"/>
  <c r="E14" i="27"/>
  <c r="E13" i="27"/>
  <c r="F13" i="27" s="1"/>
  <c r="E12" i="27"/>
  <c r="F12" i="27" s="1"/>
  <c r="E11" i="27"/>
  <c r="F11" i="27" s="1"/>
  <c r="E10" i="27"/>
  <c r="E9" i="27"/>
  <c r="F9" i="27" s="1"/>
  <c r="E8" i="27"/>
  <c r="F8" i="27" s="1"/>
  <c r="E7" i="27"/>
  <c r="F7" i="27" s="1"/>
  <c r="E6" i="27"/>
  <c r="E5" i="27"/>
  <c r="F5" i="27" s="1"/>
  <c r="E4" i="27"/>
  <c r="F4" i="27" s="1"/>
  <c r="E3" i="27"/>
  <c r="F3" i="27" s="1"/>
  <c r="E2" i="27"/>
  <c r="F29" i="26"/>
  <c r="F25" i="26"/>
  <c r="F21" i="26"/>
  <c r="F17" i="26"/>
  <c r="E30" i="26"/>
  <c r="F30" i="26" s="1"/>
  <c r="E29" i="26"/>
  <c r="E28" i="26"/>
  <c r="F28" i="26" s="1"/>
  <c r="E27" i="26"/>
  <c r="F27" i="26" s="1"/>
  <c r="E26" i="26"/>
  <c r="F26" i="26" s="1"/>
  <c r="E25" i="26"/>
  <c r="E24" i="26"/>
  <c r="F24" i="26" s="1"/>
  <c r="E23" i="26"/>
  <c r="F23" i="26" s="1"/>
  <c r="E22" i="26"/>
  <c r="F22" i="26" s="1"/>
  <c r="E21" i="26"/>
  <c r="E20" i="26"/>
  <c r="F20" i="26" s="1"/>
  <c r="E19" i="26"/>
  <c r="F19" i="26" s="1"/>
  <c r="E18" i="26"/>
  <c r="F18" i="26" s="1"/>
  <c r="E17" i="26"/>
  <c r="E16" i="26"/>
  <c r="F16" i="26" s="1"/>
  <c r="E15" i="26"/>
  <c r="F15" i="26" s="1"/>
  <c r="E14" i="26"/>
  <c r="F14" i="26" s="1"/>
  <c r="E13" i="26"/>
  <c r="F13" i="26" s="1"/>
  <c r="E12" i="26"/>
  <c r="F12" i="26" s="1"/>
  <c r="E11" i="26"/>
  <c r="F11" i="26" s="1"/>
  <c r="E10" i="26"/>
  <c r="F10" i="26" s="1"/>
  <c r="E9" i="26"/>
  <c r="F9" i="26" s="1"/>
  <c r="E8" i="26"/>
  <c r="F8" i="26" s="1"/>
  <c r="E7" i="26"/>
  <c r="F7" i="26" s="1"/>
  <c r="E6" i="26"/>
  <c r="F6" i="26" s="1"/>
  <c r="E5" i="26"/>
  <c r="F5" i="26" s="1"/>
  <c r="E4" i="26"/>
  <c r="F4" i="26" s="1"/>
  <c r="E3" i="26"/>
  <c r="F3" i="26" s="1"/>
  <c r="E2" i="26"/>
  <c r="F2" i="26" s="1"/>
  <c r="F85" i="22"/>
  <c r="F84" i="22"/>
  <c r="F83" i="22"/>
  <c r="F82" i="22"/>
  <c r="F81" i="22"/>
  <c r="F80" i="22"/>
  <c r="F79" i="22"/>
  <c r="E86" i="22"/>
  <c r="D86" i="22"/>
  <c r="C86" i="22"/>
  <c r="B86" i="22"/>
  <c r="B64" i="22"/>
  <c r="B62" i="22"/>
  <c r="F25" i="23"/>
  <c r="E25" i="23"/>
  <c r="D25" i="23"/>
  <c r="C25" i="23"/>
  <c r="B63" i="22"/>
  <c r="F74" i="22"/>
  <c r="E74" i="22"/>
  <c r="D74" i="22"/>
  <c r="C74" i="22"/>
  <c r="D56" i="22"/>
  <c r="E55" i="22"/>
  <c r="F55" i="22" s="1"/>
  <c r="E54" i="22"/>
  <c r="F54" i="22" s="1"/>
  <c r="E53" i="22"/>
  <c r="F53" i="22" s="1"/>
  <c r="E52" i="22"/>
  <c r="F52" i="22" s="1"/>
  <c r="E51" i="22"/>
  <c r="F51" i="22" s="1"/>
  <c r="E50" i="22"/>
  <c r="F50" i="22" s="1"/>
  <c r="E49" i="22"/>
  <c r="F49" i="22" s="1"/>
  <c r="E48" i="22"/>
  <c r="F48" i="22" s="1"/>
  <c r="E47" i="22"/>
  <c r="F47" i="22" s="1"/>
  <c r="E45" i="22"/>
  <c r="E46" i="22"/>
  <c r="F46" i="22" s="1"/>
  <c r="A7" i="22"/>
  <c r="G11" i="19"/>
  <c r="G14" i="19"/>
  <c r="G13" i="19"/>
  <c r="G12" i="19"/>
  <c r="K4" i="19"/>
  <c r="K3" i="19"/>
  <c r="K2" i="19"/>
  <c r="I4" i="19"/>
  <c r="I3" i="19"/>
  <c r="I2" i="19"/>
  <c r="G4" i="19"/>
  <c r="G3" i="19"/>
  <c r="G2" i="19"/>
  <c r="C5" i="19"/>
  <c r="E5" i="19"/>
  <c r="I28" i="28" l="1"/>
  <c r="G3" i="28"/>
  <c r="I7" i="28"/>
  <c r="I11" i="28"/>
  <c r="I15" i="28"/>
  <c r="I19" i="28"/>
  <c r="I23" i="28"/>
  <c r="I27" i="28"/>
  <c r="I31" i="28"/>
  <c r="I6" i="28"/>
  <c r="I10" i="28"/>
  <c r="I14" i="28"/>
  <c r="I18" i="28"/>
  <c r="I22" i="28"/>
  <c r="I26" i="28"/>
  <c r="I30" i="28"/>
  <c r="I5" i="28"/>
  <c r="I9" i="28"/>
  <c r="I13" i="28"/>
  <c r="I17" i="28"/>
  <c r="I21" i="28"/>
  <c r="I25" i="28"/>
  <c r="I29" i="28"/>
  <c r="I4" i="28"/>
  <c r="I8" i="28"/>
  <c r="I12" i="28"/>
  <c r="I16" i="28"/>
  <c r="I20" i="28"/>
  <c r="I24" i="28"/>
  <c r="I3" i="28"/>
  <c r="F86" i="22"/>
  <c r="E56" i="22"/>
  <c r="F45" i="22"/>
  <c r="F56" i="22" s="1"/>
  <c r="G5" i="19"/>
  <c r="K5" i="19"/>
  <c r="I5" i="19"/>
  <c r="M14" i="12"/>
  <c r="M13" i="12"/>
  <c r="M12" i="12"/>
  <c r="M11" i="12"/>
  <c r="M10" i="12"/>
  <c r="N10" i="12" s="1"/>
  <c r="M9" i="12"/>
  <c r="N9" i="12" s="1"/>
  <c r="M8" i="12"/>
  <c r="N8" i="12" s="1"/>
  <c r="M7" i="12"/>
  <c r="M6" i="12"/>
  <c r="N6" i="12" s="1"/>
  <c r="M5" i="12"/>
  <c r="N5" i="12" s="1"/>
  <c r="N14" i="12"/>
  <c r="M4" i="12"/>
  <c r="N4" i="12" s="1"/>
  <c r="L16" i="12"/>
  <c r="N13" i="12"/>
  <c r="N12" i="12"/>
  <c r="N11" i="12"/>
  <c r="N7" i="12"/>
  <c r="D5" i="12"/>
  <c r="E5" i="12" s="1"/>
  <c r="D6" i="12"/>
  <c r="D7" i="12"/>
  <c r="D8" i="12"/>
  <c r="D9" i="12"/>
  <c r="E9" i="12" s="1"/>
  <c r="D10" i="12"/>
  <c r="E10" i="12" s="1"/>
  <c r="D11" i="12"/>
  <c r="E11" i="12" s="1"/>
  <c r="D12" i="12"/>
  <c r="D13" i="12"/>
  <c r="D14" i="12"/>
  <c r="E14" i="12" s="1"/>
  <c r="D4" i="12"/>
  <c r="E4" i="12" s="1"/>
  <c r="C16" i="12"/>
  <c r="E6" i="12"/>
  <c r="E7" i="12"/>
  <c r="E8" i="12"/>
  <c r="E13" i="12"/>
  <c r="E12" i="12"/>
  <c r="G2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E2" i="9"/>
  <c r="E3" i="9"/>
  <c r="E4" i="9"/>
  <c r="E5" i="9"/>
  <c r="E6" i="9"/>
  <c r="E7" i="9"/>
  <c r="E8" i="9"/>
  <c r="E9" i="9"/>
  <c r="E10" i="9"/>
  <c r="E11" i="9"/>
  <c r="E12" i="9"/>
  <c r="E13" i="9"/>
  <c r="E14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E11" i="7"/>
  <c r="E15" i="7"/>
  <c r="E3" i="7"/>
  <c r="D15" i="7"/>
  <c r="D14" i="7"/>
  <c r="E14" i="7" s="1"/>
  <c r="D13" i="7"/>
  <c r="E13" i="7" s="1"/>
  <c r="D12" i="7"/>
  <c r="E12" i="7" s="1"/>
  <c r="D11" i="7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3" i="7"/>
  <c r="E13" i="6"/>
  <c r="E5" i="6"/>
  <c r="D15" i="6"/>
  <c r="E15" i="6" s="1"/>
  <c r="D14" i="6"/>
  <c r="E14" i="6" s="1"/>
  <c r="D13" i="6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D5" i="6"/>
  <c r="D4" i="6"/>
  <c r="E4" i="6" s="1"/>
  <c r="D3" i="6"/>
  <c r="E3" i="6" s="1"/>
  <c r="G86" i="22" l="1"/>
  <c r="N16" i="12"/>
  <c r="M16" i="12"/>
  <c r="E16" i="12"/>
  <c r="D16" i="12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C21" i="3"/>
  <c r="C20" i="3"/>
  <c r="C19" i="3"/>
  <c r="C18" i="3"/>
  <c r="C12" i="3"/>
  <c r="C14" i="3"/>
  <c r="C13" i="3"/>
  <c r="C11" i="3"/>
  <c r="D8" i="3"/>
  <c r="F7" i="3"/>
  <c r="F6" i="3"/>
  <c r="F5" i="3"/>
  <c r="F4" i="3"/>
  <c r="F3" i="3"/>
  <c r="F2" i="3"/>
  <c r="F21" i="2"/>
  <c r="F19" i="2"/>
  <c r="E19" i="2" s="1"/>
  <c r="D21" i="2"/>
  <c r="D20" i="2"/>
  <c r="D19" i="2"/>
  <c r="D18" i="2"/>
  <c r="E21" i="2" l="1"/>
  <c r="C22" i="3"/>
  <c r="C15" i="3"/>
  <c r="F8" i="3"/>
  <c r="E8" i="3" s="1"/>
  <c r="D22" i="2"/>
  <c r="D14" i="2"/>
  <c r="D13" i="2"/>
  <c r="D12" i="2"/>
  <c r="D11" i="2"/>
  <c r="D8" i="2"/>
  <c r="F7" i="2"/>
  <c r="F20" i="2" s="1"/>
  <c r="E20" i="2" s="1"/>
  <c r="F6" i="2"/>
  <c r="F14" i="2" s="1"/>
  <c r="E14" i="2" s="1"/>
  <c r="F5" i="2"/>
  <c r="F4" i="2"/>
  <c r="F3" i="2"/>
  <c r="F2" i="2"/>
  <c r="F18" i="2" s="1"/>
  <c r="G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8" i="2" l="1"/>
  <c r="E8" i="2" s="1"/>
  <c r="F13" i="2"/>
  <c r="D15" i="2"/>
  <c r="E18" i="2"/>
  <c r="F22" i="2"/>
  <c r="E22" i="2" s="1"/>
  <c r="F11" i="2"/>
  <c r="F15" i="2" s="1"/>
  <c r="E15" i="2" s="1"/>
  <c r="F12" i="2"/>
  <c r="E12" i="2" s="1"/>
  <c r="E13" i="2"/>
  <c r="G4" i="28"/>
  <c r="G5" i="28" s="1"/>
  <c r="G6" i="28" s="1"/>
  <c r="G7" i="28" s="1"/>
  <c r="G8" i="28" s="1"/>
  <c r="G9" i="28" s="1"/>
  <c r="G10" i="28" s="1"/>
  <c r="G11" i="28" s="1"/>
  <c r="G12" i="28" s="1"/>
  <c r="G13" i="28" s="1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E11" i="2" l="1"/>
</calcChain>
</file>

<file path=xl/sharedStrings.xml><?xml version="1.0" encoding="utf-8"?>
<sst xmlns="http://schemas.openxmlformats.org/spreadsheetml/2006/main" count="2548" uniqueCount="666">
  <si>
    <t>Date</t>
  </si>
  <si>
    <t>Region</t>
  </si>
  <si>
    <t>Builder</t>
  </si>
  <si>
    <t>Units</t>
  </si>
  <si>
    <t>Average $k</t>
  </si>
  <si>
    <t>Total $k</t>
  </si>
  <si>
    <t>Commission</t>
  </si>
  <si>
    <t>Central</t>
  </si>
  <si>
    <t>Doug</t>
  </si>
  <si>
    <t>East</t>
  </si>
  <si>
    <t>Dave</t>
  </si>
  <si>
    <t>North</t>
  </si>
  <si>
    <t>South</t>
  </si>
  <si>
    <t>Brian</t>
  </si>
  <si>
    <t>West</t>
  </si>
  <si>
    <t>Larry</t>
  </si>
  <si>
    <t>Rob</t>
  </si>
  <si>
    <t>Morgan</t>
  </si>
  <si>
    <t>Jones</t>
  </si>
  <si>
    <t>Gill</t>
  </si>
  <si>
    <t>Total</t>
  </si>
  <si>
    <t>SUMIF</t>
  </si>
  <si>
    <t>SUMIFS</t>
  </si>
  <si>
    <t>COUNTIF</t>
  </si>
  <si>
    <t>COUNTIFS</t>
  </si>
  <si>
    <t>Occurrences</t>
  </si>
  <si>
    <t>Commission Rates</t>
  </si>
  <si>
    <t>Commission $</t>
  </si>
  <si>
    <t>Rate</t>
  </si>
  <si>
    <t>Total $k From</t>
  </si>
  <si>
    <t>Total $k To</t>
  </si>
  <si>
    <t>Gary</t>
  </si>
  <si>
    <t>Keith</t>
  </si>
  <si>
    <t>Chris</t>
  </si>
  <si>
    <t>Phil</t>
  </si>
  <si>
    <t>Mark</t>
  </si>
  <si>
    <t>Stewart</t>
  </si>
  <si>
    <t>Commission Rate</t>
  </si>
  <si>
    <t>Commission %</t>
  </si>
  <si>
    <t>Regions</t>
  </si>
  <si>
    <t>Rate %</t>
  </si>
  <si>
    <t>Name</t>
  </si>
  <si>
    <t>Bonus</t>
  </si>
  <si>
    <t>Spider Man</t>
  </si>
  <si>
    <t>Ben Ten</t>
  </si>
  <si>
    <t>Bob Builder</t>
  </si>
  <si>
    <t>Iggle Piggle</t>
  </si>
  <si>
    <t>Bat Man</t>
  </si>
  <si>
    <t>Bumble Bee</t>
  </si>
  <si>
    <t>Makka Pakka</t>
  </si>
  <si>
    <t>Mr Maker</t>
  </si>
  <si>
    <t>Elmo</t>
  </si>
  <si>
    <t>Cookie Monster</t>
  </si>
  <si>
    <t>Salary $k</t>
  </si>
  <si>
    <t>Jeff Wiggle</t>
  </si>
  <si>
    <t>Popular</t>
  </si>
  <si>
    <t>Yes</t>
  </si>
  <si>
    <t>No</t>
  </si>
  <si>
    <t>Bonus $k</t>
  </si>
  <si>
    <t>Gross $k</t>
  </si>
  <si>
    <t>IF OR Function</t>
  </si>
  <si>
    <t>IF AND Function</t>
  </si>
  <si>
    <t>Viewers</t>
  </si>
  <si>
    <t>Program</t>
  </si>
  <si>
    <t>Wiggles</t>
  </si>
  <si>
    <t>Night Garden</t>
  </si>
  <si>
    <t>Bob The Builder</t>
  </si>
  <si>
    <t>Total Viewers</t>
  </si>
  <si>
    <t>1 = AVERAGE</t>
  </si>
  <si>
    <t>101 = AVERAGE</t>
  </si>
  <si>
    <t>2 = COUNT</t>
  </si>
  <si>
    <t>102 = COUNT</t>
  </si>
  <si>
    <t>3 = COUNTA</t>
  </si>
  <si>
    <t>103 = COUNTA</t>
  </si>
  <si>
    <t>4 = MAX</t>
  </si>
  <si>
    <t>104 = MAX</t>
  </si>
  <si>
    <t>5 = MIN</t>
  </si>
  <si>
    <t>105 = MIN</t>
  </si>
  <si>
    <t>6 = PRODUCT</t>
  </si>
  <si>
    <t>106 = PRODUCT</t>
  </si>
  <si>
    <t>7 = STDEV</t>
  </si>
  <si>
    <t>107 = STDEV</t>
  </si>
  <si>
    <t>8 = STDEVP</t>
  </si>
  <si>
    <t>108 = STDEVP</t>
  </si>
  <si>
    <t>9 = SUM</t>
  </si>
  <si>
    <t>109 = SUM</t>
  </si>
  <si>
    <t>10 = VAR</t>
  </si>
  <si>
    <t>110 = VAR</t>
  </si>
  <si>
    <t>11 = VARP</t>
  </si>
  <si>
    <t>111 = VARP</t>
  </si>
  <si>
    <t>function_num
(includes hidden values)</t>
  </si>
  <si>
    <t>function_num
(ignores hidden values)</t>
  </si>
  <si>
    <t>Other operators:</t>
  </si>
  <si>
    <t>=</t>
  </si>
  <si>
    <t>Equal to</t>
  </si>
  <si>
    <t>&lt;</t>
  </si>
  <si>
    <t>Less Than</t>
  </si>
  <si>
    <t>&gt;</t>
  </si>
  <si>
    <t>Greater than</t>
  </si>
  <si>
    <t>&lt;=</t>
  </si>
  <si>
    <t>Less than or equal to</t>
  </si>
  <si>
    <t>&gt;=</t>
  </si>
  <si>
    <t>Greater than or equal to</t>
  </si>
  <si>
    <t>&lt;&gt;</t>
  </si>
  <si>
    <t>Less than or greater than</t>
  </si>
  <si>
    <t>Grand Total</t>
  </si>
  <si>
    <t>Sum of Viewers</t>
  </si>
  <si>
    <t>Period</t>
  </si>
  <si>
    <t>Q1</t>
  </si>
  <si>
    <t>Q2</t>
  </si>
  <si>
    <t>Q3</t>
  </si>
  <si>
    <t>Q4</t>
  </si>
  <si>
    <t>No formatting</t>
  </si>
  <si>
    <t>ROUND</t>
  </si>
  <si>
    <t>ROUNDUP</t>
  </si>
  <si>
    <t>ROUNDUP Formula</t>
  </si>
  <si>
    <t>ROUND Formula</t>
  </si>
  <si>
    <t>ROUNDDOWN Formula</t>
  </si>
  <si>
    <t>Formatted no decimal places</t>
  </si>
  <si>
    <t>Cost</t>
  </si>
  <si>
    <t>Markup</t>
  </si>
  <si>
    <t>Selling Price</t>
  </si>
  <si>
    <t>ROUNDDOWN</t>
  </si>
  <si>
    <t>ROUND to the nearest 5 cents</t>
  </si>
  <si>
    <t>Formula</t>
  </si>
  <si>
    <t>No rounding</t>
  </si>
  <si>
    <t>=(C11*(1+E11))</t>
  </si>
  <si>
    <t>=ROUND(C12*(1+E12)/0.05,0)*0.05</t>
  </si>
  <si>
    <t>=ROUNDUP(C13*(1+E13)/0.05,0)*0.05</t>
  </si>
  <si>
    <t>=ROUNDDOWN(C14*(1+E14)/0.05,0)*0.05</t>
  </si>
  <si>
    <t>Program List</t>
  </si>
  <si>
    <t>Start</t>
  </si>
  <si>
    <t>X</t>
  </si>
  <si>
    <t>Cell containing OFFSET formula</t>
  </si>
  <si>
    <t>Dynamic SUM using OFFSET</t>
  </si>
  <si>
    <t>Different OFFSET Examples</t>
  </si>
  <si>
    <t>Reference</t>
  </si>
  <si>
    <t>Range Returned</t>
  </si>
  <si>
    <t>Cell Returned</t>
  </si>
  <si>
    <r>
      <t xml:space="preserve">OFFSET reference a single cell </t>
    </r>
    <r>
      <rPr>
        <sz val="11"/>
        <rFont val="Calibri"/>
        <family val="2"/>
        <scheme val="minor"/>
      </rPr>
      <t>=OFFSET(B13,1,2,3,2)</t>
    </r>
  </si>
  <si>
    <r>
      <t xml:space="preserve">OFFSET reference a range of cells </t>
    </r>
    <r>
      <rPr>
        <sz val="11"/>
        <rFont val="Calibri"/>
        <family val="2"/>
        <scheme val="minor"/>
      </rPr>
      <t>=OFFSET(B20:B22,0,2,1,1)</t>
    </r>
  </si>
  <si>
    <r>
      <t xml:space="preserve">OFFSET reference a range of cells with height &amp; width omitted </t>
    </r>
    <r>
      <rPr>
        <sz val="11"/>
        <rFont val="Calibri"/>
        <family val="2"/>
        <scheme val="minor"/>
      </rPr>
      <t>=OFFSET(B27:B29,4,0)</t>
    </r>
  </si>
  <si>
    <r>
      <t xml:space="preserve">OFFSET reference a single cell </t>
    </r>
    <r>
      <rPr>
        <sz val="11"/>
        <rFont val="Calibri"/>
        <family val="2"/>
        <scheme val="minor"/>
      </rPr>
      <t>=OFFSET(D39,-2,-2,1,1)</t>
    </r>
  </si>
  <si>
    <t>Select a Program</t>
  </si>
  <si>
    <t>Highest Viewers</t>
  </si>
  <si>
    <t>SUM and MAX with OFFSET and MATCH</t>
  </si>
  <si>
    <t>INDEX and MATCH as an alternative to VLOOKUP</t>
  </si>
  <si>
    <t>Lowest Viewers</t>
  </si>
  <si>
    <t>Dynamic List using OFFSET</t>
  </si>
  <si>
    <r>
      <t>=MIN(OFFSET(</t>
    </r>
    <r>
      <rPr>
        <sz val="11"/>
        <color theme="9" tint="-0.249977111117893"/>
        <rFont val="Calibri"/>
        <family val="2"/>
        <scheme val="minor"/>
      </rPr>
      <t>B66</t>
    </r>
    <r>
      <rPr>
        <sz val="1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>MATCH(B61,B67:B73,0)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</t>
    </r>
    <r>
      <rPr>
        <sz val="11"/>
        <color rgb="FF7030A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</t>
    </r>
    <r>
      <rPr>
        <sz val="11"/>
        <color rgb="FFFF33CC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))</t>
    </r>
  </si>
  <si>
    <r>
      <t>=MAX(OFFSET(</t>
    </r>
    <r>
      <rPr>
        <sz val="11"/>
        <color theme="9" tint="-0.249977111117893"/>
        <rFont val="Calibri"/>
        <family val="2"/>
        <scheme val="minor"/>
      </rPr>
      <t>B66</t>
    </r>
    <r>
      <rPr>
        <sz val="1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>MATCH(B61,B67:B73,0)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</t>
    </r>
    <r>
      <rPr>
        <sz val="11"/>
        <color rgb="FF7030A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</t>
    </r>
    <r>
      <rPr>
        <sz val="11"/>
        <color rgb="FFFF33CC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))</t>
    </r>
  </si>
  <si>
    <r>
      <t>=SUM(OFFSET(</t>
    </r>
    <r>
      <rPr>
        <sz val="11"/>
        <color theme="9" tint="-0.249977111117893"/>
        <rFont val="Calibri"/>
        <family val="2"/>
        <scheme val="minor"/>
      </rPr>
      <t>B66</t>
    </r>
    <r>
      <rPr>
        <sz val="1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>MATCH(B61,B67:B73,0)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</t>
    </r>
    <r>
      <rPr>
        <sz val="11"/>
        <color rgb="FF7030A0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,</t>
    </r>
    <r>
      <rPr>
        <sz val="11"/>
        <color rgb="FFFF33CC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))</t>
    </r>
  </si>
  <si>
    <t>Control</t>
  </si>
  <si>
    <t>SUM COUNT and OFFSET</t>
  </si>
  <si>
    <t>Control Formula in cell G86 =SUM(OFFSET($A$78,1,1,COUNT($B$79:OFFSET($B$86,-1,0,1,1)),4))-F86</t>
  </si>
  <si>
    <t>Commission $k</t>
  </si>
  <si>
    <t>Running Balance $k</t>
  </si>
  <si>
    <t>Using SUM</t>
  </si>
  <si>
    <t>Using =+</t>
  </si>
  <si>
    <t>Program Views</t>
  </si>
  <si>
    <t>Use INDEX to find the number of views for Bat Man in the North region</t>
  </si>
  <si>
    <t>Use MATCH to find the row number for Bat Man in the table range B17:B25</t>
  </si>
  <si>
    <t>=INDEX($B$18:$F$24,MATCH($B$10,$B$18:$B$24,0),MATCH(A11,$B$17:$F$17,0))</t>
  </si>
  <si>
    <t>=INDEX($B$18:$F$24,MATCH($B$10,$B$18:$B$24,0),MATCH(A12,$B$17:$F$17,0))</t>
  </si>
  <si>
    <t>=INDEX($B$18:$F$24,MATCH($B$10,$B$18:$B$24,0),MATCH(A13,$B$17:$F$17,0))</t>
  </si>
  <si>
    <t>=INDEX($B$18:$F$24,MATCH($B$10,$B$18:$B$24,0),MATCH(A14,$B$17:$F$17,0))</t>
  </si>
  <si>
    <t>INDEX and MATCH goes left</t>
  </si>
  <si>
    <t>Channel</t>
  </si>
  <si>
    <t>Kids Heros</t>
  </si>
  <si>
    <t>Toddler Tots</t>
  </si>
  <si>
    <t>Krafty Kids</t>
  </si>
  <si>
    <t>Baby Bliss</t>
  </si>
  <si>
    <t>Action Boys</t>
  </si>
  <si>
    <t>Musical Mites</t>
  </si>
  <si>
    <t>Total Views</t>
  </si>
  <si>
    <t>Alien Adventures</t>
  </si>
  <si>
    <t>Find the program that's on the Krafty Kids channel</t>
  </si>
  <si>
    <t>Use MATCH to find the column number for the North region</t>
  </si>
  <si>
    <t>National League Baseball Salaries (2005)</t>
  </si>
  <si>
    <t>Team</t>
  </si>
  <si>
    <t>Salary</t>
  </si>
  <si>
    <t>Position</t>
  </si>
  <si>
    <t>Arizona Diamondbacks</t>
  </si>
  <si>
    <t>Aquino, Greg</t>
  </si>
  <si>
    <t>Pitcher</t>
  </si>
  <si>
    <t>Bruney, Brian</t>
  </si>
  <si>
    <t>Choate, Randy</t>
  </si>
  <si>
    <t>Cintron, Alex</t>
  </si>
  <si>
    <t>Shortstop</t>
  </si>
  <si>
    <t>Clark, Tony</t>
  </si>
  <si>
    <t>First Baseman</t>
  </si>
  <si>
    <t>Clayton, Royce</t>
  </si>
  <si>
    <t>Counsell, Craig</t>
  </si>
  <si>
    <t>Second Baseman</t>
  </si>
  <si>
    <t>Cruz Jr, Jose</t>
  </si>
  <si>
    <t>Outfielder</t>
  </si>
  <si>
    <t>Estes, Shawn</t>
  </si>
  <si>
    <t>Gil, Jerry</t>
  </si>
  <si>
    <t>Glaus, Troy</t>
  </si>
  <si>
    <t>Third Baseman</t>
  </si>
  <si>
    <t>Gonzalez, Luis</t>
  </si>
  <si>
    <t>Gosling, Mike</t>
  </si>
  <si>
    <t>Green, Shawn</t>
  </si>
  <si>
    <t>Halsey, Brad</t>
  </si>
  <si>
    <t>Hill, Koyie</t>
  </si>
  <si>
    <t>Catcher</t>
  </si>
  <si>
    <t>Kata, Matthew</t>
  </si>
  <si>
    <t>Kiplove, Mike</t>
  </si>
  <si>
    <t>Lyon, Brandon</t>
  </si>
  <si>
    <t>McCracken, Quinton</t>
  </si>
  <si>
    <t>Ortiz, Russ</t>
  </si>
  <si>
    <t>Snyder, Chris</t>
  </si>
  <si>
    <t>Terrero, Luis</t>
  </si>
  <si>
    <t>Tracy, Chad</t>
  </si>
  <si>
    <t>Valverde, Jose</t>
  </si>
  <si>
    <t>Vazquez, Javier</t>
  </si>
  <si>
    <t>Webb, Brandon</t>
  </si>
  <si>
    <t>Atlanta Braves</t>
  </si>
  <si>
    <t>Bernero, Adam</t>
  </si>
  <si>
    <t>Betemit, Wilson</t>
  </si>
  <si>
    <t>Colon, Roman</t>
  </si>
  <si>
    <t>Estrada, Johnny</t>
  </si>
  <si>
    <t>Franco, Julio</t>
  </si>
  <si>
    <t>Furcal, Rafael</t>
  </si>
  <si>
    <t>Giles, Marcus</t>
  </si>
  <si>
    <t>Gryboski, Kevin</t>
  </si>
  <si>
    <t>Hampton, Mike</t>
  </si>
  <si>
    <t>Hudson, Tim</t>
  </si>
  <si>
    <t>Jones, Andruw</t>
  </si>
  <si>
    <t>Jones, Chipper</t>
  </si>
  <si>
    <t>Jordan, Brian</t>
  </si>
  <si>
    <t>Kolb, Dan</t>
  </si>
  <si>
    <t>Langerhans, Ryan</t>
  </si>
  <si>
    <t>LaRoche, Adam</t>
  </si>
  <si>
    <t>Martin, Tom</t>
  </si>
  <si>
    <t>Mondesi, Raul</t>
  </si>
  <si>
    <t>Orr, Pete</t>
  </si>
  <si>
    <t>Perez, Eddie</t>
  </si>
  <si>
    <t>Ramirez, Horacio</t>
  </si>
  <si>
    <t>Reitsma, Chris</t>
  </si>
  <si>
    <t>Smoltz, John</t>
  </si>
  <si>
    <t>Sosa, Jorge</t>
  </si>
  <si>
    <t>Thomson, John</t>
  </si>
  <si>
    <t>Chicago Cubs</t>
  </si>
  <si>
    <t>Barrett, Michael</t>
  </si>
  <si>
    <t>Bartosh, Cliff</t>
  </si>
  <si>
    <t>Blanco, Henry</t>
  </si>
  <si>
    <t>Borowski, Joe</t>
  </si>
  <si>
    <t>Burnitz, Jeromy</t>
  </si>
  <si>
    <t>Dempster, Ryan</t>
  </si>
  <si>
    <t>Dubois, Jason</t>
  </si>
  <si>
    <t>Fox, Chad</t>
  </si>
  <si>
    <t>Garciaparra, Nomar</t>
  </si>
  <si>
    <t>Hairston, Jerry</t>
  </si>
  <si>
    <t>Hawkins, LaTroy</t>
  </si>
  <si>
    <t>Hollandsworth, Todd</t>
  </si>
  <si>
    <t>Lee, Derrek</t>
  </si>
  <si>
    <t>Leicester, Jon</t>
  </si>
  <si>
    <t>Macias, Jose</t>
  </si>
  <si>
    <t>Maddus, Greg</t>
  </si>
  <si>
    <t>Patterson, Corey</t>
  </si>
  <si>
    <t>Perez, Meifi</t>
  </si>
  <si>
    <t>Prior, Mark</t>
  </si>
  <si>
    <t>Ramirez, Aramis</t>
  </si>
  <si>
    <t>Remlinger, Mike</t>
  </si>
  <si>
    <t>Rusch, Glendon</t>
  </si>
  <si>
    <t>Walker, Todd</t>
  </si>
  <si>
    <t>Wellemeyer, Todd</t>
  </si>
  <si>
    <t>Williamson, Scott</t>
  </si>
  <si>
    <t>Wood, Kerry</t>
  </si>
  <si>
    <t>Wuertz, Michael</t>
  </si>
  <si>
    <t>Zambrano, Carlos</t>
  </si>
  <si>
    <t>Cincinnati Reds</t>
  </si>
  <si>
    <t>Aurilia, Rich</t>
  </si>
  <si>
    <t>Belisle, Matt</t>
  </si>
  <si>
    <t>Bong, Jung</t>
  </si>
  <si>
    <t>Casey, Sean</t>
  </si>
  <si>
    <t>Claussen, Brandon</t>
  </si>
  <si>
    <t>Cruz, Jacob</t>
  </si>
  <si>
    <t>Dunn, Adam</t>
  </si>
  <si>
    <t>Freel, Ryan</t>
  </si>
  <si>
    <t>Graves, Danny</t>
  </si>
  <si>
    <t>Griffey Jr, Ken</t>
  </si>
  <si>
    <t>Hancock, Josh</t>
  </si>
  <si>
    <t>Harang, Aaron</t>
  </si>
  <si>
    <t>Hudson, Luke</t>
  </si>
  <si>
    <t>Jimenez, D;Angelo</t>
  </si>
  <si>
    <t>Kearns, Austin</t>
  </si>
  <si>
    <t>LaRue, Jason</t>
  </si>
  <si>
    <t>Lopez, Felipe</t>
  </si>
  <si>
    <t>Machado, Anderson</t>
  </si>
  <si>
    <t>Mercker, Kent</t>
  </si>
  <si>
    <t>Milton, Eric</t>
  </si>
  <si>
    <t>Olmedo, Ray</t>
  </si>
  <si>
    <t>Ortiz, Ramon</t>
  </si>
  <si>
    <t>Pena, Wily Mo</t>
  </si>
  <si>
    <t>Randa, Joe</t>
  </si>
  <si>
    <t>Valentin, Javier</t>
  </si>
  <si>
    <t>Valentine, Joe</t>
  </si>
  <si>
    <t>Wagner, Ryan</t>
  </si>
  <si>
    <t>Weathers, David</t>
  </si>
  <si>
    <t>Weber, Ben</t>
  </si>
  <si>
    <t>Wilson, Paul</t>
  </si>
  <si>
    <t>Colorado Rockies</t>
  </si>
  <si>
    <t>Amezaga, Alfredo</t>
  </si>
  <si>
    <t>Atkins, Garrett</t>
  </si>
  <si>
    <t>Baker, Jeff</t>
  </si>
  <si>
    <t>Barmes, Clint</t>
  </si>
  <si>
    <t>Carvajal, Marcos</t>
  </si>
  <si>
    <t>Chacon, Shawn</t>
  </si>
  <si>
    <t>Closser, JD</t>
  </si>
  <si>
    <t>Cook, Aaron</t>
  </si>
  <si>
    <t>Dohmann, Scott</t>
  </si>
  <si>
    <t>Francis, Jeff</t>
  </si>
  <si>
    <t>Fuentes, Brian</t>
  </si>
  <si>
    <t>Greene, Todd</t>
  </si>
  <si>
    <t>Hawpe, Brad</t>
  </si>
  <si>
    <t>Helton, Todd</t>
  </si>
  <si>
    <t>Holliday, Matt</t>
  </si>
  <si>
    <t>Jennings, Jason</t>
  </si>
  <si>
    <t>Kennedy, Joe</t>
  </si>
  <si>
    <t>Kim, Byung-hyun</t>
  </si>
  <si>
    <t>Lopez, Javier</t>
  </si>
  <si>
    <t>Merricks, Matt</t>
  </si>
  <si>
    <t>Miles, Aaron</t>
  </si>
  <si>
    <t>Mohr, Dustan</t>
  </si>
  <si>
    <t>Relaford, Desi</t>
  </si>
  <si>
    <t>Simpson, Allan</t>
  </si>
  <si>
    <t>Speier, Ryan</t>
  </si>
  <si>
    <t>Sullivan, Cory</t>
  </si>
  <si>
    <t>Tsao, Chin-hui</t>
  </si>
  <si>
    <t>Silson, Preston</t>
  </si>
  <si>
    <t>Wright, Jamey</t>
  </si>
  <si>
    <t>Florida Marlins</t>
  </si>
  <si>
    <t>Aquila, Chris</t>
  </si>
  <si>
    <t>Alfonseca, Antonio</t>
  </si>
  <si>
    <t>Beckett, Josh</t>
  </si>
  <si>
    <t>Bump, Nate</t>
  </si>
  <si>
    <t>Burnett, AJ</t>
  </si>
  <si>
    <t>Cabrera, Miguel</t>
  </si>
  <si>
    <t>Castillo, Luis</t>
  </si>
  <si>
    <t>Conine, Jeff</t>
  </si>
  <si>
    <t>Delgado, Carlos</t>
  </si>
  <si>
    <t>Easley, Damion</t>
  </si>
  <si>
    <t>Encarnacion, Juan</t>
  </si>
  <si>
    <t>Gonzalez, Alex</t>
  </si>
  <si>
    <t>Harris, Lenny</t>
  </si>
  <si>
    <t>Jones, Todd</t>
  </si>
  <si>
    <t>Leiter, Al</t>
  </si>
  <si>
    <t>Lo Duca, Paul</t>
  </si>
  <si>
    <t>Lowell, Mike</t>
  </si>
  <si>
    <t>Mecir, Jim</t>
  </si>
  <si>
    <t>Moehler, Brian</t>
  </si>
  <si>
    <t>Mota, Guillermo</t>
  </si>
  <si>
    <t>Perisho, Matt</t>
  </si>
  <si>
    <t>Pierre, Juan</t>
  </si>
  <si>
    <t>Riedling, John</t>
  </si>
  <si>
    <t>Spooneybarger, Tim</t>
  </si>
  <si>
    <t>Treanor, Matt</t>
  </si>
  <si>
    <t>Valdez, Ismael</t>
  </si>
  <si>
    <t>Willis, Dontrelle</t>
  </si>
  <si>
    <t>Houston Astros</t>
  </si>
  <si>
    <t>Ausmus, Brad</t>
  </si>
  <si>
    <t>Backe, Brandon</t>
  </si>
  <si>
    <t>Bagwell, Jeff</t>
  </si>
  <si>
    <t>Berkman, Lance</t>
  </si>
  <si>
    <t>Biggio, Craig</t>
  </si>
  <si>
    <t>Bruntlett, Eric</t>
  </si>
  <si>
    <t>Burke, Chris</t>
  </si>
  <si>
    <t>Chavez, Raul</t>
  </si>
  <si>
    <t>Clemens, Roger</t>
  </si>
  <si>
    <t>Duckworth, Brandon</t>
  </si>
  <si>
    <t>Ensberg, Morgan</t>
  </si>
  <si>
    <t>Everett, Adam</t>
  </si>
  <si>
    <t>Franco, John</t>
  </si>
  <si>
    <t>Harville, Chad</t>
  </si>
  <si>
    <t>Lamb, Mike</t>
  </si>
  <si>
    <t>Lane, Jason</t>
  </si>
  <si>
    <t>Lidge, Brad</t>
  </si>
  <si>
    <t>Oswalt, Roy</t>
  </si>
  <si>
    <t>Palmeiro, Orlando</t>
  </si>
  <si>
    <t>Pettitte, Andy</t>
  </si>
  <si>
    <t>Qualls, Chad</t>
  </si>
  <si>
    <t>Scott, Luke</t>
  </si>
  <si>
    <t>Springer, Russ</t>
  </si>
  <si>
    <t>Taveras, Willy</t>
  </si>
  <si>
    <t>Vizcaino, Jose</t>
  </si>
  <si>
    <t>Wheeler, Dan</t>
  </si>
  <si>
    <t>Los Angeles Dodgers</t>
  </si>
  <si>
    <t>Alvarez, Wilson</t>
  </si>
  <si>
    <t>Bako, Paul</t>
  </si>
  <si>
    <t>Bradley, Milton</t>
  </si>
  <si>
    <t>Brazoban, Yhency</t>
  </si>
  <si>
    <t>Carlyle, Buddy</t>
  </si>
  <si>
    <t>Carrara, Giovanni</t>
  </si>
  <si>
    <t>Choi, Hee Seop</t>
  </si>
  <si>
    <t>Dessens, Elmer</t>
  </si>
  <si>
    <t>Dreifort, Darren</t>
  </si>
  <si>
    <t>Drew, JD</t>
  </si>
  <si>
    <t>Erickson, Scott</t>
  </si>
  <si>
    <t>Gagne, Eric</t>
  </si>
  <si>
    <t>Grabowski, Jason</t>
  </si>
  <si>
    <t>Houlton, DJ</t>
  </si>
  <si>
    <t>Izturis, Cesar</t>
  </si>
  <si>
    <t>Kent, Jeff</t>
  </si>
  <si>
    <t>Ledee, Ricky</t>
  </si>
  <si>
    <t>Lowe, Derek</t>
  </si>
  <si>
    <t>Penny, Brad</t>
  </si>
  <si>
    <t>Perez, Antonio</t>
  </si>
  <si>
    <t>Perez, Odalis</t>
  </si>
  <si>
    <t>Phillips, Jason</t>
  </si>
  <si>
    <t>Repko, Jason</t>
  </si>
  <si>
    <t>Saenz, Olmedo</t>
  </si>
  <si>
    <t>Sanchez, Duaner</t>
  </si>
  <si>
    <t>Schmoll, Steve</t>
  </si>
  <si>
    <t>Valentin, Jose</t>
  </si>
  <si>
    <t>Weaver, Jeff</t>
  </si>
  <si>
    <t>Werth, Jayson</t>
  </si>
  <si>
    <t>Wunsch, Kelly</t>
  </si>
  <si>
    <t>Milwaukee Brewers</t>
  </si>
  <si>
    <t>Adams, Mike</t>
  </si>
  <si>
    <t>Bottalico, Ricky</t>
  </si>
  <si>
    <t>Branyan, Russell</t>
  </si>
  <si>
    <t>Capuano, Chris</t>
  </si>
  <si>
    <t>Cirillo, Jeff</t>
  </si>
  <si>
    <t>Clark, Brady</t>
  </si>
  <si>
    <t>Davis, Doug</t>
  </si>
  <si>
    <t>de la Rosa, Jorge</t>
  </si>
  <si>
    <t>Glover, Gary</t>
  </si>
  <si>
    <t>Hall, Bill</t>
  </si>
  <si>
    <t>Hardy, JJ</t>
  </si>
  <si>
    <t>Helms, Wes</t>
  </si>
  <si>
    <t>Jenkins, Geoff</t>
  </si>
  <si>
    <t>Lee, Carlos</t>
  </si>
  <si>
    <t>Magruder, Chris</t>
  </si>
  <si>
    <t>Miller, Damian</t>
  </si>
  <si>
    <t>Moeller, Chad</t>
  </si>
  <si>
    <t>Obermueller, Wes</t>
  </si>
  <si>
    <t>Overbay, Lyle</t>
  </si>
  <si>
    <t>Phelps, Tommy</t>
  </si>
  <si>
    <t>Santos, Victor</t>
  </si>
  <si>
    <t>Sheets, Ben</t>
  </si>
  <si>
    <t>Spivey, Junior</t>
  </si>
  <si>
    <t>Turnbow, Derrek</t>
  </si>
  <si>
    <t>Wise, Matt</t>
  </si>
  <si>
    <t>New York Mets</t>
  </si>
  <si>
    <t>Aybar, Manny</t>
  </si>
  <si>
    <t>Beltran, Carlos</t>
  </si>
  <si>
    <t>Benson, Kris</t>
  </si>
  <si>
    <t>Cairo, Miguel</t>
  </si>
  <si>
    <t>Cameron, Mike</t>
  </si>
  <si>
    <t>Castro, Ramon</t>
  </si>
  <si>
    <t>DeJean, Mike</t>
  </si>
  <si>
    <t>Floyd, Cliff</t>
  </si>
  <si>
    <t>Fortunato, Bartolome</t>
  </si>
  <si>
    <t>Glavine, Tom</t>
  </si>
  <si>
    <t>Heredia, Felix</t>
  </si>
  <si>
    <t>Hernandez, Roberto</t>
  </si>
  <si>
    <t>Ishii, Kazuhisa</t>
  </si>
  <si>
    <t>Koo, Dae Sung</t>
  </si>
  <si>
    <t>Looper, Braden</t>
  </si>
  <si>
    <t>Martinez, Pedro</t>
  </si>
  <si>
    <t>Matsui, Kazuo</t>
  </si>
  <si>
    <t>Matthews, Mike</t>
  </si>
  <si>
    <t>Mientkiewicz, Doug</t>
  </si>
  <si>
    <t>Piazza, Mike</t>
  </si>
  <si>
    <t>Reyes, Jose</t>
  </si>
  <si>
    <t>Trachsel, Steve</t>
  </si>
  <si>
    <t>Valent, Eric</t>
  </si>
  <si>
    <t>Woodward, Chris</t>
  </si>
  <si>
    <t>Wright, David</t>
  </si>
  <si>
    <t>Yates, Tyler</t>
  </si>
  <si>
    <t>Zambrano, Victor</t>
  </si>
  <si>
    <t>Philadelphia Phillies</t>
  </si>
  <si>
    <t>Abreu, Bobby</t>
  </si>
  <si>
    <t>Adams, Terry</t>
  </si>
  <si>
    <t>Bell, David</t>
  </si>
  <si>
    <t>Burrell, Pat</t>
  </si>
  <si>
    <t>Cormier, Rheal</t>
  </si>
  <si>
    <t>Floyd, Gavin</t>
  </si>
  <si>
    <t>Fultz, Aaron</t>
  </si>
  <si>
    <t>Lidle, Cory</t>
  </si>
  <si>
    <t>Lieber, Jon</t>
  </si>
  <si>
    <t>Lieberthal, Mike</t>
  </si>
  <si>
    <t>Liriano, Pedro</t>
  </si>
  <si>
    <t>Lofton, Kenny</t>
  </si>
  <si>
    <t>Madson, Ryan</t>
  </si>
  <si>
    <t>Michaels, Jason</t>
  </si>
  <si>
    <t>Myers, Brett</t>
  </si>
  <si>
    <t>Offerman, Jose</t>
  </si>
  <si>
    <t>Padilla, Vicente</t>
  </si>
  <si>
    <t>Perez, Tomas</t>
  </si>
  <si>
    <t>Polanco, Placido</t>
  </si>
  <si>
    <t>Pratt, Todd</t>
  </si>
  <si>
    <t>Rollins, Jimmy</t>
  </si>
  <si>
    <t>Thome, Jim</t>
  </si>
  <si>
    <t>Utley, Chase</t>
  </si>
  <si>
    <t>Wagner, Billy</t>
  </si>
  <si>
    <t>Wolf, Randy</t>
  </si>
  <si>
    <t>Worrell, Tim</t>
  </si>
  <si>
    <t>Pittsburgh Pirates</t>
  </si>
  <si>
    <t>Bay, Jason</t>
  </si>
  <si>
    <t>Burnett, Sean</t>
  </si>
  <si>
    <t>Castillo, Jose</t>
  </si>
  <si>
    <t>Cota, Humberto</t>
  </si>
  <si>
    <t>Fogg, Josh</t>
  </si>
  <si>
    <t>Gonzalez, Mike</t>
  </si>
  <si>
    <t>Grabow, John</t>
  </si>
  <si>
    <t>Hill, Bobby</t>
  </si>
  <si>
    <t>Lawton, Matt</t>
  </si>
  <si>
    <t>Mackowiak, Rob</t>
  </si>
  <si>
    <t>Meadows, Brian</t>
  </si>
  <si>
    <t>Mesa, Jose</t>
  </si>
  <si>
    <t>Perez, Oliver</t>
  </si>
  <si>
    <t>Redman, Mark</t>
  </si>
  <si>
    <t>Redman, Tike</t>
  </si>
  <si>
    <t>Ross, David</t>
  </si>
  <si>
    <t>Sanchez, Freddy</t>
  </si>
  <si>
    <t>Santiago, Benito</t>
  </si>
  <si>
    <t>Torres, Salomon</t>
  </si>
  <si>
    <t>Van Benschoten, John</t>
  </si>
  <si>
    <t>Vogelsong, Ryan</t>
  </si>
  <si>
    <t>Ward, Daryle</t>
  </si>
  <si>
    <t>Wells, Kip</t>
  </si>
  <si>
    <t>White, Rick</t>
  </si>
  <si>
    <t>Wigginton, Ty</t>
  </si>
  <si>
    <t>Silliams, Dave</t>
  </si>
  <si>
    <t>Wilson, Craig</t>
  </si>
  <si>
    <t>Wilson, Jack</t>
  </si>
  <si>
    <t>San Diego Padres</t>
  </si>
  <si>
    <t>Asencio, Miguel</t>
  </si>
  <si>
    <t>Blum, Geoff</t>
  </si>
  <si>
    <t>Burroughs, Sean</t>
  </si>
  <si>
    <t>Eaton, Adam</t>
  </si>
  <si>
    <t>Giles, Brian</t>
  </si>
  <si>
    <t>Greene, Khalil</t>
  </si>
  <si>
    <t>Guzman, Freddy</t>
  </si>
  <si>
    <t>Hammond, Chris</t>
  </si>
  <si>
    <t>Hernandez, Ramon</t>
  </si>
  <si>
    <t>Hoffman, Trevor</t>
  </si>
  <si>
    <t>Hyzdu, Adam</t>
  </si>
  <si>
    <t>Klesko, Ryan</t>
  </si>
  <si>
    <t>Lawrence, Brian</t>
  </si>
  <si>
    <t>Linebrink, Scott</t>
  </si>
  <si>
    <t>Loretta, Mark</t>
  </si>
  <si>
    <t>May, Darrell</t>
  </si>
  <si>
    <t>Nady, Xavier</t>
  </si>
  <si>
    <t>Nevin, Phil</t>
  </si>
  <si>
    <t>Ojeda, Miguel</t>
  </si>
  <si>
    <t>Otsuka, Akinori</t>
  </si>
  <si>
    <t>Peavy, Jake</t>
  </si>
  <si>
    <t>Redding, Tim</t>
  </si>
  <si>
    <t>Reyes, Dennys</t>
  </si>
  <si>
    <t>Roberts, Dave</t>
  </si>
  <si>
    <t>Seanez, Rudy</t>
  </si>
  <si>
    <t>Sweeney, Mark</t>
  </si>
  <si>
    <t>Williams, Woody</t>
  </si>
  <si>
    <t>Young, Eric</t>
  </si>
  <si>
    <t>San Francisco Giants</t>
  </si>
  <si>
    <t>Alfonzo, Edgardo</t>
  </si>
  <si>
    <t>Alou, Moises</t>
  </si>
  <si>
    <t>Benitez, Armando</t>
  </si>
  <si>
    <t>Bonds, Barry</t>
  </si>
  <si>
    <t>Brower, Jim</t>
  </si>
  <si>
    <t>Christiansen, Jason</t>
  </si>
  <si>
    <t>Cruz, Deivi</t>
  </si>
  <si>
    <t>Durham, Ray</t>
  </si>
  <si>
    <t>Ellison, Jason</t>
  </si>
  <si>
    <t>Eyre, Scott</t>
  </si>
  <si>
    <t>Fassero, Jeff</t>
  </si>
  <si>
    <t>Feliz, Pedro</t>
  </si>
  <si>
    <t>Grissom, Marquis</t>
  </si>
  <si>
    <t>Herges, Matt</t>
  </si>
  <si>
    <t>Lowry, Noah</t>
  </si>
  <si>
    <t>Matheny, Mike</t>
  </si>
  <si>
    <t>Rueter, Kirk</t>
  </si>
  <si>
    <t>Schmidt, Jason</t>
  </si>
  <si>
    <t>Snow, JT</t>
  </si>
  <si>
    <t>Tomko, Brett</t>
  </si>
  <si>
    <t>Torcato, Tony</t>
  </si>
  <si>
    <t>Torrealba, Yorvit</t>
  </si>
  <si>
    <t>Tucker, Michael</t>
  </si>
  <si>
    <t>Vizquel, Omar</t>
  </si>
  <si>
    <t>Walker, Tyler</t>
  </si>
  <si>
    <t>Williams, Jerome</t>
  </si>
  <si>
    <t>St. Louis Cardinals</t>
  </si>
  <si>
    <t>Ankiel, Rick</t>
  </si>
  <si>
    <t>Carpenter, Chris</t>
  </si>
  <si>
    <t>Cedeno, Roger</t>
  </si>
  <si>
    <t>Diaz, Einar</t>
  </si>
  <si>
    <t>Eckstein, David</t>
  </si>
  <si>
    <t>Edmonds, Jim</t>
  </si>
  <si>
    <t>Eldred, Cal</t>
  </si>
  <si>
    <t>Flores, Randy</t>
  </si>
  <si>
    <t>Grudzielanek, Mark</t>
  </si>
  <si>
    <t>Isringhausen, Jason</t>
  </si>
  <si>
    <t>King, Ray</t>
  </si>
  <si>
    <t>Lincoln, Mike</t>
  </si>
  <si>
    <t>Luna, Hector</t>
  </si>
  <si>
    <t>Mabry, John</t>
  </si>
  <si>
    <t>Marquis, Jason</t>
  </si>
  <si>
    <t>Molina, Yadier</t>
  </si>
  <si>
    <t>Morris, Matt</t>
  </si>
  <si>
    <t>Mulder, Mark</t>
  </si>
  <si>
    <t>Pujols, Albert</t>
  </si>
  <si>
    <t>Reyes, Al</t>
  </si>
  <si>
    <t>Rolen, Scott</t>
  </si>
  <si>
    <t>Sanders, Reggie</t>
  </si>
  <si>
    <t>Suppan, Jeff</t>
  </si>
  <si>
    <t>Taguchi, So</t>
  </si>
  <si>
    <t>Tavarez, Julian</t>
  </si>
  <si>
    <t>Walker, Larry</t>
  </si>
  <si>
    <t>Washington Nationals</t>
  </si>
  <si>
    <t>Armas, Tony</t>
  </si>
  <si>
    <t>Ayala, Luis</t>
  </si>
  <si>
    <t>Beltran, Francis</t>
  </si>
  <si>
    <t>Bennett, Gary</t>
  </si>
  <si>
    <t>Blanco, Tony</t>
  </si>
  <si>
    <t>Carroll, Jamey</t>
  </si>
  <si>
    <t>Castilla, Vinny</t>
  </si>
  <si>
    <t>Church, Ryan</t>
  </si>
  <si>
    <t>Cordero, Chad</t>
  </si>
  <si>
    <t>Cordero, Wil</t>
  </si>
  <si>
    <t>Davis, JJ</t>
  </si>
  <si>
    <t>Day, Zach</t>
  </si>
  <si>
    <t>Eischen, Joey</t>
  </si>
  <si>
    <t>Escobar, Alex</t>
  </si>
  <si>
    <t>Guillen, Jose</t>
  </si>
  <si>
    <t>Guzman, Cristian</t>
  </si>
  <si>
    <t>Hernandez, Livan</t>
  </si>
  <si>
    <t>Horgan, Joe</t>
  </si>
  <si>
    <t>Johnson, Nick</t>
  </si>
  <si>
    <t>Loaiza, Esteban</t>
  </si>
  <si>
    <t>Mateo, Henry</t>
  </si>
  <si>
    <t>Ohka, Tomo</t>
  </si>
  <si>
    <t>Osuna, Antonio</t>
  </si>
  <si>
    <t>Patterson, John</t>
  </si>
  <si>
    <t>Schneider, Brian</t>
  </si>
  <si>
    <t>Sledge, Terrmel</t>
  </si>
  <si>
    <t>Tucker, TJ</t>
  </si>
  <si>
    <t>Vargas, Claudio</t>
  </si>
  <si>
    <t>Vidro, Jose</t>
  </si>
  <si>
    <t>Wilkerson, Brad</t>
  </si>
  <si>
    <t>Source:  http://asp.usatoday.com/sports/baseball/salaries</t>
  </si>
  <si>
    <t>Pay Rise</t>
  </si>
  <si>
    <t>IF Sample Data</t>
  </si>
  <si>
    <t>Nested IF's</t>
  </si>
  <si>
    <t>SUMIF_IFS Sample Data</t>
  </si>
  <si>
    <t>COUNTIF_IFS Sample Data</t>
  </si>
  <si>
    <t>VLOOKUP Exact Match</t>
  </si>
  <si>
    <t>VLOOKUP Sorted List</t>
  </si>
  <si>
    <t>HLOOKUP Exact Match</t>
  </si>
  <si>
    <t>HLOOKUP Sorted List</t>
  </si>
  <si>
    <t>Absolute References</t>
  </si>
  <si>
    <t>IFERROR VLOOKUP</t>
  </si>
  <si>
    <t>IF AND OR</t>
  </si>
  <si>
    <t>SUBTOTAL</t>
  </si>
  <si>
    <t>Named Ranges</t>
  </si>
  <si>
    <t>Pivot Tables</t>
  </si>
  <si>
    <t>Drop Down Lists</t>
  </si>
  <si>
    <t>OFFSET</t>
  </si>
  <si>
    <t>Running Total</t>
  </si>
  <si>
    <t>INDEX &amp; MATCH</t>
  </si>
  <si>
    <t>Dynamic List</t>
  </si>
  <si>
    <t>Tables</t>
  </si>
  <si>
    <t>Excel Tutorials from the Blog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</si>
</sst>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m/d/yy;@"/>
    <numFmt numFmtId="167" formatCode="_(&quot;$&quot;* #,##0.00_);_(&quot;$&quot;* \(#,##0.00\);_(&quot;$&quot;* &quot;-&quot;??_);_(@_)"/>
    <numFmt numFmtId="168" formatCode="0.0%"/>
    <numFmt numFmtId="169" formatCode="_-[$$-C09]* #,##0.00_-;\-[$$-C09]* #,##0.00_-;_-[$$-C09]* &quot;-&quot;??_-;_-@_-"/>
    <numFmt numFmtId="170" formatCode="_-* #,##0.0_-;\-* #,##0.0_-;_-* &quot;-&quot;??_-;_-@_-"/>
    <numFmt numFmtId="171" formatCode="#,##0_ ;\-#,##0\ 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sz val="11"/>
      <name val="Symbol"/>
      <family val="1"/>
      <charset val="2"/>
    </font>
    <font>
      <b/>
      <sz val="12"/>
      <color theme="0" tint="-4.9989318521683403E-2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1"/>
      <color theme="1"/>
      <name val="Calibri"/>
      <family val="2"/>
      <scheme val="minor"/>
    </font>
    <font>
      <sz val="11"/>
      <name val="Segoe Print"/>
    </font>
    <font>
      <sz val="10"/>
      <name val="Segoe Print"/>
    </font>
    <font>
      <sz val="14"/>
      <name val="Segoe Print"/>
    </font>
    <font>
      <b/>
      <sz val="12"/>
      <color rgb="FFFF0000"/>
      <name val="Segoe Print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8"/>
      <name val="Segoe Print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33CC"/>
      <name val="Calibri"/>
      <family val="2"/>
      <scheme val="minor"/>
    </font>
    <font>
      <b/>
      <sz val="11"/>
      <name val="Segoe Print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rgb="FFFF33CC"/>
      </left>
      <right style="medium">
        <color rgb="FFFF33CC"/>
      </right>
      <top style="medium">
        <color rgb="FFFF33CC"/>
      </top>
      <bottom style="medium">
        <color rgb="FFFF33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9" tint="-0.249977111117893"/>
      </left>
      <right style="thin">
        <color theme="0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thin">
        <color theme="0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6" tint="-0.24994659260841701"/>
      </left>
      <right/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6" tint="-0.24994659260841701"/>
      </right>
      <top/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65">
    <xf numFmtId="0" fontId="0" fillId="0" borderId="0" xfId="0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65" fontId="3" fillId="0" borderId="0" xfId="1" applyNumberFormat="1" applyFont="1"/>
    <xf numFmtId="0" fontId="6" fillId="0" borderId="0" xfId="0" applyFont="1"/>
    <xf numFmtId="0" fontId="3" fillId="0" borderId="0" xfId="0" applyFont="1"/>
    <xf numFmtId="166" fontId="0" fillId="0" borderId="0" xfId="0" applyNumberFormat="1" applyAlignment="1">
      <alignment horizontal="center"/>
    </xf>
    <xf numFmtId="0" fontId="0" fillId="0" borderId="2" xfId="0" applyBorder="1"/>
    <xf numFmtId="165" fontId="3" fillId="0" borderId="2" xfId="1" applyNumberFormat="1" applyFont="1" applyBorder="1"/>
    <xf numFmtId="164" fontId="8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168" fontId="5" fillId="0" borderId="0" xfId="4" applyNumberFormat="1" applyFont="1"/>
    <xf numFmtId="0" fontId="0" fillId="0" borderId="0" xfId="0" quotePrefix="1"/>
    <xf numFmtId="168" fontId="3" fillId="0" borderId="0" xfId="4" applyNumberFormat="1" applyFont="1" applyBorder="1"/>
    <xf numFmtId="168" fontId="0" fillId="0" borderId="0" xfId="4" applyNumberFormat="1" applyFont="1" applyBorder="1"/>
    <xf numFmtId="168" fontId="3" fillId="0" borderId="0" xfId="4" applyNumberFormat="1" applyFont="1"/>
    <xf numFmtId="168" fontId="4" fillId="0" borderId="1" xfId="4" applyNumberFormat="1" applyFont="1" applyBorder="1" applyAlignment="1">
      <alignment horizontal="center"/>
    </xf>
    <xf numFmtId="169" fontId="6" fillId="0" borderId="0" xfId="4" applyNumberFormat="1" applyFont="1" applyBorder="1"/>
    <xf numFmtId="165" fontId="5" fillId="0" borderId="0" xfId="1" applyNumberFormat="1" applyFont="1"/>
    <xf numFmtId="44" fontId="6" fillId="0" borderId="0" xfId="5" applyFont="1" applyBorder="1"/>
    <xf numFmtId="168" fontId="5" fillId="0" borderId="3" xfId="4" applyNumberFormat="1" applyFont="1" applyBorder="1" applyAlignment="1">
      <alignment horizontal="center"/>
    </xf>
    <xf numFmtId="168" fontId="5" fillId="0" borderId="4" xfId="4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9" fontId="6" fillId="0" borderId="0" xfId="4" applyFont="1" applyBorder="1" applyAlignment="1">
      <alignment horizontal="center"/>
    </xf>
    <xf numFmtId="9" fontId="4" fillId="0" borderId="1" xfId="4" applyFont="1" applyBorder="1" applyAlignment="1">
      <alignment horizontal="center"/>
    </xf>
    <xf numFmtId="9" fontId="6" fillId="0" borderId="0" xfId="4" applyFont="1"/>
    <xf numFmtId="9" fontId="5" fillId="0" borderId="0" xfId="4" applyFont="1"/>
    <xf numFmtId="170" fontId="3" fillId="0" borderId="0" xfId="1" applyNumberFormat="1" applyFont="1"/>
    <xf numFmtId="170" fontId="6" fillId="0" borderId="0" xfId="1" applyNumberFormat="1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70" fontId="3" fillId="0" borderId="6" xfId="1" applyNumberFormat="1" applyFont="1" applyBorder="1"/>
    <xf numFmtId="170" fontId="3" fillId="0" borderId="6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70" fontId="3" fillId="0" borderId="8" xfId="1" applyNumberFormat="1" applyFont="1" applyBorder="1"/>
    <xf numFmtId="170" fontId="3" fillId="0" borderId="0" xfId="1" applyNumberFormat="1" applyFont="1" applyBorder="1" applyAlignment="1">
      <alignment horizontal="center"/>
    </xf>
    <xf numFmtId="0" fontId="0" fillId="0" borderId="0" xfId="0" applyBorder="1"/>
    <xf numFmtId="168" fontId="5" fillId="0" borderId="0" xfId="4" applyNumberFormat="1" applyFont="1" applyBorder="1"/>
    <xf numFmtId="0" fontId="4" fillId="0" borderId="0" xfId="0" applyFont="1" applyBorder="1" applyAlignment="1">
      <alignment horizontal="left"/>
    </xf>
    <xf numFmtId="170" fontId="3" fillId="0" borderId="2" xfId="1" applyNumberFormat="1" applyFont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9" fontId="10" fillId="3" borderId="9" xfId="4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 wrapText="1"/>
    </xf>
    <xf numFmtId="165" fontId="5" fillId="0" borderId="0" xfId="1" applyNumberFormat="1" applyFont="1" applyBorder="1"/>
    <xf numFmtId="165" fontId="14" fillId="0" borderId="1" xfId="1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43" fontId="5" fillId="0" borderId="0" xfId="1" applyFont="1"/>
    <xf numFmtId="0" fontId="15" fillId="0" borderId="0" xfId="6" applyAlignment="1" applyProtection="1"/>
    <xf numFmtId="0" fontId="16" fillId="0" borderId="0" xfId="0" applyFont="1"/>
    <xf numFmtId="49" fontId="1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4" fontId="18" fillId="4" borderId="10" xfId="0" applyNumberFormat="1" applyFont="1" applyFill="1" applyBorder="1" applyAlignment="1">
      <alignment horizontal="center"/>
    </xf>
    <xf numFmtId="0" fontId="18" fillId="4" borderId="10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10" xfId="0" applyFill="1" applyBorder="1"/>
    <xf numFmtId="165" fontId="3" fillId="5" borderId="10" xfId="1" applyNumberFormat="1" applyFont="1" applyFill="1" applyBorder="1"/>
    <xf numFmtId="164" fontId="0" fillId="6" borderId="10" xfId="0" applyNumberFormat="1" applyFill="1" applyBorder="1" applyAlignment="1">
      <alignment horizontal="center"/>
    </xf>
    <xf numFmtId="0" fontId="0" fillId="6" borderId="10" xfId="0" applyFill="1" applyBorder="1"/>
    <xf numFmtId="165" fontId="3" fillId="6" borderId="10" xfId="1" applyNumberFormat="1" applyFont="1" applyFill="1" applyBorder="1"/>
    <xf numFmtId="0" fontId="19" fillId="4" borderId="10" xfId="0" applyFont="1" applyFill="1" applyBorder="1"/>
    <xf numFmtId="165" fontId="19" fillId="4" borderId="10" xfId="1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165" fontId="10" fillId="0" borderId="0" xfId="1" applyNumberFormat="1" applyFont="1" applyFill="1" applyBorder="1" applyAlignment="1">
      <alignment horizontal="center" wrapText="1"/>
    </xf>
    <xf numFmtId="43" fontId="5" fillId="0" borderId="0" xfId="1" applyFont="1" applyAlignment="1">
      <alignment wrapText="1"/>
    </xf>
    <xf numFmtId="0" fontId="0" fillId="0" borderId="0" xfId="0" pivotButton="1" applyAlignment="1">
      <alignment wrapText="1"/>
    </xf>
    <xf numFmtId="168" fontId="5" fillId="0" borderId="0" xfId="4" applyNumberFormat="1" applyFont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8" fontId="5" fillId="0" borderId="0" xfId="4" applyNumberFormat="1" applyFont="1" applyAlignment="1">
      <alignment horizontal="center" vertical="center" wrapText="1"/>
    </xf>
    <xf numFmtId="0" fontId="0" fillId="0" borderId="0" xfId="0" pivotButton="1" applyAlignment="1">
      <alignment horizontal="left"/>
    </xf>
    <xf numFmtId="0" fontId="0" fillId="0" borderId="0" xfId="0" pivotButton="1" applyAlignment="1">
      <alignment horizontal="left" wrapText="1"/>
    </xf>
    <xf numFmtId="0" fontId="0" fillId="0" borderId="0" xfId="0" applyAlignment="1">
      <alignment horizontal="left" vertical="center" wrapText="1"/>
    </xf>
    <xf numFmtId="43" fontId="5" fillId="0" borderId="0" xfId="1" applyFont="1" applyAlignment="1">
      <alignment horizontal="lef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43" fontId="5" fillId="0" borderId="0" xfId="1" applyFont="1" applyAlignment="1">
      <alignment vertical="center"/>
    </xf>
    <xf numFmtId="0" fontId="0" fillId="0" borderId="0" xfId="0" applyAlignment="1">
      <alignment vertical="center"/>
    </xf>
    <xf numFmtId="168" fontId="5" fillId="0" borderId="0" xfId="4" applyNumberFormat="1" applyFont="1" applyAlignment="1">
      <alignment vertical="center"/>
    </xf>
    <xf numFmtId="0" fontId="0" fillId="0" borderId="0" xfId="0" pivotButton="1" applyFont="1" applyAlignment="1">
      <alignment horizontal="left" vertical="top"/>
    </xf>
    <xf numFmtId="0" fontId="0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7"/>
    <xf numFmtId="165" fontId="0" fillId="0" borderId="2" xfId="8" applyNumberFormat="1" applyFont="1" applyBorder="1"/>
    <xf numFmtId="170" fontId="0" fillId="0" borderId="2" xfId="8" applyNumberFormat="1" applyFont="1" applyBorder="1"/>
    <xf numFmtId="165" fontId="0" fillId="0" borderId="0" xfId="8" applyNumberFormat="1" applyFont="1"/>
    <xf numFmtId="170" fontId="0" fillId="0" borderId="0" xfId="8" applyNumberFormat="1" applyFont="1"/>
    <xf numFmtId="0" fontId="2" fillId="0" borderId="0" xfId="7" applyAlignment="1">
      <alignment horizontal="center" wrapText="1"/>
    </xf>
    <xf numFmtId="170" fontId="2" fillId="0" borderId="0" xfId="7" applyNumberFormat="1"/>
    <xf numFmtId="170" fontId="2" fillId="0" borderId="2" xfId="7" applyNumberFormat="1" applyBorder="1"/>
    <xf numFmtId="0" fontId="2" fillId="0" borderId="1" xfId="7" applyBorder="1" applyAlignment="1">
      <alignment horizontal="center" wrapText="1"/>
    </xf>
    <xf numFmtId="43" fontId="2" fillId="0" borderId="0" xfId="1" applyFont="1"/>
    <xf numFmtId="43" fontId="2" fillId="0" borderId="0" xfId="7" applyNumberFormat="1"/>
    <xf numFmtId="9" fontId="2" fillId="0" borderId="0" xfId="7" applyNumberFormat="1"/>
    <xf numFmtId="0" fontId="2" fillId="0" borderId="1" xfId="7" applyBorder="1"/>
    <xf numFmtId="43" fontId="2" fillId="0" borderId="0" xfId="1" quotePrefix="1" applyFont="1"/>
    <xf numFmtId="0" fontId="20" fillId="0" borderId="0" xfId="7" applyFont="1"/>
    <xf numFmtId="165" fontId="14" fillId="0" borderId="0" xfId="1" applyNumberFormat="1" applyFont="1" applyFill="1" applyBorder="1" applyAlignment="1">
      <alignment horizontal="center"/>
    </xf>
    <xf numFmtId="168" fontId="5" fillId="0" borderId="0" xfId="4" applyNumberFormat="1" applyFont="1" applyAlignment="1">
      <alignment horizontal="left"/>
    </xf>
    <xf numFmtId="0" fontId="21" fillId="0" borderId="0" xfId="0" applyFont="1"/>
    <xf numFmtId="165" fontId="22" fillId="0" borderId="0" xfId="1" applyNumberFormat="1" applyFo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5" fontId="24" fillId="0" borderId="0" xfId="1" applyNumberFormat="1" applyFont="1" applyAlignment="1">
      <alignment horizontal="center" vertical="center"/>
    </xf>
    <xf numFmtId="165" fontId="22" fillId="0" borderId="11" xfId="1" applyNumberFormat="1" applyFont="1" applyBorder="1"/>
    <xf numFmtId="0" fontId="21" fillId="0" borderId="8" xfId="0" applyFont="1" applyBorder="1" applyAlignment="1">
      <alignment horizontal="center" vertical="center"/>
    </xf>
    <xf numFmtId="0" fontId="21" fillId="0" borderId="25" xfId="0" applyFont="1" applyBorder="1"/>
    <xf numFmtId="165" fontId="22" fillId="0" borderId="25" xfId="1" applyNumberFormat="1" applyFont="1" applyBorder="1"/>
    <xf numFmtId="0" fontId="21" fillId="0" borderId="25" xfId="0" applyFont="1" applyBorder="1" applyAlignment="1">
      <alignment horizontal="left" vertical="center"/>
    </xf>
    <xf numFmtId="165" fontId="28" fillId="0" borderId="18" xfId="1" applyNumberFormat="1" applyFont="1" applyBorder="1" applyAlignment="1">
      <alignment vertical="center" wrapText="1"/>
    </xf>
    <xf numFmtId="0" fontId="26" fillId="2" borderId="26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10" fillId="7" borderId="27" xfId="0" applyFont="1" applyFill="1" applyBorder="1" applyAlignment="1">
      <alignment horizontal="left" vertical="center" wrapText="1"/>
    </xf>
    <xf numFmtId="0" fontId="26" fillId="2" borderId="26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vertical="center" wrapText="1"/>
    </xf>
    <xf numFmtId="0" fontId="10" fillId="7" borderId="30" xfId="0" applyFont="1" applyFill="1" applyBorder="1" applyAlignment="1">
      <alignment horizontal="left" vertical="center"/>
    </xf>
    <xf numFmtId="0" fontId="10" fillId="7" borderId="30" xfId="0" applyNumberFormat="1" applyFont="1" applyFill="1" applyBorder="1" applyAlignment="1">
      <alignment horizontal="center" vertical="center"/>
    </xf>
    <xf numFmtId="0" fontId="10" fillId="3" borderId="29" xfId="0" applyNumberFormat="1" applyFont="1" applyFill="1" applyBorder="1" applyAlignment="1">
      <alignment horizontal="center" vertical="center"/>
    </xf>
    <xf numFmtId="0" fontId="10" fillId="3" borderId="27" xfId="0" applyNumberFormat="1" applyFont="1" applyFill="1" applyBorder="1" applyAlignment="1">
      <alignment horizontal="center" vertical="center"/>
    </xf>
    <xf numFmtId="0" fontId="10" fillId="7" borderId="2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5" fontId="30" fillId="0" borderId="0" xfId="1" applyNumberFormat="1" applyFont="1" applyAlignment="1">
      <alignment vertical="center"/>
    </xf>
    <xf numFmtId="0" fontId="27" fillId="0" borderId="0" xfId="0" quotePrefix="1" applyFont="1" applyAlignment="1">
      <alignment vertical="center"/>
    </xf>
    <xf numFmtId="0" fontId="10" fillId="7" borderId="28" xfId="0" applyFont="1" applyFill="1" applyBorder="1" applyAlignment="1">
      <alignment horizontal="left" vertical="center" wrapText="1"/>
    </xf>
    <xf numFmtId="0" fontId="10" fillId="7" borderId="31" xfId="0" applyNumberFormat="1" applyFont="1" applyFill="1" applyBorder="1" applyAlignment="1">
      <alignment horizontal="center" vertical="center"/>
    </xf>
    <xf numFmtId="0" fontId="10" fillId="7" borderId="32" xfId="0" applyNumberFormat="1" applyFont="1" applyFill="1" applyBorder="1" applyAlignment="1">
      <alignment horizontal="center" vertical="center"/>
    </xf>
    <xf numFmtId="0" fontId="10" fillId="7" borderId="33" xfId="0" applyNumberFormat="1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left" vertical="center" wrapText="1"/>
    </xf>
    <xf numFmtId="0" fontId="10" fillId="3" borderId="34" xfId="0" applyNumberFormat="1" applyFont="1" applyFill="1" applyBorder="1" applyAlignment="1">
      <alignment horizontal="center" vertical="center"/>
    </xf>
    <xf numFmtId="0" fontId="29" fillId="7" borderId="36" xfId="0" applyFont="1" applyFill="1" applyBorder="1" applyAlignment="1">
      <alignment horizontal="left" vertical="center" wrapText="1"/>
    </xf>
    <xf numFmtId="0" fontId="10" fillId="7" borderId="34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9" fillId="0" borderId="0" xfId="0" applyFont="1" applyBorder="1" applyAlignment="1">
      <alignment horizontal="center"/>
    </xf>
    <xf numFmtId="0" fontId="10" fillId="7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29" fillId="3" borderId="34" xfId="0" applyFont="1" applyFill="1" applyBorder="1" applyAlignment="1">
      <alignment horizontal="left" vertical="center" wrapText="1"/>
    </xf>
    <xf numFmtId="0" fontId="27" fillId="0" borderId="0" xfId="0" applyFont="1"/>
    <xf numFmtId="0" fontId="36" fillId="0" borderId="0" xfId="0" applyFont="1"/>
    <xf numFmtId="0" fontId="36" fillId="0" borderId="5" xfId="0" applyFont="1" applyBorder="1" applyAlignment="1">
      <alignment horizontal="center" vertical="center"/>
    </xf>
    <xf numFmtId="0" fontId="36" fillId="0" borderId="30" xfId="0" applyNumberFormat="1" applyFont="1" applyFill="1" applyBorder="1" applyAlignment="1">
      <alignment horizontal="center" vertical="center"/>
    </xf>
    <xf numFmtId="0" fontId="21" fillId="0" borderId="1" xfId="0" applyFont="1" applyBorder="1" applyAlignment="1"/>
    <xf numFmtId="0" fontId="21" fillId="0" borderId="1" xfId="0" applyFont="1" applyBorder="1" applyAlignment="1">
      <alignment vertical="center"/>
    </xf>
    <xf numFmtId="169" fontId="37" fillId="3" borderId="34" xfId="4" applyNumberFormat="1" applyFont="1" applyFill="1" applyBorder="1" applyAlignment="1">
      <alignment horizontal="center" vertical="center"/>
    </xf>
    <xf numFmtId="9" fontId="37" fillId="7" borderId="34" xfId="4" applyNumberFormat="1" applyFont="1" applyFill="1" applyBorder="1" applyAlignment="1">
      <alignment horizontal="center" vertical="center"/>
    </xf>
    <xf numFmtId="164" fontId="11" fillId="2" borderId="37" xfId="0" applyNumberFormat="1" applyFont="1" applyFill="1" applyBorder="1" applyAlignment="1">
      <alignment horizontal="center"/>
    </xf>
    <xf numFmtId="0" fontId="11" fillId="2" borderId="37" xfId="0" applyFont="1" applyFill="1" applyBorder="1" applyAlignment="1">
      <alignment horizontal="left"/>
    </xf>
    <xf numFmtId="0" fontId="11" fillId="2" borderId="37" xfId="0" applyFont="1" applyFill="1" applyBorder="1" applyAlignment="1">
      <alignment horizontal="center"/>
    </xf>
    <xf numFmtId="168" fontId="11" fillId="2" borderId="1" xfId="4" applyNumberFormat="1" applyFont="1" applyFill="1" applyBorder="1" applyAlignment="1">
      <alignment horizontal="center"/>
    </xf>
    <xf numFmtId="164" fontId="10" fillId="3" borderId="27" xfId="0" applyNumberFormat="1" applyFont="1" applyFill="1" applyBorder="1" applyAlignment="1">
      <alignment horizontal="center"/>
    </xf>
    <xf numFmtId="0" fontId="10" fillId="3" borderId="27" xfId="0" applyFont="1" applyFill="1" applyBorder="1"/>
    <xf numFmtId="165" fontId="10" fillId="3" borderId="27" xfId="1" applyNumberFormat="1" applyFont="1" applyFill="1" applyBorder="1"/>
    <xf numFmtId="169" fontId="37" fillId="3" borderId="28" xfId="4" applyNumberFormat="1" applyFont="1" applyFill="1" applyBorder="1"/>
    <xf numFmtId="164" fontId="10" fillId="7" borderId="27" xfId="0" applyNumberFormat="1" applyFont="1" applyFill="1" applyBorder="1" applyAlignment="1">
      <alignment horizontal="center"/>
    </xf>
    <xf numFmtId="0" fontId="10" fillId="7" borderId="27" xfId="0" applyFont="1" applyFill="1" applyBorder="1"/>
    <xf numFmtId="165" fontId="10" fillId="7" borderId="27" xfId="1" applyNumberFormat="1" applyFont="1" applyFill="1" applyBorder="1"/>
    <xf numFmtId="169" fontId="37" fillId="7" borderId="28" xfId="4" applyNumberFormat="1" applyFont="1" applyFill="1" applyBorder="1"/>
    <xf numFmtId="0" fontId="10" fillId="7" borderId="27" xfId="0" quotePrefix="1" applyFont="1" applyFill="1" applyBorder="1"/>
    <xf numFmtId="168" fontId="11" fillId="2" borderId="34" xfId="4" applyNumberFormat="1" applyFont="1" applyFill="1" applyBorder="1" applyAlignment="1">
      <alignment horizontal="center" vertical="center" wrapText="1"/>
    </xf>
    <xf numFmtId="9" fontId="37" fillId="3" borderId="34" xfId="4" applyFont="1" applyFill="1" applyBorder="1" applyAlignment="1">
      <alignment horizontal="center" vertical="center"/>
    </xf>
    <xf numFmtId="171" fontId="37" fillId="3" borderId="34" xfId="4" applyNumberFormat="1" applyFont="1" applyFill="1" applyBorder="1" applyAlignment="1">
      <alignment horizontal="center" vertical="center"/>
    </xf>
    <xf numFmtId="171" fontId="37" fillId="7" borderId="34" xfId="4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164" fontId="11" fillId="2" borderId="37" xfId="0" applyNumberFormat="1" applyFont="1" applyFill="1" applyBorder="1" applyAlignment="1">
      <alignment horizontal="left" vertical="center" wrapText="1"/>
    </xf>
    <xf numFmtId="164" fontId="10" fillId="3" borderId="27" xfId="0" applyNumberFormat="1" applyFont="1" applyFill="1" applyBorder="1" applyAlignment="1">
      <alignment horizontal="left"/>
    </xf>
    <xf numFmtId="164" fontId="10" fillId="7" borderId="27" xfId="0" applyNumberFormat="1" applyFont="1" applyFill="1" applyBorder="1" applyAlignment="1">
      <alignment horizontal="left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38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indent="7"/>
    </xf>
    <xf numFmtId="0" fontId="5" fillId="0" borderId="0" xfId="0" quotePrefix="1" applyFont="1" applyAlignment="1">
      <alignment horizontal="center" vertical="center"/>
    </xf>
    <xf numFmtId="0" fontId="39" fillId="0" borderId="0" xfId="0" quotePrefix="1" applyFont="1" applyAlignment="1">
      <alignment vertical="center"/>
    </xf>
    <xf numFmtId="165" fontId="0" fillId="0" borderId="0" xfId="1" applyNumberFormat="1" applyFont="1"/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center" indent="1"/>
    </xf>
    <xf numFmtId="0" fontId="0" fillId="0" borderId="0" xfId="0" applyFill="1" applyAlignment="1">
      <alignment horizontal="left" vertical="center" indent="1"/>
    </xf>
    <xf numFmtId="3" fontId="39" fillId="0" borderId="0" xfId="0" applyNumberFormat="1" applyFont="1" applyFill="1" applyAlignment="1">
      <alignment horizontal="right" vertical="center" wrapText="1" indent="1"/>
    </xf>
    <xf numFmtId="0" fontId="39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9" fillId="0" borderId="0" xfId="0" applyFont="1" applyFill="1" applyAlignment="1">
      <alignment horizontal="left" vertical="center" wrapText="1"/>
    </xf>
    <xf numFmtId="3" fontId="39" fillId="0" borderId="0" xfId="0" applyNumberFormat="1" applyFont="1" applyFill="1" applyAlignment="1">
      <alignment horizontal="right" vertical="center" wrapText="1"/>
    </xf>
    <xf numFmtId="43" fontId="0" fillId="0" borderId="0" xfId="1" applyFont="1" applyAlignment="1">
      <alignment horizontal="right" vertical="center" indent="1"/>
    </xf>
    <xf numFmtId="165" fontId="0" fillId="0" borderId="0" xfId="0" applyNumberFormat="1"/>
    <xf numFmtId="0" fontId="0" fillId="0" borderId="0" xfId="0" applyAlignment="1">
      <alignment horizontal="left" vertical="center"/>
    </xf>
    <xf numFmtId="0" fontId="42" fillId="8" borderId="0" xfId="9" applyFont="1" applyFill="1" applyAlignment="1">
      <alignment vertical="center"/>
    </xf>
    <xf numFmtId="0" fontId="41" fillId="8" borderId="0" xfId="9" applyFont="1" applyFill="1"/>
    <xf numFmtId="0" fontId="41" fillId="8" borderId="0" xfId="9" applyFont="1" applyFill="1" applyAlignment="1">
      <alignment horizontal="center"/>
    </xf>
    <xf numFmtId="0" fontId="1" fillId="0" borderId="0" xfId="9"/>
    <xf numFmtId="0" fontId="1" fillId="0" borderId="0" xfId="9" applyAlignment="1">
      <alignment vertical="center"/>
    </xf>
    <xf numFmtId="0" fontId="43" fillId="9" borderId="38" xfId="9" applyFont="1" applyFill="1" applyBorder="1" applyAlignment="1">
      <alignment horizontal="center" vertical="center"/>
    </xf>
    <xf numFmtId="0" fontId="43" fillId="9" borderId="0" xfId="9" applyFont="1" applyFill="1" applyBorder="1" applyAlignment="1">
      <alignment vertical="center"/>
    </xf>
    <xf numFmtId="0" fontId="1" fillId="9" borderId="0" xfId="9" applyFill="1" applyBorder="1" applyAlignment="1">
      <alignment vertical="center"/>
    </xf>
    <xf numFmtId="0" fontId="44" fillId="9" borderId="0" xfId="10" applyFill="1" applyBorder="1" applyAlignment="1">
      <alignment vertical="center"/>
    </xf>
    <xf numFmtId="0" fontId="1" fillId="9" borderId="39" xfId="9" applyFill="1" applyBorder="1" applyAlignment="1">
      <alignment horizontal="center"/>
    </xf>
    <xf numFmtId="0" fontId="1" fillId="9" borderId="40" xfId="9" applyFill="1" applyBorder="1" applyAlignment="1">
      <alignment horizontal="left" indent="1"/>
    </xf>
    <xf numFmtId="0" fontId="1" fillId="9" borderId="40" xfId="9" applyFill="1" applyBorder="1"/>
    <xf numFmtId="0" fontId="1" fillId="9" borderId="41" xfId="9" applyFill="1" applyBorder="1" applyAlignment="1">
      <alignment horizontal="center"/>
    </xf>
    <xf numFmtId="0" fontId="1" fillId="9" borderId="42" xfId="9" applyFill="1" applyBorder="1" applyAlignment="1">
      <alignment horizontal="left" indent="1"/>
    </xf>
    <xf numFmtId="0" fontId="1" fillId="9" borderId="42" xfId="9" applyFill="1" applyBorder="1"/>
    <xf numFmtId="0" fontId="1" fillId="9" borderId="43" xfId="9" applyFill="1" applyBorder="1"/>
    <xf numFmtId="0" fontId="1" fillId="9" borderId="44" xfId="9" applyFill="1" applyBorder="1" applyAlignment="1">
      <alignment vertical="center"/>
    </xf>
    <xf numFmtId="0" fontId="1" fillId="9" borderId="45" xfId="9" applyFill="1" applyBorder="1"/>
    <xf numFmtId="164" fontId="26" fillId="4" borderId="1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vertical="center"/>
    </xf>
    <xf numFmtId="0" fontId="46" fillId="4" borderId="1" xfId="0" applyFont="1" applyFill="1" applyBorder="1" applyAlignment="1">
      <alignment horizontal="center" vertical="center"/>
    </xf>
    <xf numFmtId="164" fontId="46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8" fontId="11" fillId="2" borderId="34" xfId="4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165" fontId="21" fillId="0" borderId="13" xfId="1" applyNumberFormat="1" applyFont="1" applyBorder="1" applyAlignment="1">
      <alignment horizontal="center" vertical="center"/>
    </xf>
    <xf numFmtId="165" fontId="21" fillId="0" borderId="14" xfId="1" applyNumberFormat="1" applyFont="1" applyBorder="1" applyAlignment="1">
      <alignment horizontal="center" vertical="center"/>
    </xf>
    <xf numFmtId="165" fontId="21" fillId="0" borderId="12" xfId="1" applyNumberFormat="1" applyFont="1" applyBorder="1" applyAlignment="1">
      <alignment horizontal="center" vertical="center"/>
    </xf>
    <xf numFmtId="165" fontId="21" fillId="0" borderId="15" xfId="1" applyNumberFormat="1" applyFont="1" applyBorder="1" applyAlignment="1">
      <alignment horizontal="center" vertical="center"/>
    </xf>
    <xf numFmtId="165" fontId="21" fillId="0" borderId="17" xfId="1" applyNumberFormat="1" applyFont="1" applyBorder="1" applyAlignment="1">
      <alignment horizontal="center" vertical="center"/>
    </xf>
    <xf numFmtId="165" fontId="21" fillId="0" borderId="16" xfId="1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40" fillId="2" borderId="0" xfId="0" applyFont="1" applyFill="1" applyBorder="1" applyAlignment="1">
      <alignment horizontal="center" vertical="center"/>
    </xf>
  </cellXfs>
  <cellStyles count="12">
    <cellStyle name="Comma" xfId="1" builtinId="3"/>
    <cellStyle name="Comma 2" xfId="8"/>
    <cellStyle name="Currency" xfId="5" builtinId="4"/>
    <cellStyle name="Currency 2" xfId="2"/>
    <cellStyle name="Hyperlink" xfId="6" builtinId="8"/>
    <cellStyle name="Hyperlink 2" xfId="10"/>
    <cellStyle name="Normal" xfId="0" builtinId="0"/>
    <cellStyle name="Normal 2" xfId="3"/>
    <cellStyle name="Normal 3" xfId="7"/>
    <cellStyle name="Normal 4" xfId="9"/>
    <cellStyle name="Percent" xfId="4" builtinId="5"/>
    <cellStyle name="Percent 2" xfId="11"/>
  </cellStyles>
  <dxfs count="57"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wrapText="0" readingOrder="0"/>
    </dxf>
    <dxf>
      <alignment vertical="center" readingOrder="0"/>
    </dxf>
    <dxf>
      <alignment vertical="bottom" readingOrder="0"/>
    </dxf>
    <dxf>
      <alignment vertical="top" readingOrder="0"/>
    </dxf>
    <dxf>
      <font>
        <b val="0"/>
      </font>
    </dxf>
    <dxf>
      <alignment vertical="bottom" readingOrder="0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-;\-* #,##0_-;_-* &quot;-&quot;??_-;_-@_-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_-* #,##0.0_-;\-* #,##0.0_-;_-* &quot;-&quot;??_-;_-@_-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_-;\-* #,##0.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_-;\-* #,##0.0_-;_-* &quot;-&quot;??_-;_-@_-"/>
    </dxf>
    <dxf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8" formatCode="0.0%"/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8" formatCode="0.0%"/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-;\-* #,##0_-;_-* &quot;-&quot;??_-;_-@_-"/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_-* #,##0.0_-;\-* #,##0.0_-;_-* &quot;-&quot;??_-;_-@_-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_-;\-* #,##0.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_-;\-* #,##0.0_-;_-* &quot;-&quot;??_-;_-@_-"/>
    </dxf>
    <dxf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_-* #,##0.0_-;\-* #,##0.0_-;_-* &quot;-&quot;??_-;_-@_-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_-;\-* #,##0.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_-;\-* #,##0.0_-;_-* &quot;-&quot;??_-;_-@_-"/>
    </dxf>
    <dxf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FF33CC"/>
      <color rgb="FFA68A62"/>
      <color rgb="FFC6B49A"/>
      <color rgb="FF76AC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Tables!A1"/><Relationship Id="rId13" Type="http://schemas.openxmlformats.org/officeDocument/2006/relationships/hyperlink" Target="#'VLOOKUP Sorted List'!A1"/><Relationship Id="rId18" Type="http://schemas.openxmlformats.org/officeDocument/2006/relationships/hyperlink" Target="#'Drop Down Lists'!A1"/><Relationship Id="rId3" Type="http://schemas.openxmlformats.org/officeDocument/2006/relationships/hyperlink" Target="#'IFERROR VLOOKUP'!A1"/><Relationship Id="rId21" Type="http://schemas.openxmlformats.org/officeDocument/2006/relationships/hyperlink" Target="#'IF AND OR'!A1"/><Relationship Id="rId7" Type="http://schemas.openxmlformats.org/officeDocument/2006/relationships/hyperlink" Target="#'Dynamic List'!A1"/><Relationship Id="rId12" Type="http://schemas.openxmlformats.org/officeDocument/2006/relationships/hyperlink" Target="#'VLOOKUP Exact Match'!A1"/><Relationship Id="rId17" Type="http://schemas.openxmlformats.org/officeDocument/2006/relationships/hyperlink" Target="#ROUND!A1"/><Relationship Id="rId2" Type="http://schemas.openxmlformats.org/officeDocument/2006/relationships/hyperlink" Target="#'Absolute References'!A1"/><Relationship Id="rId16" Type="http://schemas.openxmlformats.org/officeDocument/2006/relationships/hyperlink" Target="#'Pivot Tables'!A1"/><Relationship Id="rId20" Type="http://schemas.openxmlformats.org/officeDocument/2006/relationships/hyperlink" Target="#'Named Ranges'!A1"/><Relationship Id="rId1" Type="http://schemas.openxmlformats.org/officeDocument/2006/relationships/hyperlink" Target="#'IF Sample Data'!A1"/><Relationship Id="rId6" Type="http://schemas.openxmlformats.org/officeDocument/2006/relationships/hyperlink" Target="#'INDEX &amp; MATCH'!A1"/><Relationship Id="rId11" Type="http://schemas.openxmlformats.org/officeDocument/2006/relationships/hyperlink" Target="#'COUNTIF_IFS Sample Data'!A1"/><Relationship Id="rId5" Type="http://schemas.openxmlformats.org/officeDocument/2006/relationships/hyperlink" Target="#'Running Total'!A1"/><Relationship Id="rId15" Type="http://schemas.openxmlformats.org/officeDocument/2006/relationships/hyperlink" Target="#'HLOOKUP Sorted List'!A1"/><Relationship Id="rId23" Type="http://schemas.openxmlformats.org/officeDocument/2006/relationships/image" Target="../media/image1.png"/><Relationship Id="rId10" Type="http://schemas.openxmlformats.org/officeDocument/2006/relationships/hyperlink" Target="#'SUMIF_IFS Sample Data'!A1"/><Relationship Id="rId19" Type="http://schemas.openxmlformats.org/officeDocument/2006/relationships/hyperlink" Target="#SUBTOTAL!A1"/><Relationship Id="rId4" Type="http://schemas.openxmlformats.org/officeDocument/2006/relationships/hyperlink" Target="#OFFSET!A1"/><Relationship Id="rId9" Type="http://schemas.openxmlformats.org/officeDocument/2006/relationships/hyperlink" Target="#'Nested IF''s'!A1"/><Relationship Id="rId14" Type="http://schemas.openxmlformats.org/officeDocument/2006/relationships/hyperlink" Target="#'HLOOKUP Exact Match'!A1"/><Relationship Id="rId22" Type="http://schemas.openxmlformats.org/officeDocument/2006/relationships/hyperlink" Target="http://www.myonlinetraininghub.com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absolute-references-%E2%80%93-the-missing-link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%E2%80%99s-iferror-puts-an-end-to-messy-workarounds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%E2%80%93-and-and-or-functions-explained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subtotal-formula-explained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?p=2776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?p=2870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how-to-round-numbers-in-excel-using-round-formulas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drop-down-lists" TargetMode="Externa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hyperlink" Target="http://www.myonlinetraininghub.com/?p=3593" TargetMode="External"/><Relationship Id="rId4" Type="http://schemas.openxmlformats.org/officeDocument/2006/relationships/image" Target="../media/image4.w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running-total-formul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%E2%80%93-if-statement-explained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?p=3850" TargetMode="Externa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yonlinetraininghub.com/excel-2007-tables" TargetMode="External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nested-ifs-explaine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sumif-and-sumifs-formulas-explaine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%E2%80%93-countif-and-countifs-formulas-explaine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%E2%80%93-vlookup-formulas-explaine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excel-2007-%E2%80%93-vlookup-sorted-list-explaine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?p=3703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onlinetraininghub.com/?p=37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352424</xdr:colOff>
      <xdr:row>3</xdr:row>
      <xdr:rowOff>9525</xdr:rowOff>
    </xdr:from>
    <xdr:to>
      <xdr:col>7</xdr:col>
      <xdr:colOff>66674</xdr:colOff>
      <xdr:row>3</xdr:row>
      <xdr:rowOff>275925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495674" y="102870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11</xdr:row>
      <xdr:rowOff>28575</xdr:rowOff>
    </xdr:from>
    <xdr:to>
      <xdr:col>7</xdr:col>
      <xdr:colOff>66674</xdr:colOff>
      <xdr:row>11</xdr:row>
      <xdr:rowOff>294975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3495674" y="356235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12</xdr:row>
      <xdr:rowOff>28575</xdr:rowOff>
    </xdr:from>
    <xdr:to>
      <xdr:col>7</xdr:col>
      <xdr:colOff>66674</xdr:colOff>
      <xdr:row>12</xdr:row>
      <xdr:rowOff>294975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3495674" y="38766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19</xdr:row>
      <xdr:rowOff>28575</xdr:rowOff>
    </xdr:from>
    <xdr:to>
      <xdr:col>7</xdr:col>
      <xdr:colOff>66674</xdr:colOff>
      <xdr:row>19</xdr:row>
      <xdr:rowOff>294975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3495674" y="607695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20</xdr:row>
      <xdr:rowOff>19050</xdr:rowOff>
    </xdr:from>
    <xdr:to>
      <xdr:col>7</xdr:col>
      <xdr:colOff>66674</xdr:colOff>
      <xdr:row>20</xdr:row>
      <xdr:rowOff>285450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3495674" y="638175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21</xdr:row>
      <xdr:rowOff>28575</xdr:rowOff>
    </xdr:from>
    <xdr:to>
      <xdr:col>7</xdr:col>
      <xdr:colOff>66674</xdr:colOff>
      <xdr:row>21</xdr:row>
      <xdr:rowOff>294975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3495674" y="670560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22</xdr:row>
      <xdr:rowOff>38100</xdr:rowOff>
    </xdr:from>
    <xdr:to>
      <xdr:col>7</xdr:col>
      <xdr:colOff>66674</xdr:colOff>
      <xdr:row>22</xdr:row>
      <xdr:rowOff>304500</xdr:rowOff>
    </xdr:to>
    <xdr:sp macro="" textlink="">
      <xdr:nvSpPr>
        <xdr:cNvPr id="8" name="Rounded Rectangle 7">
          <a:hlinkClick xmlns:r="http://schemas.openxmlformats.org/officeDocument/2006/relationships" r:id="rId7"/>
        </xdr:cNvPr>
        <xdr:cNvSpPr/>
      </xdr:nvSpPr>
      <xdr:spPr>
        <a:xfrm>
          <a:off x="3495674" y="702945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23</xdr:row>
      <xdr:rowOff>47625</xdr:rowOff>
    </xdr:from>
    <xdr:to>
      <xdr:col>7</xdr:col>
      <xdr:colOff>66674</xdr:colOff>
      <xdr:row>23</xdr:row>
      <xdr:rowOff>314025</xdr:rowOff>
    </xdr:to>
    <xdr:sp macro="" textlink="">
      <xdr:nvSpPr>
        <xdr:cNvPr id="9" name="Rounded Rectangle 8">
          <a:hlinkClick xmlns:r="http://schemas.openxmlformats.org/officeDocument/2006/relationships" r:id="rId8"/>
        </xdr:cNvPr>
        <xdr:cNvSpPr/>
      </xdr:nvSpPr>
      <xdr:spPr>
        <a:xfrm>
          <a:off x="3495674" y="735330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4</xdr:row>
      <xdr:rowOff>9525</xdr:rowOff>
    </xdr:from>
    <xdr:to>
      <xdr:col>7</xdr:col>
      <xdr:colOff>66674</xdr:colOff>
      <xdr:row>4</xdr:row>
      <xdr:rowOff>275925</xdr:rowOff>
    </xdr:to>
    <xdr:sp macro="" textlink="">
      <xdr:nvSpPr>
        <xdr:cNvPr id="17" name="Rounded Rectangle 16">
          <a:hlinkClick xmlns:r="http://schemas.openxmlformats.org/officeDocument/2006/relationships" r:id="rId9"/>
        </xdr:cNvPr>
        <xdr:cNvSpPr/>
      </xdr:nvSpPr>
      <xdr:spPr>
        <a:xfrm>
          <a:off x="3495674" y="134302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5</xdr:row>
      <xdr:rowOff>19050</xdr:rowOff>
    </xdr:from>
    <xdr:to>
      <xdr:col>7</xdr:col>
      <xdr:colOff>66674</xdr:colOff>
      <xdr:row>5</xdr:row>
      <xdr:rowOff>285450</xdr:rowOff>
    </xdr:to>
    <xdr:sp macro="" textlink="">
      <xdr:nvSpPr>
        <xdr:cNvPr id="18" name="Rounded Rectangle 17">
          <a:hlinkClick xmlns:r="http://schemas.openxmlformats.org/officeDocument/2006/relationships" r:id="rId10"/>
        </xdr:cNvPr>
        <xdr:cNvSpPr/>
      </xdr:nvSpPr>
      <xdr:spPr>
        <a:xfrm>
          <a:off x="3495674" y="16668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6</xdr:row>
      <xdr:rowOff>28575</xdr:rowOff>
    </xdr:from>
    <xdr:to>
      <xdr:col>7</xdr:col>
      <xdr:colOff>66674</xdr:colOff>
      <xdr:row>6</xdr:row>
      <xdr:rowOff>294975</xdr:rowOff>
    </xdr:to>
    <xdr:sp macro="" textlink="">
      <xdr:nvSpPr>
        <xdr:cNvPr id="19" name="Rounded Rectangle 18">
          <a:hlinkClick xmlns:r="http://schemas.openxmlformats.org/officeDocument/2006/relationships" r:id="rId11"/>
        </xdr:cNvPr>
        <xdr:cNvSpPr/>
      </xdr:nvSpPr>
      <xdr:spPr>
        <a:xfrm>
          <a:off x="3495674" y="199072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7</xdr:row>
      <xdr:rowOff>19050</xdr:rowOff>
    </xdr:from>
    <xdr:to>
      <xdr:col>7</xdr:col>
      <xdr:colOff>66674</xdr:colOff>
      <xdr:row>7</xdr:row>
      <xdr:rowOff>285450</xdr:rowOff>
    </xdr:to>
    <xdr:sp macro="" textlink="">
      <xdr:nvSpPr>
        <xdr:cNvPr id="20" name="Rounded Rectangle 19">
          <a:hlinkClick xmlns:r="http://schemas.openxmlformats.org/officeDocument/2006/relationships" r:id="rId12"/>
        </xdr:cNvPr>
        <xdr:cNvSpPr/>
      </xdr:nvSpPr>
      <xdr:spPr>
        <a:xfrm>
          <a:off x="3495674" y="229552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8</xdr:row>
      <xdr:rowOff>28575</xdr:rowOff>
    </xdr:from>
    <xdr:to>
      <xdr:col>7</xdr:col>
      <xdr:colOff>66674</xdr:colOff>
      <xdr:row>8</xdr:row>
      <xdr:rowOff>294975</xdr:rowOff>
    </xdr:to>
    <xdr:sp macro="" textlink="">
      <xdr:nvSpPr>
        <xdr:cNvPr id="21" name="Rounded Rectangle 20">
          <a:hlinkClick xmlns:r="http://schemas.openxmlformats.org/officeDocument/2006/relationships" r:id="rId13"/>
        </xdr:cNvPr>
        <xdr:cNvSpPr/>
      </xdr:nvSpPr>
      <xdr:spPr>
        <a:xfrm>
          <a:off x="3495674" y="26193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9</xdr:row>
      <xdr:rowOff>38100</xdr:rowOff>
    </xdr:from>
    <xdr:to>
      <xdr:col>7</xdr:col>
      <xdr:colOff>66674</xdr:colOff>
      <xdr:row>9</xdr:row>
      <xdr:rowOff>304500</xdr:rowOff>
    </xdr:to>
    <xdr:sp macro="" textlink="">
      <xdr:nvSpPr>
        <xdr:cNvPr id="22" name="Rounded Rectangle 21">
          <a:hlinkClick xmlns:r="http://schemas.openxmlformats.org/officeDocument/2006/relationships" r:id="rId14"/>
        </xdr:cNvPr>
        <xdr:cNvSpPr/>
      </xdr:nvSpPr>
      <xdr:spPr>
        <a:xfrm>
          <a:off x="3495674" y="294322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10</xdr:row>
      <xdr:rowOff>47625</xdr:rowOff>
    </xdr:from>
    <xdr:to>
      <xdr:col>7</xdr:col>
      <xdr:colOff>66674</xdr:colOff>
      <xdr:row>10</xdr:row>
      <xdr:rowOff>314025</xdr:rowOff>
    </xdr:to>
    <xdr:sp macro="" textlink="">
      <xdr:nvSpPr>
        <xdr:cNvPr id="23" name="Rounded Rectangle 22">
          <a:hlinkClick xmlns:r="http://schemas.openxmlformats.org/officeDocument/2006/relationships" r:id="rId15"/>
        </xdr:cNvPr>
        <xdr:cNvSpPr/>
      </xdr:nvSpPr>
      <xdr:spPr>
        <a:xfrm>
          <a:off x="3495674" y="32670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16</xdr:row>
      <xdr:rowOff>28575</xdr:rowOff>
    </xdr:from>
    <xdr:to>
      <xdr:col>7</xdr:col>
      <xdr:colOff>66674</xdr:colOff>
      <xdr:row>16</xdr:row>
      <xdr:rowOff>294975</xdr:rowOff>
    </xdr:to>
    <xdr:sp macro="" textlink="">
      <xdr:nvSpPr>
        <xdr:cNvPr id="24" name="Rounded Rectangle 23">
          <a:hlinkClick xmlns:r="http://schemas.openxmlformats.org/officeDocument/2006/relationships" r:id="rId16"/>
        </xdr:cNvPr>
        <xdr:cNvSpPr/>
      </xdr:nvSpPr>
      <xdr:spPr>
        <a:xfrm>
          <a:off x="3495674" y="51339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17</xdr:row>
      <xdr:rowOff>38100</xdr:rowOff>
    </xdr:from>
    <xdr:to>
      <xdr:col>7</xdr:col>
      <xdr:colOff>66674</xdr:colOff>
      <xdr:row>17</xdr:row>
      <xdr:rowOff>304500</xdr:rowOff>
    </xdr:to>
    <xdr:sp macro="" textlink="">
      <xdr:nvSpPr>
        <xdr:cNvPr id="25" name="Rounded Rectangle 24">
          <a:hlinkClick xmlns:r="http://schemas.openxmlformats.org/officeDocument/2006/relationships" r:id="rId17"/>
        </xdr:cNvPr>
        <xdr:cNvSpPr/>
      </xdr:nvSpPr>
      <xdr:spPr>
        <a:xfrm>
          <a:off x="3495674" y="545782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18</xdr:row>
      <xdr:rowOff>38100</xdr:rowOff>
    </xdr:from>
    <xdr:to>
      <xdr:col>7</xdr:col>
      <xdr:colOff>66674</xdr:colOff>
      <xdr:row>18</xdr:row>
      <xdr:rowOff>304500</xdr:rowOff>
    </xdr:to>
    <xdr:sp macro="" textlink="">
      <xdr:nvSpPr>
        <xdr:cNvPr id="26" name="Rounded Rectangle 25">
          <a:hlinkClick xmlns:r="http://schemas.openxmlformats.org/officeDocument/2006/relationships" r:id="rId18"/>
        </xdr:cNvPr>
        <xdr:cNvSpPr/>
      </xdr:nvSpPr>
      <xdr:spPr>
        <a:xfrm>
          <a:off x="3495674" y="5772150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14</xdr:row>
      <xdr:rowOff>28575</xdr:rowOff>
    </xdr:from>
    <xdr:to>
      <xdr:col>7</xdr:col>
      <xdr:colOff>66674</xdr:colOff>
      <xdr:row>14</xdr:row>
      <xdr:rowOff>294975</xdr:rowOff>
    </xdr:to>
    <xdr:sp macro="" textlink="">
      <xdr:nvSpPr>
        <xdr:cNvPr id="27" name="Rounded Rectangle 26">
          <a:hlinkClick xmlns:r="http://schemas.openxmlformats.org/officeDocument/2006/relationships" r:id="rId19"/>
        </xdr:cNvPr>
        <xdr:cNvSpPr/>
      </xdr:nvSpPr>
      <xdr:spPr>
        <a:xfrm>
          <a:off x="3495674" y="450532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15</xdr:row>
      <xdr:rowOff>38100</xdr:rowOff>
    </xdr:from>
    <xdr:to>
      <xdr:col>7</xdr:col>
      <xdr:colOff>66674</xdr:colOff>
      <xdr:row>15</xdr:row>
      <xdr:rowOff>304500</xdr:rowOff>
    </xdr:to>
    <xdr:sp macro="" textlink="">
      <xdr:nvSpPr>
        <xdr:cNvPr id="28" name="Rounded Rectangle 27">
          <a:hlinkClick xmlns:r="http://schemas.openxmlformats.org/officeDocument/2006/relationships" r:id="rId20"/>
        </xdr:cNvPr>
        <xdr:cNvSpPr/>
      </xdr:nvSpPr>
      <xdr:spPr>
        <a:xfrm>
          <a:off x="3495674" y="48291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>
    <xdr:from>
      <xdr:col>5</xdr:col>
      <xdr:colOff>352424</xdr:colOff>
      <xdr:row>13</xdr:row>
      <xdr:rowOff>28575</xdr:rowOff>
    </xdr:from>
    <xdr:to>
      <xdr:col>7</xdr:col>
      <xdr:colOff>66674</xdr:colOff>
      <xdr:row>13</xdr:row>
      <xdr:rowOff>294975</xdr:rowOff>
    </xdr:to>
    <xdr:sp macro="" textlink="">
      <xdr:nvSpPr>
        <xdr:cNvPr id="48" name="Rounded Rectangle 47">
          <a:hlinkClick xmlns:r="http://schemas.openxmlformats.org/officeDocument/2006/relationships" r:id="rId21"/>
        </xdr:cNvPr>
        <xdr:cNvSpPr/>
      </xdr:nvSpPr>
      <xdr:spPr>
        <a:xfrm>
          <a:off x="4791074" y="4067175"/>
          <a:ext cx="933450" cy="266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>
              <a:solidFill>
                <a:schemeClr val="accent3">
                  <a:lumMod val="50000"/>
                </a:schemeClr>
              </a:solidFill>
            </a:rPr>
            <a:t>Go to sheet</a:t>
          </a:r>
        </a:p>
      </xdr:txBody>
    </xdr:sp>
    <xdr:clientData/>
  </xdr:twoCellAnchor>
  <xdr:twoCellAnchor editAs="oneCell">
    <xdr:from>
      <xdr:col>4</xdr:col>
      <xdr:colOff>476250</xdr:colOff>
      <xdr:row>0</xdr:row>
      <xdr:rowOff>95250</xdr:rowOff>
    </xdr:from>
    <xdr:to>
      <xdr:col>7</xdr:col>
      <xdr:colOff>1020481</xdr:colOff>
      <xdr:row>0</xdr:row>
      <xdr:rowOff>567501</xdr:rowOff>
    </xdr:to>
    <xdr:pic>
      <xdr:nvPicPr>
        <xdr:cNvPr id="49" name="Picture 48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95250"/>
          <a:ext cx="2858806" cy="472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</xdr:row>
      <xdr:rowOff>57150</xdr:rowOff>
    </xdr:from>
    <xdr:to>
      <xdr:col>10</xdr:col>
      <xdr:colOff>352425</xdr:colOff>
      <xdr:row>2</xdr:row>
      <xdr:rowOff>209550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791200" y="314325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38100</xdr:rowOff>
    </xdr:from>
    <xdr:to>
      <xdr:col>11</xdr:col>
      <xdr:colOff>352425</xdr:colOff>
      <xdr:row>1</xdr:row>
      <xdr:rowOff>190500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086475" y="38100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38100</xdr:rowOff>
    </xdr:from>
    <xdr:to>
      <xdr:col>4</xdr:col>
      <xdr:colOff>523875</xdr:colOff>
      <xdr:row>1</xdr:row>
      <xdr:rowOff>190500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819275" y="38100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0</xdr:row>
      <xdr:rowOff>28575</xdr:rowOff>
    </xdr:from>
    <xdr:to>
      <xdr:col>7</xdr:col>
      <xdr:colOff>1019175</xdr:colOff>
      <xdr:row>1</xdr:row>
      <xdr:rowOff>85725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610225" y="28575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28575</xdr:rowOff>
    </xdr:from>
    <xdr:to>
      <xdr:col>8</xdr:col>
      <xdr:colOff>276225</xdr:colOff>
      <xdr:row>1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410075" y="28575"/>
          <a:ext cx="2038350" cy="4000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10</xdr:col>
      <xdr:colOff>762000</xdr:colOff>
      <xdr:row>1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619875" y="0"/>
          <a:ext cx="2038350" cy="4000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0</xdr:row>
      <xdr:rowOff>123825</xdr:rowOff>
    </xdr:from>
    <xdr:to>
      <xdr:col>15</xdr:col>
      <xdr:colOff>333375</xdr:colOff>
      <xdr:row>0</xdr:row>
      <xdr:rowOff>523875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34150" y="123825"/>
          <a:ext cx="2038350" cy="4000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85725</xdr:rowOff>
    </xdr:from>
    <xdr:to>
      <xdr:col>6</xdr:col>
      <xdr:colOff>247650</xdr:colOff>
      <xdr:row>1</xdr:row>
      <xdr:rowOff>152400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3552825" y="85725"/>
          <a:ext cx="2038350" cy="26670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6513</xdr:rowOff>
    </xdr:from>
    <xdr:to>
      <xdr:col>4</xdr:col>
      <xdr:colOff>360704</xdr:colOff>
      <xdr:row>5</xdr:row>
      <xdr:rowOff>171450</xdr:rowOff>
    </xdr:to>
    <xdr:sp macro="" textlink="">
      <xdr:nvSpPr>
        <xdr:cNvPr id="19" name="Freeform 18"/>
        <xdr:cNvSpPr/>
      </xdr:nvSpPr>
      <xdr:spPr>
        <a:xfrm>
          <a:off x="6350" y="6513"/>
          <a:ext cx="3592854" cy="1555587"/>
        </a:xfrm>
        <a:custGeom>
          <a:avLst/>
          <a:gdLst>
            <a:gd name="connsiteX0" fmla="*/ 60325 w 3592854"/>
            <a:gd name="connsiteY0" fmla="*/ 12537 h 1555587"/>
            <a:gd name="connsiteX1" fmla="*/ 393700 w 3592854"/>
            <a:gd name="connsiteY1" fmla="*/ 22062 h 1555587"/>
            <a:gd name="connsiteX2" fmla="*/ 508000 w 3592854"/>
            <a:gd name="connsiteY2" fmla="*/ 50637 h 1555587"/>
            <a:gd name="connsiteX3" fmla="*/ 584200 w 3592854"/>
            <a:gd name="connsiteY3" fmla="*/ 69687 h 1555587"/>
            <a:gd name="connsiteX4" fmla="*/ 679450 w 3592854"/>
            <a:gd name="connsiteY4" fmla="*/ 126837 h 1555587"/>
            <a:gd name="connsiteX5" fmla="*/ 793750 w 3592854"/>
            <a:gd name="connsiteY5" fmla="*/ 136362 h 1555587"/>
            <a:gd name="connsiteX6" fmla="*/ 841375 w 3592854"/>
            <a:gd name="connsiteY6" fmla="*/ 145887 h 1555587"/>
            <a:gd name="connsiteX7" fmla="*/ 1593850 w 3592854"/>
            <a:gd name="connsiteY7" fmla="*/ 117312 h 1555587"/>
            <a:gd name="connsiteX8" fmla="*/ 1774825 w 3592854"/>
            <a:gd name="connsiteY8" fmla="*/ 136362 h 1555587"/>
            <a:gd name="connsiteX9" fmla="*/ 2432050 w 3592854"/>
            <a:gd name="connsiteY9" fmla="*/ 117312 h 1555587"/>
            <a:gd name="connsiteX10" fmla="*/ 2546350 w 3592854"/>
            <a:gd name="connsiteY10" fmla="*/ 107787 h 1555587"/>
            <a:gd name="connsiteX11" fmla="*/ 2565400 w 3592854"/>
            <a:gd name="connsiteY11" fmla="*/ 79212 h 1555587"/>
            <a:gd name="connsiteX12" fmla="*/ 2870200 w 3592854"/>
            <a:gd name="connsiteY12" fmla="*/ 69687 h 1555587"/>
            <a:gd name="connsiteX13" fmla="*/ 3003550 w 3592854"/>
            <a:gd name="connsiteY13" fmla="*/ 79212 h 1555587"/>
            <a:gd name="connsiteX14" fmla="*/ 3032125 w 3592854"/>
            <a:gd name="connsiteY14" fmla="*/ 88737 h 1555587"/>
            <a:gd name="connsiteX15" fmla="*/ 3089275 w 3592854"/>
            <a:gd name="connsiteY15" fmla="*/ 126837 h 1555587"/>
            <a:gd name="connsiteX16" fmla="*/ 3117850 w 3592854"/>
            <a:gd name="connsiteY16" fmla="*/ 183987 h 1555587"/>
            <a:gd name="connsiteX17" fmla="*/ 3146425 w 3592854"/>
            <a:gd name="connsiteY17" fmla="*/ 212562 h 1555587"/>
            <a:gd name="connsiteX18" fmla="*/ 3175000 w 3592854"/>
            <a:gd name="connsiteY18" fmla="*/ 260187 h 1555587"/>
            <a:gd name="connsiteX19" fmla="*/ 3203575 w 3592854"/>
            <a:gd name="connsiteY19" fmla="*/ 298287 h 1555587"/>
            <a:gd name="connsiteX20" fmla="*/ 3213100 w 3592854"/>
            <a:gd name="connsiteY20" fmla="*/ 336387 h 1555587"/>
            <a:gd name="connsiteX21" fmla="*/ 3260725 w 3592854"/>
            <a:gd name="connsiteY21" fmla="*/ 355437 h 1555587"/>
            <a:gd name="connsiteX22" fmla="*/ 3327400 w 3592854"/>
            <a:gd name="connsiteY22" fmla="*/ 374487 h 1555587"/>
            <a:gd name="connsiteX23" fmla="*/ 3413125 w 3592854"/>
            <a:gd name="connsiteY23" fmla="*/ 393537 h 1555587"/>
            <a:gd name="connsiteX24" fmla="*/ 3489325 w 3592854"/>
            <a:gd name="connsiteY24" fmla="*/ 450687 h 1555587"/>
            <a:gd name="connsiteX25" fmla="*/ 3546475 w 3592854"/>
            <a:gd name="connsiteY25" fmla="*/ 498312 h 1555587"/>
            <a:gd name="connsiteX26" fmla="*/ 3556000 w 3592854"/>
            <a:gd name="connsiteY26" fmla="*/ 526887 h 1555587"/>
            <a:gd name="connsiteX27" fmla="*/ 3575050 w 3592854"/>
            <a:gd name="connsiteY27" fmla="*/ 593562 h 1555587"/>
            <a:gd name="connsiteX28" fmla="*/ 3565525 w 3592854"/>
            <a:gd name="connsiteY28" fmla="*/ 669762 h 1555587"/>
            <a:gd name="connsiteX29" fmla="*/ 3498850 w 3592854"/>
            <a:gd name="connsiteY29" fmla="*/ 717387 h 1555587"/>
            <a:gd name="connsiteX30" fmla="*/ 3479800 w 3592854"/>
            <a:gd name="connsiteY30" fmla="*/ 745962 h 1555587"/>
            <a:gd name="connsiteX31" fmla="*/ 3451225 w 3592854"/>
            <a:gd name="connsiteY31" fmla="*/ 765012 h 1555587"/>
            <a:gd name="connsiteX32" fmla="*/ 3441700 w 3592854"/>
            <a:gd name="connsiteY32" fmla="*/ 803112 h 1555587"/>
            <a:gd name="connsiteX33" fmla="*/ 3451225 w 3592854"/>
            <a:gd name="connsiteY33" fmla="*/ 936462 h 1555587"/>
            <a:gd name="connsiteX34" fmla="*/ 3489325 w 3592854"/>
            <a:gd name="connsiteY34" fmla="*/ 1003137 h 1555587"/>
            <a:gd name="connsiteX35" fmla="*/ 3508375 w 3592854"/>
            <a:gd name="connsiteY35" fmla="*/ 1041237 h 1555587"/>
            <a:gd name="connsiteX36" fmla="*/ 3536950 w 3592854"/>
            <a:gd name="connsiteY36" fmla="*/ 1060287 h 1555587"/>
            <a:gd name="connsiteX37" fmla="*/ 3546475 w 3592854"/>
            <a:gd name="connsiteY37" fmla="*/ 1107912 h 1555587"/>
            <a:gd name="connsiteX38" fmla="*/ 3556000 w 3592854"/>
            <a:gd name="connsiteY38" fmla="*/ 1136487 h 1555587"/>
            <a:gd name="connsiteX39" fmla="*/ 3565525 w 3592854"/>
            <a:gd name="connsiteY39" fmla="*/ 1174587 h 1555587"/>
            <a:gd name="connsiteX40" fmla="*/ 3584575 w 3592854"/>
            <a:gd name="connsiteY40" fmla="*/ 1241262 h 1555587"/>
            <a:gd name="connsiteX41" fmla="*/ 3565525 w 3592854"/>
            <a:gd name="connsiteY41" fmla="*/ 1355562 h 1555587"/>
            <a:gd name="connsiteX42" fmla="*/ 3556000 w 3592854"/>
            <a:gd name="connsiteY42" fmla="*/ 1384137 h 1555587"/>
            <a:gd name="connsiteX43" fmla="*/ 3527425 w 3592854"/>
            <a:gd name="connsiteY43" fmla="*/ 1403187 h 1555587"/>
            <a:gd name="connsiteX44" fmla="*/ 3498850 w 3592854"/>
            <a:gd name="connsiteY44" fmla="*/ 1469862 h 1555587"/>
            <a:gd name="connsiteX45" fmla="*/ 3460750 w 3592854"/>
            <a:gd name="connsiteY45" fmla="*/ 1488912 h 1555587"/>
            <a:gd name="connsiteX46" fmla="*/ 3394075 w 3592854"/>
            <a:gd name="connsiteY46" fmla="*/ 1527012 h 1555587"/>
            <a:gd name="connsiteX47" fmla="*/ 3327400 w 3592854"/>
            <a:gd name="connsiteY47" fmla="*/ 1546062 h 1555587"/>
            <a:gd name="connsiteX48" fmla="*/ 3241675 w 3592854"/>
            <a:gd name="connsiteY48" fmla="*/ 1536537 h 1555587"/>
            <a:gd name="connsiteX49" fmla="*/ 3184525 w 3592854"/>
            <a:gd name="connsiteY49" fmla="*/ 1517487 h 1555587"/>
            <a:gd name="connsiteX50" fmla="*/ 3155950 w 3592854"/>
            <a:gd name="connsiteY50" fmla="*/ 1498437 h 1555587"/>
            <a:gd name="connsiteX51" fmla="*/ 3127375 w 3592854"/>
            <a:gd name="connsiteY51" fmla="*/ 1488912 h 1555587"/>
            <a:gd name="connsiteX52" fmla="*/ 2870200 w 3592854"/>
            <a:gd name="connsiteY52" fmla="*/ 1507962 h 1555587"/>
            <a:gd name="connsiteX53" fmla="*/ 2774950 w 3592854"/>
            <a:gd name="connsiteY53" fmla="*/ 1517487 h 1555587"/>
            <a:gd name="connsiteX54" fmla="*/ 2708275 w 3592854"/>
            <a:gd name="connsiteY54" fmla="*/ 1536537 h 1555587"/>
            <a:gd name="connsiteX55" fmla="*/ 2679700 w 3592854"/>
            <a:gd name="connsiteY55" fmla="*/ 1546062 h 1555587"/>
            <a:gd name="connsiteX56" fmla="*/ 2613025 w 3592854"/>
            <a:gd name="connsiteY56" fmla="*/ 1555587 h 1555587"/>
            <a:gd name="connsiteX57" fmla="*/ 2184400 w 3592854"/>
            <a:gd name="connsiteY57" fmla="*/ 1546062 h 1555587"/>
            <a:gd name="connsiteX58" fmla="*/ 2146300 w 3592854"/>
            <a:gd name="connsiteY58" fmla="*/ 1536537 h 1555587"/>
            <a:gd name="connsiteX59" fmla="*/ 1412875 w 3592854"/>
            <a:gd name="connsiteY59" fmla="*/ 1527012 h 1555587"/>
            <a:gd name="connsiteX60" fmla="*/ 974725 w 3592854"/>
            <a:gd name="connsiteY60" fmla="*/ 1527012 h 1555587"/>
            <a:gd name="connsiteX61" fmla="*/ 565150 w 3592854"/>
            <a:gd name="connsiteY61" fmla="*/ 1536537 h 1555587"/>
            <a:gd name="connsiteX62" fmla="*/ 422275 w 3592854"/>
            <a:gd name="connsiteY62" fmla="*/ 1527012 h 1555587"/>
            <a:gd name="connsiteX63" fmla="*/ 393700 w 3592854"/>
            <a:gd name="connsiteY63" fmla="*/ 1507962 h 1555587"/>
            <a:gd name="connsiteX64" fmla="*/ 355600 w 3592854"/>
            <a:gd name="connsiteY64" fmla="*/ 1498437 h 1555587"/>
            <a:gd name="connsiteX65" fmla="*/ 327025 w 3592854"/>
            <a:gd name="connsiteY65" fmla="*/ 1488912 h 1555587"/>
            <a:gd name="connsiteX66" fmla="*/ 260350 w 3592854"/>
            <a:gd name="connsiteY66" fmla="*/ 1469862 h 1555587"/>
            <a:gd name="connsiteX67" fmla="*/ 155575 w 3592854"/>
            <a:gd name="connsiteY67" fmla="*/ 1431762 h 1555587"/>
            <a:gd name="connsiteX68" fmla="*/ 127000 w 3592854"/>
            <a:gd name="connsiteY68" fmla="*/ 1412712 h 1555587"/>
            <a:gd name="connsiteX69" fmla="*/ 98425 w 3592854"/>
            <a:gd name="connsiteY69" fmla="*/ 1403187 h 1555587"/>
            <a:gd name="connsiteX70" fmla="*/ 69850 w 3592854"/>
            <a:gd name="connsiteY70" fmla="*/ 1374612 h 1555587"/>
            <a:gd name="connsiteX71" fmla="*/ 69850 w 3592854"/>
            <a:gd name="connsiteY71" fmla="*/ 1279362 h 1555587"/>
            <a:gd name="connsiteX72" fmla="*/ 107950 w 3592854"/>
            <a:gd name="connsiteY72" fmla="*/ 1260312 h 1555587"/>
            <a:gd name="connsiteX73" fmla="*/ 117475 w 3592854"/>
            <a:gd name="connsiteY73" fmla="*/ 1231737 h 1555587"/>
            <a:gd name="connsiteX74" fmla="*/ 136525 w 3592854"/>
            <a:gd name="connsiteY74" fmla="*/ 1203162 h 1555587"/>
            <a:gd name="connsiteX75" fmla="*/ 127000 w 3592854"/>
            <a:gd name="connsiteY75" fmla="*/ 1155537 h 1555587"/>
            <a:gd name="connsiteX76" fmla="*/ 136525 w 3592854"/>
            <a:gd name="connsiteY76" fmla="*/ 726912 h 1555587"/>
            <a:gd name="connsiteX77" fmla="*/ 155575 w 3592854"/>
            <a:gd name="connsiteY77" fmla="*/ 698337 h 1555587"/>
            <a:gd name="connsiteX78" fmla="*/ 117475 w 3592854"/>
            <a:gd name="connsiteY78" fmla="*/ 622137 h 1555587"/>
            <a:gd name="connsiteX79" fmla="*/ 98425 w 3592854"/>
            <a:gd name="connsiteY79" fmla="*/ 593562 h 1555587"/>
            <a:gd name="connsiteX80" fmla="*/ 88900 w 3592854"/>
            <a:gd name="connsiteY80" fmla="*/ 564987 h 1555587"/>
            <a:gd name="connsiteX81" fmla="*/ 79375 w 3592854"/>
            <a:gd name="connsiteY81" fmla="*/ 355437 h 1555587"/>
            <a:gd name="connsiteX82" fmla="*/ 60325 w 3592854"/>
            <a:gd name="connsiteY82" fmla="*/ 298287 h 1555587"/>
            <a:gd name="connsiteX83" fmla="*/ 41275 w 3592854"/>
            <a:gd name="connsiteY83" fmla="*/ 126837 h 1555587"/>
            <a:gd name="connsiteX84" fmla="*/ 22225 w 3592854"/>
            <a:gd name="connsiteY84" fmla="*/ 98262 h 1555587"/>
            <a:gd name="connsiteX85" fmla="*/ 31750 w 3592854"/>
            <a:gd name="connsiteY85" fmla="*/ 60162 h 1555587"/>
            <a:gd name="connsiteX86" fmla="*/ 60325 w 3592854"/>
            <a:gd name="connsiteY86" fmla="*/ 12537 h 15555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</a:cxnLst>
          <a:rect l="l" t="t" r="r" b="b"/>
          <a:pathLst>
            <a:path w="3592854" h="1555587">
              <a:moveTo>
                <a:pt x="60325" y="12537"/>
              </a:moveTo>
              <a:cubicBezTo>
                <a:pt x="120650" y="6187"/>
                <a:pt x="282787" y="14500"/>
                <a:pt x="393700" y="22062"/>
              </a:cubicBezTo>
              <a:cubicBezTo>
                <a:pt x="465960" y="26989"/>
                <a:pt x="459635" y="37447"/>
                <a:pt x="508000" y="50637"/>
              </a:cubicBezTo>
              <a:cubicBezTo>
                <a:pt x="533259" y="57526"/>
                <a:pt x="584200" y="69687"/>
                <a:pt x="584200" y="69687"/>
              </a:cubicBezTo>
              <a:cubicBezTo>
                <a:pt x="591564" y="74596"/>
                <a:pt x="659075" y="123017"/>
                <a:pt x="679450" y="126837"/>
              </a:cubicBezTo>
              <a:cubicBezTo>
                <a:pt x="717027" y="133883"/>
                <a:pt x="755650" y="133187"/>
                <a:pt x="793750" y="136362"/>
              </a:cubicBezTo>
              <a:cubicBezTo>
                <a:pt x="809625" y="139537"/>
                <a:pt x="825187" y="146089"/>
                <a:pt x="841375" y="145887"/>
              </a:cubicBezTo>
              <a:cubicBezTo>
                <a:pt x="1525444" y="137336"/>
                <a:pt x="1327037" y="184015"/>
                <a:pt x="1593850" y="117312"/>
              </a:cubicBezTo>
              <a:cubicBezTo>
                <a:pt x="1654175" y="123662"/>
                <a:pt x="1714176" y="135279"/>
                <a:pt x="1774825" y="136362"/>
              </a:cubicBezTo>
              <a:cubicBezTo>
                <a:pt x="1813870" y="137059"/>
                <a:pt x="2368746" y="119290"/>
                <a:pt x="2432050" y="117312"/>
              </a:cubicBezTo>
              <a:cubicBezTo>
                <a:pt x="2470150" y="114137"/>
                <a:pt x="2509589" y="118290"/>
                <a:pt x="2546350" y="107787"/>
              </a:cubicBezTo>
              <a:cubicBezTo>
                <a:pt x="2557357" y="104642"/>
                <a:pt x="2554031" y="80550"/>
                <a:pt x="2565400" y="79212"/>
              </a:cubicBezTo>
              <a:cubicBezTo>
                <a:pt x="2666353" y="67335"/>
                <a:pt x="2768600" y="72862"/>
                <a:pt x="2870200" y="69687"/>
              </a:cubicBezTo>
              <a:cubicBezTo>
                <a:pt x="2914650" y="72862"/>
                <a:pt x="2959292" y="74005"/>
                <a:pt x="3003550" y="79212"/>
              </a:cubicBezTo>
              <a:cubicBezTo>
                <a:pt x="3013521" y="80385"/>
                <a:pt x="3023771" y="83168"/>
                <a:pt x="3032125" y="88737"/>
              </a:cubicBezTo>
              <a:cubicBezTo>
                <a:pt x="3103474" y="136303"/>
                <a:pt x="3021331" y="104189"/>
                <a:pt x="3089275" y="126837"/>
              </a:cubicBezTo>
              <a:cubicBezTo>
                <a:pt x="3098821" y="155476"/>
                <a:pt x="3097334" y="159368"/>
                <a:pt x="3117850" y="183987"/>
              </a:cubicBezTo>
              <a:cubicBezTo>
                <a:pt x="3126474" y="194335"/>
                <a:pt x="3138343" y="201786"/>
                <a:pt x="3146425" y="212562"/>
              </a:cubicBezTo>
              <a:cubicBezTo>
                <a:pt x="3157533" y="227373"/>
                <a:pt x="3164731" y="244783"/>
                <a:pt x="3175000" y="260187"/>
              </a:cubicBezTo>
              <a:cubicBezTo>
                <a:pt x="3183806" y="273396"/>
                <a:pt x="3194050" y="285587"/>
                <a:pt x="3203575" y="298287"/>
              </a:cubicBezTo>
              <a:cubicBezTo>
                <a:pt x="3206750" y="310987"/>
                <a:pt x="3203843" y="327130"/>
                <a:pt x="3213100" y="336387"/>
              </a:cubicBezTo>
              <a:cubicBezTo>
                <a:pt x="3225190" y="348477"/>
                <a:pt x="3244716" y="349434"/>
                <a:pt x="3260725" y="355437"/>
              </a:cubicBezTo>
              <a:cubicBezTo>
                <a:pt x="3284984" y="364534"/>
                <a:pt x="3301379" y="368482"/>
                <a:pt x="3327400" y="374487"/>
              </a:cubicBezTo>
              <a:lnTo>
                <a:pt x="3413125" y="393537"/>
              </a:lnTo>
              <a:cubicBezTo>
                <a:pt x="3482513" y="428231"/>
                <a:pt x="3421929" y="392919"/>
                <a:pt x="3489325" y="450687"/>
              </a:cubicBezTo>
              <a:cubicBezTo>
                <a:pt x="3582152" y="530253"/>
                <a:pt x="3447389" y="399226"/>
                <a:pt x="3546475" y="498312"/>
              </a:cubicBezTo>
              <a:cubicBezTo>
                <a:pt x="3549650" y="507837"/>
                <a:pt x="3553242" y="517233"/>
                <a:pt x="3556000" y="526887"/>
              </a:cubicBezTo>
              <a:cubicBezTo>
                <a:pt x="3579920" y="610608"/>
                <a:pt x="3552212" y="525049"/>
                <a:pt x="3575050" y="593562"/>
              </a:cubicBezTo>
              <a:cubicBezTo>
                <a:pt x="3571875" y="618962"/>
                <a:pt x="3576117" y="646459"/>
                <a:pt x="3565525" y="669762"/>
              </a:cubicBezTo>
              <a:cubicBezTo>
                <a:pt x="3562957" y="675412"/>
                <a:pt x="3508408" y="711015"/>
                <a:pt x="3498850" y="717387"/>
              </a:cubicBezTo>
              <a:cubicBezTo>
                <a:pt x="3492500" y="726912"/>
                <a:pt x="3487895" y="737867"/>
                <a:pt x="3479800" y="745962"/>
              </a:cubicBezTo>
              <a:cubicBezTo>
                <a:pt x="3471705" y="754057"/>
                <a:pt x="3457575" y="755487"/>
                <a:pt x="3451225" y="765012"/>
              </a:cubicBezTo>
              <a:cubicBezTo>
                <a:pt x="3443963" y="775904"/>
                <a:pt x="3444875" y="790412"/>
                <a:pt x="3441700" y="803112"/>
              </a:cubicBezTo>
              <a:cubicBezTo>
                <a:pt x="3444875" y="847562"/>
                <a:pt x="3443899" y="892505"/>
                <a:pt x="3451225" y="936462"/>
              </a:cubicBezTo>
              <a:cubicBezTo>
                <a:pt x="3454611" y="956780"/>
                <a:pt x="3479155" y="985339"/>
                <a:pt x="3489325" y="1003137"/>
              </a:cubicBezTo>
              <a:cubicBezTo>
                <a:pt x="3496370" y="1015465"/>
                <a:pt x="3499285" y="1030329"/>
                <a:pt x="3508375" y="1041237"/>
              </a:cubicBezTo>
              <a:cubicBezTo>
                <a:pt x="3515704" y="1050031"/>
                <a:pt x="3527425" y="1053937"/>
                <a:pt x="3536950" y="1060287"/>
              </a:cubicBezTo>
              <a:cubicBezTo>
                <a:pt x="3540125" y="1076162"/>
                <a:pt x="3542548" y="1092206"/>
                <a:pt x="3546475" y="1107912"/>
              </a:cubicBezTo>
              <a:cubicBezTo>
                <a:pt x="3548910" y="1117652"/>
                <a:pt x="3553242" y="1126833"/>
                <a:pt x="3556000" y="1136487"/>
              </a:cubicBezTo>
              <a:cubicBezTo>
                <a:pt x="3559596" y="1149074"/>
                <a:pt x="3561929" y="1162000"/>
                <a:pt x="3565525" y="1174587"/>
              </a:cubicBezTo>
              <a:cubicBezTo>
                <a:pt x="3592854" y="1270240"/>
                <a:pt x="3554798" y="1122155"/>
                <a:pt x="3584575" y="1241262"/>
              </a:cubicBezTo>
              <a:cubicBezTo>
                <a:pt x="3576845" y="1303105"/>
                <a:pt x="3579510" y="1306614"/>
                <a:pt x="3565525" y="1355562"/>
              </a:cubicBezTo>
              <a:cubicBezTo>
                <a:pt x="3562767" y="1365216"/>
                <a:pt x="3562272" y="1376297"/>
                <a:pt x="3556000" y="1384137"/>
              </a:cubicBezTo>
              <a:cubicBezTo>
                <a:pt x="3548849" y="1393076"/>
                <a:pt x="3536950" y="1396837"/>
                <a:pt x="3527425" y="1403187"/>
              </a:cubicBezTo>
              <a:cubicBezTo>
                <a:pt x="3521458" y="1427055"/>
                <a:pt x="3519622" y="1452552"/>
                <a:pt x="3498850" y="1469862"/>
              </a:cubicBezTo>
              <a:cubicBezTo>
                <a:pt x="3487942" y="1478952"/>
                <a:pt x="3473078" y="1481867"/>
                <a:pt x="3460750" y="1488912"/>
              </a:cubicBezTo>
              <a:cubicBezTo>
                <a:pt x="3412921" y="1516243"/>
                <a:pt x="3451642" y="1502340"/>
                <a:pt x="3394075" y="1527012"/>
              </a:cubicBezTo>
              <a:cubicBezTo>
                <a:pt x="3374944" y="1535211"/>
                <a:pt x="3346734" y="1541229"/>
                <a:pt x="3327400" y="1546062"/>
              </a:cubicBezTo>
              <a:cubicBezTo>
                <a:pt x="3298825" y="1542887"/>
                <a:pt x="3269868" y="1542176"/>
                <a:pt x="3241675" y="1536537"/>
              </a:cubicBezTo>
              <a:cubicBezTo>
                <a:pt x="3221984" y="1532599"/>
                <a:pt x="3184525" y="1517487"/>
                <a:pt x="3184525" y="1517487"/>
              </a:cubicBezTo>
              <a:cubicBezTo>
                <a:pt x="3175000" y="1511137"/>
                <a:pt x="3166189" y="1503557"/>
                <a:pt x="3155950" y="1498437"/>
              </a:cubicBezTo>
              <a:cubicBezTo>
                <a:pt x="3146970" y="1493947"/>
                <a:pt x="3137410" y="1488578"/>
                <a:pt x="3127375" y="1488912"/>
              </a:cubicBezTo>
              <a:cubicBezTo>
                <a:pt x="3041463" y="1491776"/>
                <a:pt x="2955879" y="1501015"/>
                <a:pt x="2870200" y="1507962"/>
              </a:cubicBezTo>
              <a:cubicBezTo>
                <a:pt x="2838396" y="1510541"/>
                <a:pt x="2806700" y="1514312"/>
                <a:pt x="2774950" y="1517487"/>
              </a:cubicBezTo>
              <a:cubicBezTo>
                <a:pt x="2706437" y="1540325"/>
                <a:pt x="2791996" y="1512617"/>
                <a:pt x="2708275" y="1536537"/>
              </a:cubicBezTo>
              <a:cubicBezTo>
                <a:pt x="2698621" y="1539295"/>
                <a:pt x="2689545" y="1544093"/>
                <a:pt x="2679700" y="1546062"/>
              </a:cubicBezTo>
              <a:cubicBezTo>
                <a:pt x="2657685" y="1550465"/>
                <a:pt x="2635250" y="1552412"/>
                <a:pt x="2613025" y="1555587"/>
              </a:cubicBezTo>
              <a:lnTo>
                <a:pt x="2184400" y="1546062"/>
              </a:lnTo>
              <a:cubicBezTo>
                <a:pt x="2171320" y="1545528"/>
                <a:pt x="2159387" y="1536860"/>
                <a:pt x="2146300" y="1536537"/>
              </a:cubicBezTo>
              <a:cubicBezTo>
                <a:pt x="1901879" y="1530502"/>
                <a:pt x="1657350" y="1530187"/>
                <a:pt x="1412875" y="1527012"/>
              </a:cubicBezTo>
              <a:cubicBezTo>
                <a:pt x="1153486" y="1510800"/>
                <a:pt x="1333574" y="1517181"/>
                <a:pt x="974725" y="1527012"/>
              </a:cubicBezTo>
              <a:lnTo>
                <a:pt x="565150" y="1536537"/>
              </a:lnTo>
              <a:cubicBezTo>
                <a:pt x="517525" y="1533362"/>
                <a:pt x="469356" y="1534859"/>
                <a:pt x="422275" y="1527012"/>
              </a:cubicBezTo>
              <a:cubicBezTo>
                <a:pt x="410983" y="1525130"/>
                <a:pt x="404222" y="1512471"/>
                <a:pt x="393700" y="1507962"/>
              </a:cubicBezTo>
              <a:cubicBezTo>
                <a:pt x="381668" y="1502805"/>
                <a:pt x="368187" y="1502033"/>
                <a:pt x="355600" y="1498437"/>
              </a:cubicBezTo>
              <a:cubicBezTo>
                <a:pt x="345946" y="1495679"/>
                <a:pt x="336679" y="1491670"/>
                <a:pt x="327025" y="1488912"/>
              </a:cubicBezTo>
              <a:cubicBezTo>
                <a:pt x="243304" y="1464992"/>
                <a:pt x="328863" y="1492700"/>
                <a:pt x="260350" y="1469862"/>
              </a:cubicBezTo>
              <a:cubicBezTo>
                <a:pt x="221056" y="1410921"/>
                <a:pt x="263467" y="1458735"/>
                <a:pt x="155575" y="1431762"/>
              </a:cubicBezTo>
              <a:cubicBezTo>
                <a:pt x="144469" y="1428986"/>
                <a:pt x="137239" y="1417832"/>
                <a:pt x="127000" y="1412712"/>
              </a:cubicBezTo>
              <a:cubicBezTo>
                <a:pt x="118020" y="1408222"/>
                <a:pt x="107950" y="1406362"/>
                <a:pt x="98425" y="1403187"/>
              </a:cubicBezTo>
              <a:cubicBezTo>
                <a:pt x="88900" y="1393662"/>
                <a:pt x="77322" y="1385820"/>
                <a:pt x="69850" y="1374612"/>
              </a:cubicBezTo>
              <a:cubicBezTo>
                <a:pt x="53382" y="1349910"/>
                <a:pt x="58556" y="1299692"/>
                <a:pt x="69850" y="1279362"/>
              </a:cubicBezTo>
              <a:cubicBezTo>
                <a:pt x="76746" y="1266950"/>
                <a:pt x="95250" y="1266662"/>
                <a:pt x="107950" y="1260312"/>
              </a:cubicBezTo>
              <a:cubicBezTo>
                <a:pt x="111125" y="1250787"/>
                <a:pt x="112985" y="1240717"/>
                <a:pt x="117475" y="1231737"/>
              </a:cubicBezTo>
              <a:cubicBezTo>
                <a:pt x="122595" y="1221498"/>
                <a:pt x="135105" y="1214521"/>
                <a:pt x="136525" y="1203162"/>
              </a:cubicBezTo>
              <a:cubicBezTo>
                <a:pt x="138533" y="1187098"/>
                <a:pt x="130175" y="1171412"/>
                <a:pt x="127000" y="1155537"/>
              </a:cubicBezTo>
              <a:cubicBezTo>
                <a:pt x="130175" y="1012662"/>
                <a:pt x="127611" y="869544"/>
                <a:pt x="136525" y="726912"/>
              </a:cubicBezTo>
              <a:cubicBezTo>
                <a:pt x="137239" y="715487"/>
                <a:pt x="154311" y="709715"/>
                <a:pt x="155575" y="698337"/>
              </a:cubicBezTo>
              <a:cubicBezTo>
                <a:pt x="161869" y="641695"/>
                <a:pt x="151627" y="644905"/>
                <a:pt x="117475" y="622137"/>
              </a:cubicBezTo>
              <a:cubicBezTo>
                <a:pt x="111125" y="612612"/>
                <a:pt x="103545" y="603801"/>
                <a:pt x="98425" y="593562"/>
              </a:cubicBezTo>
              <a:cubicBezTo>
                <a:pt x="93935" y="584582"/>
                <a:pt x="89701" y="574995"/>
                <a:pt x="88900" y="564987"/>
              </a:cubicBezTo>
              <a:cubicBezTo>
                <a:pt x="83324" y="495288"/>
                <a:pt x="86824" y="424961"/>
                <a:pt x="79375" y="355437"/>
              </a:cubicBezTo>
              <a:cubicBezTo>
                <a:pt x="77236" y="335471"/>
                <a:pt x="60325" y="298287"/>
                <a:pt x="60325" y="298287"/>
              </a:cubicBezTo>
              <a:cubicBezTo>
                <a:pt x="53975" y="241137"/>
                <a:pt x="52034" y="183323"/>
                <a:pt x="41275" y="126837"/>
              </a:cubicBezTo>
              <a:cubicBezTo>
                <a:pt x="39133" y="115592"/>
                <a:pt x="23844" y="109595"/>
                <a:pt x="22225" y="98262"/>
              </a:cubicBezTo>
              <a:cubicBezTo>
                <a:pt x="20374" y="85303"/>
                <a:pt x="27988" y="72701"/>
                <a:pt x="31750" y="60162"/>
              </a:cubicBezTo>
              <a:cubicBezTo>
                <a:pt x="49799" y="0"/>
                <a:pt x="0" y="18887"/>
                <a:pt x="60325" y="12537"/>
              </a:cubicBezTo>
              <a:close/>
            </a:path>
          </a:pathLst>
        </a:custGeom>
        <a:solidFill>
          <a:srgbClr val="A68A62">
            <a:alpha val="45882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5</xdr:col>
      <xdr:colOff>57150</xdr:colOff>
      <xdr:row>0</xdr:row>
      <xdr:rowOff>95250</xdr:rowOff>
    </xdr:from>
    <xdr:to>
      <xdr:col>7</xdr:col>
      <xdr:colOff>647700</xdr:colOff>
      <xdr:row>1</xdr:row>
      <xdr:rowOff>247650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591050" y="95250"/>
          <a:ext cx="2076450" cy="5143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  <xdr:twoCellAnchor>
    <xdr:from>
      <xdr:col>0</xdr:col>
      <xdr:colOff>409575</xdr:colOff>
      <xdr:row>4</xdr:row>
      <xdr:rowOff>76200</xdr:rowOff>
    </xdr:from>
    <xdr:to>
      <xdr:col>3</xdr:col>
      <xdr:colOff>133350</xdr:colOff>
      <xdr:row>4</xdr:row>
      <xdr:rowOff>219075</xdr:rowOff>
    </xdr:to>
    <xdr:cxnSp macro="">
      <xdr:nvCxnSpPr>
        <xdr:cNvPr id="7" name="Curved Connector 6"/>
        <xdr:cNvCxnSpPr/>
      </xdr:nvCxnSpPr>
      <xdr:spPr>
        <a:xfrm flipV="1">
          <a:off x="409575" y="1209675"/>
          <a:ext cx="2152650" cy="142875"/>
        </a:xfrm>
        <a:prstGeom prst="curvedConnector3">
          <a:avLst>
            <a:gd name="adj1" fmla="val 50000"/>
          </a:avLst>
        </a:prstGeom>
        <a:ln w="19050">
          <a:solidFill>
            <a:schemeClr val="accent6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790579</xdr:colOff>
      <xdr:row>6</xdr:row>
      <xdr:rowOff>123825</xdr:rowOff>
    </xdr:from>
    <xdr:to>
      <xdr:col>1</xdr:col>
      <xdr:colOff>762000</xdr:colOff>
      <xdr:row>6</xdr:row>
      <xdr:rowOff>133349</xdr:rowOff>
    </xdr:to>
    <xdr:cxnSp macro="">
      <xdr:nvCxnSpPr>
        <xdr:cNvPr id="18" name="Straight Arrow Connector 17"/>
        <xdr:cNvCxnSpPr/>
      </xdr:nvCxnSpPr>
      <xdr:spPr>
        <a:xfrm rot="10800000" flipV="1">
          <a:off x="790579" y="1771650"/>
          <a:ext cx="781046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523875</xdr:colOff>
      <xdr:row>1</xdr:row>
      <xdr:rowOff>28575</xdr:rowOff>
    </xdr:from>
    <xdr:to>
      <xdr:col>1</xdr:col>
      <xdr:colOff>180975</xdr:colOff>
      <xdr:row>4</xdr:row>
      <xdr:rowOff>38100</xdr:rowOff>
    </xdr:to>
    <xdr:pic>
      <xdr:nvPicPr>
        <xdr:cNvPr id="1025" name="Picture 1" descr="C:\Users\Mynda\AppData\Local\Microsoft\Windows\Temporary Internet Files\Content.IE5\X37L0EM1\MC900441706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" y="390525"/>
          <a:ext cx="781050" cy="781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409575</xdr:colOff>
      <xdr:row>1</xdr:row>
      <xdr:rowOff>200025</xdr:rowOff>
    </xdr:from>
    <xdr:to>
      <xdr:col>3</xdr:col>
      <xdr:colOff>438150</xdr:colOff>
      <xdr:row>3</xdr:row>
      <xdr:rowOff>51836</xdr:rowOff>
    </xdr:to>
    <xdr:pic>
      <xdr:nvPicPr>
        <xdr:cNvPr id="1026" name="Picture 2" descr="C:\Users\Mynda\AppData\Local\Microsoft\Windows\Temporary Internet Files\Content.IE5\LFWEV8MD\MC900359865[1].wm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28825" y="561975"/>
          <a:ext cx="838200" cy="3661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209551</xdr:colOff>
      <xdr:row>0</xdr:row>
      <xdr:rowOff>257175</xdr:rowOff>
    </xdr:from>
    <xdr:to>
      <xdr:col>0</xdr:col>
      <xdr:colOff>714375</xdr:colOff>
      <xdr:row>4</xdr:row>
      <xdr:rowOff>123824</xdr:rowOff>
    </xdr:to>
    <xdr:cxnSp macro="">
      <xdr:nvCxnSpPr>
        <xdr:cNvPr id="4" name="Curved Connector 3"/>
        <xdr:cNvCxnSpPr/>
      </xdr:nvCxnSpPr>
      <xdr:spPr>
        <a:xfrm rot="5400000">
          <a:off x="-38099" y="504825"/>
          <a:ext cx="1000124" cy="504824"/>
        </a:xfrm>
        <a:prstGeom prst="curvedConnector3">
          <a:avLst>
            <a:gd name="adj1" fmla="val 50000"/>
          </a:avLst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712145</xdr:colOff>
      <xdr:row>3</xdr:row>
      <xdr:rowOff>228600</xdr:rowOff>
    </xdr:from>
    <xdr:to>
      <xdr:col>4</xdr:col>
      <xdr:colOff>182089</xdr:colOff>
      <xdr:row>5</xdr:row>
      <xdr:rowOff>28575</xdr:rowOff>
    </xdr:to>
    <xdr:pic>
      <xdr:nvPicPr>
        <xdr:cNvPr id="1030" name="Picture 6" descr="C:\Users\Mynda\AppData\Local\Microsoft\Windows\Temporary Internet Files\Content.IE5\38CREMWZ\MC900293216[1].wm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41020" y="1104900"/>
          <a:ext cx="317669" cy="31432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85725</xdr:rowOff>
    </xdr:from>
    <xdr:to>
      <xdr:col>12</xdr:col>
      <xdr:colOff>495300</xdr:colOff>
      <xdr:row>1</xdr:row>
      <xdr:rowOff>352425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772150" y="85725"/>
          <a:ext cx="2076450" cy="5143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47625</xdr:rowOff>
    </xdr:from>
    <xdr:to>
      <xdr:col>8</xdr:col>
      <xdr:colOff>2085975</xdr:colOff>
      <xdr:row>1</xdr:row>
      <xdr:rowOff>200025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410200" y="47625"/>
          <a:ext cx="2028825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104775</xdr:rowOff>
    </xdr:from>
    <xdr:to>
      <xdr:col>10</xdr:col>
      <xdr:colOff>590550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962775" y="104775"/>
          <a:ext cx="2076450" cy="5143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412</xdr:row>
      <xdr:rowOff>0</xdr:rowOff>
    </xdr:from>
    <xdr:to>
      <xdr:col>3</xdr:col>
      <xdr:colOff>9525</xdr:colOff>
      <xdr:row>412</xdr:row>
      <xdr:rowOff>9525</xdr:rowOff>
    </xdr:to>
    <xdr:pic>
      <xdr:nvPicPr>
        <xdr:cNvPr id="2" name="Picture 1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66713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9525</xdr:colOff>
      <xdr:row>386</xdr:row>
      <xdr:rowOff>9525</xdr:rowOff>
    </xdr:to>
    <xdr:pic>
      <xdr:nvPicPr>
        <xdr:cNvPr id="3" name="Picture 2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62503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9525</xdr:colOff>
      <xdr:row>196</xdr:row>
      <xdr:rowOff>9525</xdr:rowOff>
    </xdr:to>
    <xdr:pic>
      <xdr:nvPicPr>
        <xdr:cNvPr id="4" name="Picture 3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31737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9525</xdr:colOff>
      <xdr:row>196</xdr:row>
      <xdr:rowOff>9525</xdr:rowOff>
    </xdr:to>
    <xdr:pic>
      <xdr:nvPicPr>
        <xdr:cNvPr id="5" name="Picture 4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31737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9525</xdr:rowOff>
    </xdr:to>
    <xdr:pic>
      <xdr:nvPicPr>
        <xdr:cNvPr id="6" name="Picture 5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5829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9525</xdr:rowOff>
    </xdr:to>
    <xdr:pic>
      <xdr:nvPicPr>
        <xdr:cNvPr id="7" name="Picture 6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5829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9525</xdr:colOff>
      <xdr:row>443</xdr:row>
      <xdr:rowOff>9525</xdr:rowOff>
    </xdr:to>
    <xdr:pic>
      <xdr:nvPicPr>
        <xdr:cNvPr id="8" name="Picture 7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715708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pic>
      <xdr:nvPicPr>
        <xdr:cNvPr id="9" name="Picture 8" descr="clea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71894700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0</xdr:row>
      <xdr:rowOff>104775</xdr:rowOff>
    </xdr:from>
    <xdr:to>
      <xdr:col>9</xdr:col>
      <xdr:colOff>247650</xdr:colOff>
      <xdr:row>2</xdr:row>
      <xdr:rowOff>76200</xdr:rowOff>
    </xdr:to>
    <xdr:sp macro="" textlink="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6467475" y="104775"/>
          <a:ext cx="2076450" cy="514350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19050</xdr:rowOff>
    </xdr:from>
    <xdr:to>
      <xdr:col>13</xdr:col>
      <xdr:colOff>485775</xdr:colOff>
      <xdr:row>1</xdr:row>
      <xdr:rowOff>171450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258050" y="19050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47625</xdr:rowOff>
    </xdr:from>
    <xdr:to>
      <xdr:col>9</xdr:col>
      <xdr:colOff>209550</xdr:colOff>
      <xdr:row>1</xdr:row>
      <xdr:rowOff>200025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781550" y="47625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47625</xdr:rowOff>
    </xdr:from>
    <xdr:to>
      <xdr:col>11</xdr:col>
      <xdr:colOff>285750</xdr:colOff>
      <xdr:row>1</xdr:row>
      <xdr:rowOff>200025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524750" y="47625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19050</xdr:colOff>
      <xdr:row>2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838825" y="257175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19050</xdr:colOff>
      <xdr:row>2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096000" y="257175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View Tutorial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3</xdr:row>
      <xdr:rowOff>66675</xdr:rowOff>
    </xdr:from>
    <xdr:to>
      <xdr:col>11</xdr:col>
      <xdr:colOff>323850</xdr:colOff>
      <xdr:row>4</xdr:row>
      <xdr:rowOff>219075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943475" y="838200"/>
          <a:ext cx="2038350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4</xdr:row>
      <xdr:rowOff>228600</xdr:rowOff>
    </xdr:from>
    <xdr:to>
      <xdr:col>10</xdr:col>
      <xdr:colOff>342900</xdr:colOff>
      <xdr:row>6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5334000" y="1257300"/>
          <a:ext cx="2200275" cy="409575"/>
        </a:xfrm>
        <a:prstGeom prst="roundRect">
          <a:avLst/>
        </a:prstGeom>
        <a:gradFill>
          <a:gsLst>
            <a:gs pos="0">
              <a:srgbClr val="76AC42"/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AU" sz="1400" b="1">
              <a:solidFill>
                <a:schemeClr val="accent3">
                  <a:lumMod val="50000"/>
                </a:schemeClr>
              </a:solidFill>
            </a:rPr>
            <a:t>Click to read Tutorial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nda" refreshedDate="40483.878852430556" createdVersion="3" refreshedVersion="3" minRefreshableVersion="3" recordCount="112">
  <cacheSource type="worksheet">
    <worksheetSource ref="A1:D113" sheet="Pivot Tables"/>
  </cacheSource>
  <cacheFields count="4">
    <cacheField name="Program" numFmtId="0">
      <sharedItems count="7">
        <s v="Bat Man"/>
        <s v="Ben Ten"/>
        <s v="Bob The Builder"/>
        <s v="Mr Maker"/>
        <s v="Night Garden"/>
        <s v="Spider Man"/>
        <s v="Wiggles"/>
      </sharedItems>
    </cacheField>
    <cacheField name="Region" numFmtId="0">
      <sharedItems count="4">
        <s v="North"/>
        <s v="South"/>
        <s v="West"/>
        <s v="East"/>
      </sharedItems>
    </cacheField>
    <cacheField name="Period" numFmtId="0">
      <sharedItems count="4">
        <s v="Q1"/>
        <s v="Q2"/>
        <s v="Q3"/>
        <s v="Q4"/>
      </sharedItems>
    </cacheField>
    <cacheField name="Viewers" numFmtId="165">
      <sharedItems containsSemiMixedTypes="0" containsString="0" containsNumber="1" containsInteger="1" minValue="32" maxValue="2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n v="91"/>
  </r>
  <r>
    <x v="0"/>
    <x v="1"/>
    <x v="0"/>
    <n v="87"/>
  </r>
  <r>
    <x v="0"/>
    <x v="2"/>
    <x v="0"/>
    <n v="99"/>
  </r>
  <r>
    <x v="0"/>
    <x v="3"/>
    <x v="0"/>
    <n v="102"/>
  </r>
  <r>
    <x v="1"/>
    <x v="1"/>
    <x v="0"/>
    <n v="125"/>
  </r>
  <r>
    <x v="1"/>
    <x v="2"/>
    <x v="0"/>
    <n v="140"/>
  </r>
  <r>
    <x v="1"/>
    <x v="3"/>
    <x v="0"/>
    <n v="107"/>
  </r>
  <r>
    <x v="1"/>
    <x v="0"/>
    <x v="0"/>
    <n v="133"/>
  </r>
  <r>
    <x v="2"/>
    <x v="2"/>
    <x v="0"/>
    <n v="79"/>
  </r>
  <r>
    <x v="2"/>
    <x v="1"/>
    <x v="0"/>
    <n v="85"/>
  </r>
  <r>
    <x v="2"/>
    <x v="3"/>
    <x v="0"/>
    <n v="91"/>
  </r>
  <r>
    <x v="2"/>
    <x v="0"/>
    <x v="0"/>
    <n v="73"/>
  </r>
  <r>
    <x v="3"/>
    <x v="3"/>
    <x v="0"/>
    <n v="49"/>
  </r>
  <r>
    <x v="3"/>
    <x v="0"/>
    <x v="0"/>
    <n v="50"/>
  </r>
  <r>
    <x v="3"/>
    <x v="2"/>
    <x v="0"/>
    <n v="51"/>
  </r>
  <r>
    <x v="3"/>
    <x v="1"/>
    <x v="0"/>
    <n v="59"/>
  </r>
  <r>
    <x v="4"/>
    <x v="3"/>
    <x v="0"/>
    <n v="57"/>
  </r>
  <r>
    <x v="4"/>
    <x v="2"/>
    <x v="0"/>
    <n v="32"/>
  </r>
  <r>
    <x v="4"/>
    <x v="1"/>
    <x v="0"/>
    <n v="37"/>
  </r>
  <r>
    <x v="4"/>
    <x v="0"/>
    <x v="0"/>
    <n v="44"/>
  </r>
  <r>
    <x v="5"/>
    <x v="0"/>
    <x v="0"/>
    <n v="138"/>
  </r>
  <r>
    <x v="5"/>
    <x v="1"/>
    <x v="0"/>
    <n v="172"/>
  </r>
  <r>
    <x v="5"/>
    <x v="3"/>
    <x v="0"/>
    <n v="206"/>
  </r>
  <r>
    <x v="5"/>
    <x v="2"/>
    <x v="0"/>
    <n v="240"/>
  </r>
  <r>
    <x v="6"/>
    <x v="1"/>
    <x v="0"/>
    <n v="83"/>
  </r>
  <r>
    <x v="6"/>
    <x v="2"/>
    <x v="0"/>
    <n v="95"/>
  </r>
  <r>
    <x v="6"/>
    <x v="3"/>
    <x v="0"/>
    <n v="72"/>
  </r>
  <r>
    <x v="6"/>
    <x v="0"/>
    <x v="0"/>
    <n v="86"/>
  </r>
  <r>
    <x v="0"/>
    <x v="0"/>
    <x v="1"/>
    <n v="136"/>
  </r>
  <r>
    <x v="0"/>
    <x v="1"/>
    <x v="1"/>
    <n v="81"/>
  </r>
  <r>
    <x v="0"/>
    <x v="2"/>
    <x v="1"/>
    <n v="118"/>
  </r>
  <r>
    <x v="0"/>
    <x v="3"/>
    <x v="1"/>
    <n v="97"/>
  </r>
  <r>
    <x v="1"/>
    <x v="1"/>
    <x v="1"/>
    <n v="61"/>
  </r>
  <r>
    <x v="1"/>
    <x v="2"/>
    <x v="1"/>
    <n v="62"/>
  </r>
  <r>
    <x v="1"/>
    <x v="3"/>
    <x v="1"/>
    <n v="158"/>
  </r>
  <r>
    <x v="1"/>
    <x v="0"/>
    <x v="1"/>
    <n v="189"/>
  </r>
  <r>
    <x v="2"/>
    <x v="2"/>
    <x v="1"/>
    <n v="249"/>
  </r>
  <r>
    <x v="2"/>
    <x v="1"/>
    <x v="1"/>
    <n v="162"/>
  </r>
  <r>
    <x v="2"/>
    <x v="3"/>
    <x v="1"/>
    <n v="96"/>
  </r>
  <r>
    <x v="2"/>
    <x v="0"/>
    <x v="1"/>
    <n v="264"/>
  </r>
  <r>
    <x v="3"/>
    <x v="3"/>
    <x v="1"/>
    <n v="264"/>
  </r>
  <r>
    <x v="3"/>
    <x v="0"/>
    <x v="1"/>
    <n v="279"/>
  </r>
  <r>
    <x v="3"/>
    <x v="2"/>
    <x v="1"/>
    <n v="101"/>
  </r>
  <r>
    <x v="3"/>
    <x v="1"/>
    <x v="1"/>
    <n v="104"/>
  </r>
  <r>
    <x v="4"/>
    <x v="3"/>
    <x v="1"/>
    <n v="122"/>
  </r>
  <r>
    <x v="4"/>
    <x v="2"/>
    <x v="1"/>
    <n v="84"/>
  </r>
  <r>
    <x v="4"/>
    <x v="1"/>
    <x v="1"/>
    <n v="275"/>
  </r>
  <r>
    <x v="4"/>
    <x v="0"/>
    <x v="1"/>
    <n v="246"/>
  </r>
  <r>
    <x v="5"/>
    <x v="0"/>
    <x v="1"/>
    <n v="269"/>
  </r>
  <r>
    <x v="5"/>
    <x v="1"/>
    <x v="1"/>
    <n v="131"/>
  </r>
  <r>
    <x v="5"/>
    <x v="3"/>
    <x v="1"/>
    <n v="61"/>
  </r>
  <r>
    <x v="5"/>
    <x v="2"/>
    <x v="1"/>
    <n v="76"/>
  </r>
  <r>
    <x v="6"/>
    <x v="1"/>
    <x v="1"/>
    <n v="244"/>
  </r>
  <r>
    <x v="6"/>
    <x v="2"/>
    <x v="1"/>
    <n v="112"/>
  </r>
  <r>
    <x v="6"/>
    <x v="3"/>
    <x v="1"/>
    <n v="102"/>
  </r>
  <r>
    <x v="6"/>
    <x v="0"/>
    <x v="1"/>
    <n v="109"/>
  </r>
  <r>
    <x v="0"/>
    <x v="0"/>
    <x v="2"/>
    <n v="127"/>
  </r>
  <r>
    <x v="0"/>
    <x v="1"/>
    <x v="2"/>
    <n v="256"/>
  </r>
  <r>
    <x v="0"/>
    <x v="2"/>
    <x v="2"/>
    <n v="260"/>
  </r>
  <r>
    <x v="0"/>
    <x v="3"/>
    <x v="2"/>
    <n v="237"/>
  </r>
  <r>
    <x v="1"/>
    <x v="1"/>
    <x v="2"/>
    <n v="233"/>
  </r>
  <r>
    <x v="1"/>
    <x v="2"/>
    <x v="2"/>
    <n v="144"/>
  </r>
  <r>
    <x v="1"/>
    <x v="3"/>
    <x v="2"/>
    <n v="156"/>
  </r>
  <r>
    <x v="1"/>
    <x v="0"/>
    <x v="2"/>
    <n v="151"/>
  </r>
  <r>
    <x v="2"/>
    <x v="2"/>
    <x v="2"/>
    <n v="160"/>
  </r>
  <r>
    <x v="2"/>
    <x v="1"/>
    <x v="2"/>
    <n v="90"/>
  </r>
  <r>
    <x v="2"/>
    <x v="3"/>
    <x v="2"/>
    <n v="130"/>
  </r>
  <r>
    <x v="2"/>
    <x v="0"/>
    <x v="2"/>
    <n v="90"/>
  </r>
  <r>
    <x v="3"/>
    <x v="3"/>
    <x v="2"/>
    <n v="124"/>
  </r>
  <r>
    <x v="3"/>
    <x v="0"/>
    <x v="2"/>
    <n v="157"/>
  </r>
  <r>
    <x v="3"/>
    <x v="2"/>
    <x v="2"/>
    <n v="138"/>
  </r>
  <r>
    <x v="3"/>
    <x v="1"/>
    <x v="2"/>
    <n v="198"/>
  </r>
  <r>
    <x v="4"/>
    <x v="3"/>
    <x v="2"/>
    <n v="190"/>
  </r>
  <r>
    <x v="4"/>
    <x v="2"/>
    <x v="2"/>
    <n v="151"/>
  </r>
  <r>
    <x v="4"/>
    <x v="1"/>
    <x v="2"/>
    <n v="252"/>
  </r>
  <r>
    <x v="4"/>
    <x v="0"/>
    <x v="2"/>
    <n v="61"/>
  </r>
  <r>
    <x v="5"/>
    <x v="0"/>
    <x v="2"/>
    <n v="170"/>
  </r>
  <r>
    <x v="5"/>
    <x v="1"/>
    <x v="2"/>
    <n v="116"/>
  </r>
  <r>
    <x v="5"/>
    <x v="3"/>
    <x v="2"/>
    <n v="110"/>
  </r>
  <r>
    <x v="5"/>
    <x v="2"/>
    <x v="2"/>
    <n v="94"/>
  </r>
  <r>
    <x v="6"/>
    <x v="1"/>
    <x v="2"/>
    <n v="144"/>
  </r>
  <r>
    <x v="6"/>
    <x v="2"/>
    <x v="2"/>
    <n v="268"/>
  </r>
  <r>
    <x v="6"/>
    <x v="3"/>
    <x v="2"/>
    <n v="167"/>
  </r>
  <r>
    <x v="6"/>
    <x v="0"/>
    <x v="2"/>
    <n v="272"/>
  </r>
  <r>
    <x v="0"/>
    <x v="0"/>
    <x v="3"/>
    <n v="81"/>
  </r>
  <r>
    <x v="0"/>
    <x v="1"/>
    <x v="3"/>
    <n v="52"/>
  </r>
  <r>
    <x v="0"/>
    <x v="2"/>
    <x v="3"/>
    <n v="241"/>
  </r>
  <r>
    <x v="0"/>
    <x v="3"/>
    <x v="3"/>
    <n v="87"/>
  </r>
  <r>
    <x v="1"/>
    <x v="1"/>
    <x v="3"/>
    <n v="138"/>
  </r>
  <r>
    <x v="1"/>
    <x v="2"/>
    <x v="3"/>
    <n v="130"/>
  </r>
  <r>
    <x v="1"/>
    <x v="3"/>
    <x v="3"/>
    <n v="118"/>
  </r>
  <r>
    <x v="1"/>
    <x v="0"/>
    <x v="3"/>
    <n v="57"/>
  </r>
  <r>
    <x v="2"/>
    <x v="2"/>
    <x v="3"/>
    <n v="271"/>
  </r>
  <r>
    <x v="2"/>
    <x v="1"/>
    <x v="3"/>
    <n v="254"/>
  </r>
  <r>
    <x v="2"/>
    <x v="3"/>
    <x v="3"/>
    <n v="135"/>
  </r>
  <r>
    <x v="2"/>
    <x v="0"/>
    <x v="3"/>
    <n v="59"/>
  </r>
  <r>
    <x v="3"/>
    <x v="3"/>
    <x v="3"/>
    <n v="143"/>
  </r>
  <r>
    <x v="3"/>
    <x v="0"/>
    <x v="3"/>
    <n v="230"/>
  </r>
  <r>
    <x v="3"/>
    <x v="2"/>
    <x v="3"/>
    <n v="277"/>
  </r>
  <r>
    <x v="3"/>
    <x v="1"/>
    <x v="3"/>
    <n v="190"/>
  </r>
  <r>
    <x v="4"/>
    <x v="3"/>
    <x v="3"/>
    <n v="75"/>
  </r>
  <r>
    <x v="4"/>
    <x v="2"/>
    <x v="3"/>
    <n v="251"/>
  </r>
  <r>
    <x v="4"/>
    <x v="1"/>
    <x v="3"/>
    <n v="193"/>
  </r>
  <r>
    <x v="4"/>
    <x v="0"/>
    <x v="3"/>
    <n v="54"/>
  </r>
  <r>
    <x v="5"/>
    <x v="0"/>
    <x v="3"/>
    <n v="221"/>
  </r>
  <r>
    <x v="5"/>
    <x v="1"/>
    <x v="3"/>
    <n v="191"/>
  </r>
  <r>
    <x v="5"/>
    <x v="3"/>
    <x v="3"/>
    <n v="193"/>
  </r>
  <r>
    <x v="5"/>
    <x v="2"/>
    <x v="3"/>
    <n v="244"/>
  </r>
  <r>
    <x v="6"/>
    <x v="1"/>
    <x v="3"/>
    <n v="213"/>
  </r>
  <r>
    <x v="6"/>
    <x v="2"/>
    <x v="3"/>
    <n v="52"/>
  </r>
  <r>
    <x v="6"/>
    <x v="3"/>
    <x v="3"/>
    <n v="112"/>
  </r>
  <r>
    <x v="6"/>
    <x v="0"/>
    <x v="3"/>
    <n v="1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38" applyNumberFormats="0" applyBorderFormats="0" applyFontFormats="0" applyPatternFormats="0" applyAlignmentFormats="0" applyWidthHeightFormats="1" dataCaption=" " updatedVersion="3" minRefreshableVersion="3" showCalcMbrs="0" useAutoFormatting="1" itemPrintTitles="1" createdVersion="3" indent="0" outline="1" outlineData="1" multipleFieldFilters="0" rowHeaderCaption="Program" colHeaderCaption="Region">
  <location ref="F3:K12" firstHeaderRow="1" firstDataRow="2" firstDataCol="1" rowPageCount="1" colPageCount="1"/>
  <pivotFields count="4">
    <pivotField name="Program" axis="axisRow" subtotalTop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ubtotalTop="0" showAll="0">
      <items count="5">
        <item x="3"/>
        <item x="0"/>
        <item x="1"/>
        <item x="2"/>
        <item t="default"/>
      </items>
    </pivotField>
    <pivotField axis="axisPage" subtotalTop="0" showAll="0">
      <items count="5">
        <item x="0"/>
        <item x="1"/>
        <item x="2"/>
        <item x="3"/>
        <item t="default"/>
      </items>
    </pivotField>
    <pivotField dataField="1" numFmtId="165" subtotalTop="0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2" item="0" hier="-1"/>
  </pageFields>
  <dataFields count="1">
    <dataField name="Sum of Viewers" fld="3" baseField="0" baseItem="0"/>
  </dataFields>
  <formats count="18">
    <format dxfId="0">
      <pivotArea field="0" type="button" dataOnly="0" labelOnly="1" outline="0" axis="axisRow" fieldPosition="0"/>
    </format>
    <format dxfId="1">
      <pivotArea field="1" type="button" dataOnly="0" labelOnly="1" outline="0" axis="axisCol" fieldPosition="0"/>
    </format>
    <format dxfId="2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  <format dxfId="4">
      <pivotArea field="2" type="button" dataOnly="0" labelOnly="1" outline="0" axis="axisPage" fieldPosition="0"/>
    </format>
    <format dxfId="5">
      <pivotArea type="origin" dataOnly="0" labelOnly="1" outline="0" fieldPosition="0"/>
    </format>
    <format dxfId="6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1">
          <reference field="1" count="0"/>
        </references>
      </pivotArea>
    </format>
    <format dxfId="10">
      <pivotArea dataOnly="0" labelOnly="1" grandCol="1" outline="0" fieldPosition="0"/>
    </format>
    <format dxfId="11">
      <pivotArea dataOnly="0" labelOnly="1" grandCol="1" outline="0" fieldPosition="0"/>
    </format>
    <format dxfId="12">
      <pivotArea type="topRight" dataOnly="0" labelOnly="1" outline="0" fieldPosition="0"/>
    </format>
    <format dxfId="13">
      <pivotArea field="1" type="button" dataOnly="0" labelOnly="1" outline="0" axis="axisCol" fieldPosition="0"/>
    </format>
    <format dxfId="14">
      <pivotArea type="origin" dataOnly="0" labelOnly="1" outline="0" fieldPosition="0"/>
    </format>
    <format dxfId="15">
      <pivotArea type="origin" dataOnly="0" labelOnly="1" outline="0" fieldPosition="0"/>
    </format>
    <format dxfId="16">
      <pivotArea dataOnly="0" labelOnly="1" grandCol="1" outline="0" fieldPosition="0"/>
    </format>
    <format dxfId="17">
      <pivotArea dataOnly="0" labelOnly="1" fieldPosition="0">
        <references count="1">
          <reference field="0" count="1">
            <x v="2"/>
          </reference>
        </references>
      </pivotArea>
    </format>
  </formats>
  <pivotTableStyleInfo name="PivotStyleMedium11" showRowHeaders="1" showColHeaders="1" showRowStripes="1" showColStripes="1" showLastColumn="1"/>
</pivotTableDefinition>
</file>

<file path=xl/tables/table1.xml><?xml version="1.0" encoding="utf-8"?>
<table xmlns="http://schemas.openxmlformats.org/spreadsheetml/2006/main" id="1" name="IF_AND_OR_1" displayName="IF_AND_OR_1" ref="A3:E16" totalsRowShown="0" headerRowDxfId="56" headerRowBorderDxfId="55">
  <tableColumns count="5">
    <tableColumn id="1" name="Name"/>
    <tableColumn id="2" name="Popular" dataDxfId="54"/>
    <tableColumn id="3" name="Salary $k" dataDxfId="53" dataCellStyle="Comma"/>
    <tableColumn id="4" name="Bonus $k" dataDxfId="52" dataCellStyle="Comma"/>
    <tableColumn id="5" name="Gross $k" dataDxfId="51" dataCellStyle="Comma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IF_AND_OR_2" displayName="IF_AND_OR_2" ref="J3:N16" totalsRowShown="0" headerRowDxfId="50" headerRowBorderDxfId="49">
  <tableColumns count="5">
    <tableColumn id="1" name="Name"/>
    <tableColumn id="2" name="Popular" dataDxfId="48"/>
    <tableColumn id="3" name="Salary $k" dataDxfId="47" dataCellStyle="Comma"/>
    <tableColumn id="4" name="Bonus $k" dataDxfId="46" dataCellStyle="Comma"/>
    <tableColumn id="5" name="Gross $k" dataDxfId="45" dataCellStyle="Comma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2" name="SUBTOTAL_tbl" displayName="SUBTOTAL_tbl" ref="A3:C32" totalsRowShown="0" headerRowDxfId="44" headerRowBorderDxfId="43">
  <autoFilter ref="A3:C32"/>
  <sortState ref="A4:D18">
    <sortCondition ref="A4:A18"/>
  </sortState>
  <tableColumns count="3">
    <tableColumn id="1" name="Program"/>
    <tableColumn id="2" name="Region" dataDxfId="42"/>
    <tableColumn id="3" name="Viewers" dataDxfId="41" dataCellStyle="Comma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6" name="SUBTOTAL_Functions" displayName="SUBTOTAL_Functions" ref="G3:H14" totalsRowShown="0" headerRowDxfId="40" headerRowCellStyle="Comma">
  <tableColumns count="2">
    <tableColumn id="1" name="function_num_x000a_(includes hidden values)" dataDxfId="39" dataCellStyle="Comma"/>
    <tableColumn id="2" name="function_num_x000a_(ignores hidden values)" dataDxfId="38" dataCellStyle="Percent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C1:C8" totalsRowShown="0" headerRowDxfId="37" dataDxfId="36" headerRowCellStyle="Percent" dataCellStyle="Percent">
  <tableColumns count="1">
    <tableColumn id="1" name="Program List" dataDxfId="35" dataCellStyle="Percent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5" name="IF_AND_OR_16" displayName="IF_AND_OR_16" ref="B44:F56" totalsRowShown="0" headerRowDxfId="34" headerRowBorderDxfId="33">
  <tableColumns count="5">
    <tableColumn id="1" name="Name"/>
    <tableColumn id="2" name="Popular" dataDxfId="32"/>
    <tableColumn id="3" name="Salary $k" dataDxfId="31" dataCellStyle="Comma"/>
    <tableColumn id="4" name="Bonus $k" dataDxfId="30" dataCellStyle="Comma"/>
    <tableColumn id="5" name="Gross $k" dataDxfId="29" dataCellStyle="Comma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id="11" name="Table1" displayName="Table1" ref="A3:E443" totalsRowCount="1" headerRowDxfId="28">
  <autoFilter ref="A3:E442"/>
  <tableColumns count="5">
    <tableColumn id="1" name="Team" totalsRowLabel="Total" dataDxfId="27" totalsRowDxfId="26"/>
    <tableColumn id="2" name="Name" dataDxfId="25" totalsRowDxfId="24"/>
    <tableColumn id="3" name="Position" dataDxfId="23" totalsRowDxfId="22"/>
    <tableColumn id="4" name="Salary" totalsRowFunction="sum" dataDxfId="21" totalsRowDxfId="20"/>
    <tableColumn id="6" name="Pay Rise" dataDxfId="19" totalsRowDxfId="18" dataCellStyle="Comma">
      <calculatedColumnFormula>Table1[[#This Row],[Salary]]*0.1%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25"/>
  <sheetViews>
    <sheetView showGridLines="0" tabSelected="1" workbookViewId="0">
      <selection activeCell="I11" sqref="I11"/>
    </sheetView>
  </sheetViews>
  <sheetFormatPr defaultRowHeight="15" x14ac:dyDescent="0.25"/>
  <cols>
    <col min="1" max="2" width="1.28515625" style="226" customWidth="1"/>
    <col min="3" max="3" width="9.140625" style="226"/>
    <col min="4" max="4" width="28.5703125" style="226" customWidth="1"/>
    <col min="5" max="5" width="10.7109375" style="226" customWidth="1"/>
    <col min="6" max="6" width="9.140625" style="226"/>
    <col min="7" max="7" width="14.85546875" style="226" customWidth="1"/>
    <col min="8" max="8" width="16.85546875" style="226" customWidth="1"/>
    <col min="9" max="16384" width="9.140625" style="226"/>
  </cols>
  <sheetData>
    <row r="1" spans="1:8" ht="51.75" customHeight="1" x14ac:dyDescent="0.25">
      <c r="A1" s="223" t="s">
        <v>665</v>
      </c>
      <c r="B1" s="224"/>
      <c r="C1" s="225"/>
      <c r="D1" s="224"/>
      <c r="E1" s="224"/>
      <c r="F1" s="224"/>
      <c r="G1" s="224"/>
      <c r="H1" s="224"/>
    </row>
    <row r="2" spans="1:8" ht="9" customHeight="1" x14ac:dyDescent="0.25"/>
    <row r="3" spans="1:8" ht="9.75" customHeight="1" x14ac:dyDescent="0.25">
      <c r="C3" s="235"/>
      <c r="D3" s="236"/>
      <c r="E3" s="237"/>
      <c r="F3" s="237"/>
      <c r="G3" s="237"/>
      <c r="H3" s="238"/>
    </row>
    <row r="4" spans="1:8" ht="24.75" customHeight="1" x14ac:dyDescent="0.25">
      <c r="B4" s="227"/>
      <c r="C4" s="228"/>
      <c r="D4" s="229" t="s">
        <v>645</v>
      </c>
      <c r="E4" s="229"/>
      <c r="F4" s="230"/>
      <c r="G4" s="231"/>
      <c r="H4" s="239"/>
    </row>
    <row r="5" spans="1:8" ht="24.75" customHeight="1" x14ac:dyDescent="0.25">
      <c r="B5" s="227"/>
      <c r="C5" s="228"/>
      <c r="D5" s="229" t="s">
        <v>646</v>
      </c>
      <c r="E5" s="229"/>
      <c r="F5" s="230"/>
      <c r="G5" s="231"/>
      <c r="H5" s="239"/>
    </row>
    <row r="6" spans="1:8" ht="24.75" customHeight="1" x14ac:dyDescent="0.25">
      <c r="B6" s="227"/>
      <c r="C6" s="228"/>
      <c r="D6" s="229" t="s">
        <v>647</v>
      </c>
      <c r="E6" s="229"/>
      <c r="F6" s="230"/>
      <c r="G6" s="231"/>
      <c r="H6" s="239"/>
    </row>
    <row r="7" spans="1:8" ht="24.75" customHeight="1" x14ac:dyDescent="0.25">
      <c r="B7" s="227"/>
      <c r="C7" s="228"/>
      <c r="D7" s="229" t="s">
        <v>648</v>
      </c>
      <c r="E7" s="229"/>
      <c r="F7" s="230"/>
      <c r="G7" s="231"/>
      <c r="H7" s="239"/>
    </row>
    <row r="8" spans="1:8" ht="24.75" customHeight="1" x14ac:dyDescent="0.25">
      <c r="B8" s="227"/>
      <c r="C8" s="228"/>
      <c r="D8" s="229" t="s">
        <v>649</v>
      </c>
      <c r="E8" s="229"/>
      <c r="F8" s="230"/>
      <c r="G8" s="231"/>
      <c r="H8" s="239"/>
    </row>
    <row r="9" spans="1:8" ht="24.75" customHeight="1" x14ac:dyDescent="0.25">
      <c r="B9" s="227"/>
      <c r="C9" s="228"/>
      <c r="D9" s="229" t="s">
        <v>650</v>
      </c>
      <c r="E9" s="229"/>
      <c r="F9" s="230"/>
      <c r="G9" s="231"/>
      <c r="H9" s="239"/>
    </row>
    <row r="10" spans="1:8" ht="24.75" customHeight="1" x14ac:dyDescent="0.25">
      <c r="B10" s="227"/>
      <c r="C10" s="228"/>
      <c r="D10" s="229" t="s">
        <v>651</v>
      </c>
      <c r="E10" s="229"/>
      <c r="F10" s="230"/>
      <c r="G10" s="231"/>
      <c r="H10" s="239"/>
    </row>
    <row r="11" spans="1:8" ht="24.75" customHeight="1" x14ac:dyDescent="0.25">
      <c r="B11" s="227"/>
      <c r="C11" s="228"/>
      <c r="D11" s="229" t="s">
        <v>652</v>
      </c>
      <c r="E11" s="229"/>
      <c r="F11" s="230"/>
      <c r="G11" s="231"/>
      <c r="H11" s="239"/>
    </row>
    <row r="12" spans="1:8" ht="24.75" customHeight="1" x14ac:dyDescent="0.25">
      <c r="B12" s="227"/>
      <c r="C12" s="228"/>
      <c r="D12" s="229" t="s">
        <v>653</v>
      </c>
      <c r="E12" s="229"/>
      <c r="F12" s="230"/>
      <c r="G12" s="231"/>
      <c r="H12" s="239"/>
    </row>
    <row r="13" spans="1:8" ht="24.75" customHeight="1" x14ac:dyDescent="0.25">
      <c r="B13" s="227"/>
      <c r="C13" s="228"/>
      <c r="D13" s="229" t="s">
        <v>654</v>
      </c>
      <c r="E13" s="229"/>
      <c r="F13" s="230"/>
      <c r="G13" s="231"/>
      <c r="H13" s="239"/>
    </row>
    <row r="14" spans="1:8" ht="24.75" customHeight="1" x14ac:dyDescent="0.25">
      <c r="B14" s="227"/>
      <c r="C14" s="228"/>
      <c r="D14" s="229" t="s">
        <v>655</v>
      </c>
      <c r="E14" s="229"/>
      <c r="F14" s="230"/>
      <c r="G14" s="231"/>
      <c r="H14" s="239"/>
    </row>
    <row r="15" spans="1:8" ht="24.75" customHeight="1" x14ac:dyDescent="0.25">
      <c r="B15" s="227"/>
      <c r="C15" s="228"/>
      <c r="D15" s="229" t="s">
        <v>656</v>
      </c>
      <c r="E15" s="229"/>
      <c r="F15" s="230"/>
      <c r="G15" s="231"/>
      <c r="H15" s="239"/>
    </row>
    <row r="16" spans="1:8" ht="24.75" customHeight="1" x14ac:dyDescent="0.25">
      <c r="B16" s="227"/>
      <c r="C16" s="228"/>
      <c r="D16" s="229" t="s">
        <v>657</v>
      </c>
      <c r="E16" s="229"/>
      <c r="F16" s="230"/>
      <c r="G16" s="231"/>
      <c r="H16" s="239"/>
    </row>
    <row r="17" spans="2:8" ht="24.75" customHeight="1" x14ac:dyDescent="0.25">
      <c r="B17" s="227"/>
      <c r="C17" s="228"/>
      <c r="D17" s="229" t="s">
        <v>658</v>
      </c>
      <c r="E17" s="229"/>
      <c r="F17" s="230"/>
      <c r="G17" s="231"/>
      <c r="H17" s="239"/>
    </row>
    <row r="18" spans="2:8" ht="24.75" customHeight="1" x14ac:dyDescent="0.25">
      <c r="B18" s="227"/>
      <c r="C18" s="228"/>
      <c r="D18" s="229" t="s">
        <v>113</v>
      </c>
      <c r="E18" s="229"/>
      <c r="F18" s="230"/>
      <c r="G18" s="231"/>
      <c r="H18" s="239"/>
    </row>
    <row r="19" spans="2:8" ht="24.75" customHeight="1" x14ac:dyDescent="0.25">
      <c r="B19" s="227"/>
      <c r="C19" s="228"/>
      <c r="D19" s="229" t="s">
        <v>659</v>
      </c>
      <c r="E19" s="229"/>
      <c r="F19" s="230"/>
      <c r="G19" s="231"/>
      <c r="H19" s="239"/>
    </row>
    <row r="20" spans="2:8" ht="24.75" customHeight="1" x14ac:dyDescent="0.25">
      <c r="B20" s="227"/>
      <c r="C20" s="228"/>
      <c r="D20" s="229" t="s">
        <v>660</v>
      </c>
      <c r="E20" s="229"/>
      <c r="F20" s="230"/>
      <c r="G20" s="231"/>
      <c r="H20" s="239"/>
    </row>
    <row r="21" spans="2:8" ht="24.75" customHeight="1" x14ac:dyDescent="0.25">
      <c r="B21" s="227"/>
      <c r="C21" s="228"/>
      <c r="D21" s="229" t="s">
        <v>661</v>
      </c>
      <c r="E21" s="229"/>
      <c r="F21" s="230"/>
      <c r="G21" s="231"/>
      <c r="H21" s="239"/>
    </row>
    <row r="22" spans="2:8" ht="24.75" customHeight="1" x14ac:dyDescent="0.25">
      <c r="B22" s="227"/>
      <c r="C22" s="228"/>
      <c r="D22" s="229" t="s">
        <v>662</v>
      </c>
      <c r="E22" s="229"/>
      <c r="F22" s="230"/>
      <c r="G22" s="231"/>
      <c r="H22" s="239"/>
    </row>
    <row r="23" spans="2:8" ht="24.75" customHeight="1" x14ac:dyDescent="0.25">
      <c r="B23" s="227"/>
      <c r="C23" s="228"/>
      <c r="D23" s="229" t="s">
        <v>663</v>
      </c>
      <c r="E23" s="229"/>
      <c r="F23" s="230"/>
      <c r="G23" s="231"/>
      <c r="H23" s="239"/>
    </row>
    <row r="24" spans="2:8" ht="24.75" customHeight="1" x14ac:dyDescent="0.25">
      <c r="B24" s="227"/>
      <c r="C24" s="228"/>
      <c r="D24" s="229" t="s">
        <v>664</v>
      </c>
      <c r="E24" s="229"/>
      <c r="F24" s="230"/>
      <c r="G24" s="231"/>
      <c r="H24" s="239"/>
    </row>
    <row r="25" spans="2:8" x14ac:dyDescent="0.25">
      <c r="C25" s="232"/>
      <c r="D25" s="233"/>
      <c r="E25" s="234"/>
      <c r="F25" s="234"/>
      <c r="G25" s="234"/>
      <c r="H25" s="240"/>
    </row>
  </sheetData>
  <hyperlinks>
    <hyperlink ref="D4" location="'IF Sample Data'!A1" display="IF Sample Data"/>
    <hyperlink ref="D5" location="'Nested IF''s'!A1" display="Nested IF's"/>
    <hyperlink ref="D6" location="'SUMIF_IFS Sample Data'!A1" display="SUMIF_IFS Sample Data"/>
    <hyperlink ref="D7" location="'COUNTIF_IFS Sample Data'!A1" display="COUNTIF_IFS Sample Data"/>
    <hyperlink ref="D8" location="'VLOOKUP Exact Match'!A1" display="VLOOKUP Exact Match"/>
    <hyperlink ref="D9" location="'VLOOKUP Sorted List'!A1" display="VLOOKUP Sorted List"/>
    <hyperlink ref="D10" location="'HLOOKUP Exact Match'!A1" display="HLOOKUP Exact Match"/>
    <hyperlink ref="D11" location="'HLOOKUP Sorted List'!A1" display="HLOOKUP Sorted List"/>
    <hyperlink ref="D12" location="'Absolute References'!A1" display="Absolute References"/>
    <hyperlink ref="D13" location="'IFERROR VLOOKUP'!A1" display="IFERROR VLOOKUP"/>
    <hyperlink ref="D14" location="'IF AND OR'!A1" display="IF AND OR"/>
    <hyperlink ref="D15" location="SUBTOTAL!A1" display="SUBTOTAL"/>
    <hyperlink ref="D16" location="'Named Ranges'!A1" display="Named Ranges"/>
    <hyperlink ref="D17" location="'Pivot Tables'!A1" display="Pivot Tables"/>
    <hyperlink ref="D18" location="ROUND!A1" display="ROUND"/>
    <hyperlink ref="D19" location="'Drop Down Lists'!A1" display="Drop Down Lists"/>
    <hyperlink ref="D20" location="OFFSET!A1" display="OFFSET"/>
    <hyperlink ref="D21" location="'Running Total'!A1" display="Running Total"/>
    <hyperlink ref="D22" location="'INDEX &amp; MATCH'!A1" display="INDEX &amp; MATCH"/>
    <hyperlink ref="D23" location="'Dynamic List'!A1" display="Dynamic List"/>
    <hyperlink ref="D24" location="Tables!A1" display="Tables"/>
  </hyperlinks>
  <pageMargins left="0.70866141732283472" right="0.70866141732283472" top="0.19685039370078741" bottom="0.35433070866141736" header="0" footer="0.19685039370078741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5"/>
  <sheetViews>
    <sheetView workbookViewId="0"/>
  </sheetViews>
  <sheetFormatPr defaultColWidth="11.5703125" defaultRowHeight="20.25" customHeight="1" x14ac:dyDescent="0.2"/>
  <cols>
    <col min="1" max="1" width="11.85546875" style="19" customWidth="1"/>
    <col min="2" max="4" width="11.5703125" style="4"/>
    <col min="5" max="5" width="14.140625" style="4" bestFit="1" customWidth="1"/>
    <col min="6" max="6" width="3.85546875" style="4" customWidth="1"/>
    <col min="7" max="7" width="18.140625" style="4" bestFit="1" customWidth="1"/>
    <col min="8" max="8" width="3.140625" style="4" customWidth="1"/>
    <col min="9" max="9" width="14.7109375" style="4" bestFit="1" customWidth="1"/>
    <col min="10" max="16384" width="11.5703125" style="4"/>
  </cols>
  <sheetData>
    <row r="1" spans="1:7" s="19" customFormat="1" ht="20.25" customHeight="1" x14ac:dyDescent="0.2"/>
    <row r="2" spans="1:7" s="19" customFormat="1" ht="20.25" customHeight="1" x14ac:dyDescent="0.25">
      <c r="A2" s="2" t="s">
        <v>2</v>
      </c>
      <c r="B2" s="3" t="s">
        <v>3</v>
      </c>
      <c r="C2" s="3" t="s">
        <v>4</v>
      </c>
      <c r="D2" s="3" t="s">
        <v>5</v>
      </c>
      <c r="E2" s="24" t="s">
        <v>27</v>
      </c>
      <c r="G2" s="28" t="s">
        <v>37</v>
      </c>
    </row>
    <row r="3" spans="1:7" s="19" customFormat="1" ht="20.25" customHeight="1" x14ac:dyDescent="0.25">
      <c r="A3" t="s">
        <v>8</v>
      </c>
      <c r="B3">
        <v>8</v>
      </c>
      <c r="C3" s="6">
        <v>389</v>
      </c>
      <c r="D3" s="6">
        <f>+B3*C3</f>
        <v>3112</v>
      </c>
      <c r="E3" s="27">
        <f>D3*$G$3</f>
        <v>93.36</v>
      </c>
      <c r="G3" s="29">
        <v>0.03</v>
      </c>
    </row>
    <row r="4" spans="1:7" s="19" customFormat="1" ht="20.25" customHeight="1" x14ac:dyDescent="0.25">
      <c r="A4" t="s">
        <v>10</v>
      </c>
      <c r="B4">
        <v>10</v>
      </c>
      <c r="C4" s="6">
        <v>385</v>
      </c>
      <c r="D4" s="6">
        <f t="shared" ref="D4:D15" si="0">+B4*C4</f>
        <v>3850</v>
      </c>
      <c r="E4" s="27">
        <f t="shared" ref="E4:E15" si="1">D4*$G$3</f>
        <v>115.5</v>
      </c>
    </row>
    <row r="5" spans="1:7" s="19" customFormat="1" ht="20.25" customHeight="1" x14ac:dyDescent="0.25">
      <c r="A5" t="s">
        <v>13</v>
      </c>
      <c r="B5">
        <v>5</v>
      </c>
      <c r="C5" s="6">
        <v>313</v>
      </c>
      <c r="D5" s="6">
        <f t="shared" si="0"/>
        <v>1565</v>
      </c>
      <c r="E5" s="27">
        <f t="shared" si="1"/>
        <v>46.949999999999996</v>
      </c>
    </row>
    <row r="6" spans="1:7" s="19" customFormat="1" ht="20.25" customHeight="1" x14ac:dyDescent="0.25">
      <c r="A6" t="s">
        <v>15</v>
      </c>
      <c r="B6">
        <v>10</v>
      </c>
      <c r="C6" s="6">
        <v>574</v>
      </c>
      <c r="D6" s="6">
        <f t="shared" si="0"/>
        <v>5740</v>
      </c>
      <c r="E6" s="27">
        <f t="shared" si="1"/>
        <v>172.2</v>
      </c>
    </row>
    <row r="7" spans="1:7" s="19" customFormat="1" ht="20.25" customHeight="1" x14ac:dyDescent="0.25">
      <c r="A7" t="s">
        <v>16</v>
      </c>
      <c r="B7">
        <v>8</v>
      </c>
      <c r="C7" s="6">
        <v>730</v>
      </c>
      <c r="D7" s="6">
        <f t="shared" si="0"/>
        <v>5840</v>
      </c>
      <c r="E7" s="27">
        <f t="shared" si="1"/>
        <v>175.2</v>
      </c>
    </row>
    <row r="8" spans="1:7" s="19" customFormat="1" ht="20.25" customHeight="1" x14ac:dyDescent="0.25">
      <c r="A8" t="s">
        <v>17</v>
      </c>
      <c r="B8">
        <v>4</v>
      </c>
      <c r="C8" s="6">
        <v>471</v>
      </c>
      <c r="D8" s="6">
        <f t="shared" si="0"/>
        <v>1884</v>
      </c>
      <c r="E8" s="27">
        <f t="shared" si="1"/>
        <v>56.519999999999996</v>
      </c>
    </row>
    <row r="9" spans="1:7" s="19" customFormat="1" ht="20.25" customHeight="1" x14ac:dyDescent="0.25">
      <c r="A9" t="s">
        <v>18</v>
      </c>
      <c r="B9">
        <v>1</v>
      </c>
      <c r="C9" s="6">
        <v>548</v>
      </c>
      <c r="D9" s="6">
        <f t="shared" si="0"/>
        <v>548</v>
      </c>
      <c r="E9" s="27">
        <f t="shared" si="1"/>
        <v>16.439999999999998</v>
      </c>
    </row>
    <row r="10" spans="1:7" ht="20.25" customHeight="1" x14ac:dyDescent="0.25">
      <c r="A10" t="s">
        <v>31</v>
      </c>
      <c r="B10">
        <v>3</v>
      </c>
      <c r="C10" s="6">
        <v>323</v>
      </c>
      <c r="D10" s="6">
        <f t="shared" si="0"/>
        <v>969</v>
      </c>
      <c r="E10" s="27">
        <f t="shared" si="1"/>
        <v>29.07</v>
      </c>
    </row>
    <row r="11" spans="1:7" ht="20.25" customHeight="1" x14ac:dyDescent="0.25">
      <c r="A11" t="s">
        <v>32</v>
      </c>
      <c r="B11">
        <v>5</v>
      </c>
      <c r="C11" s="6">
        <v>712</v>
      </c>
      <c r="D11" s="6">
        <f t="shared" si="0"/>
        <v>3560</v>
      </c>
      <c r="E11" s="27">
        <f t="shared" si="1"/>
        <v>106.8</v>
      </c>
    </row>
    <row r="12" spans="1:7" ht="20.25" customHeight="1" x14ac:dyDescent="0.25">
      <c r="A12" t="s">
        <v>33</v>
      </c>
      <c r="B12">
        <v>9</v>
      </c>
      <c r="C12" s="6">
        <v>432</v>
      </c>
      <c r="D12" s="6">
        <f t="shared" si="0"/>
        <v>3888</v>
      </c>
      <c r="E12" s="27">
        <f t="shared" si="1"/>
        <v>116.64</v>
      </c>
    </row>
    <row r="13" spans="1:7" ht="20.25" customHeight="1" x14ac:dyDescent="0.25">
      <c r="A13" t="s">
        <v>34</v>
      </c>
      <c r="B13">
        <v>6</v>
      </c>
      <c r="C13" s="6">
        <v>460</v>
      </c>
      <c r="D13" s="6">
        <f t="shared" si="0"/>
        <v>2760</v>
      </c>
      <c r="E13" s="27">
        <f t="shared" si="1"/>
        <v>82.8</v>
      </c>
    </row>
    <row r="14" spans="1:7" ht="20.25" customHeight="1" x14ac:dyDescent="0.25">
      <c r="A14" t="s">
        <v>35</v>
      </c>
      <c r="B14">
        <v>3</v>
      </c>
      <c r="C14" s="6">
        <v>741</v>
      </c>
      <c r="D14" s="6">
        <f t="shared" si="0"/>
        <v>2223</v>
      </c>
      <c r="E14" s="27">
        <f t="shared" si="1"/>
        <v>66.69</v>
      </c>
    </row>
    <row r="15" spans="1:7" ht="20.25" customHeight="1" x14ac:dyDescent="0.25">
      <c r="A15" t="s">
        <v>36</v>
      </c>
      <c r="B15">
        <v>8</v>
      </c>
      <c r="C15" s="6">
        <v>580</v>
      </c>
      <c r="D15" s="6">
        <f t="shared" si="0"/>
        <v>4640</v>
      </c>
      <c r="E15" s="27">
        <f t="shared" si="1"/>
        <v>139.19999999999999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4"/>
  <sheetViews>
    <sheetView workbookViewId="0">
      <selection activeCell="J9" sqref="J9"/>
    </sheetView>
  </sheetViews>
  <sheetFormatPr defaultColWidth="11.5703125" defaultRowHeight="20.25" customHeight="1" x14ac:dyDescent="0.2"/>
  <cols>
    <col min="1" max="2" width="8.42578125" style="30" customWidth="1"/>
    <col min="3" max="3" width="11.5703125" style="4"/>
    <col min="4" max="5" width="14.140625" style="4" bestFit="1" customWidth="1"/>
    <col min="6" max="6" width="7.28515625" style="4" customWidth="1"/>
    <col min="7" max="7" width="11.5703125" style="4"/>
    <col min="8" max="8" width="11.5703125" style="4" customWidth="1"/>
    <col min="9" max="9" width="3.140625" style="4" customWidth="1"/>
    <col min="10" max="10" width="14.7109375" style="4" bestFit="1" customWidth="1"/>
    <col min="11" max="16384" width="11.5703125" style="4"/>
  </cols>
  <sheetData>
    <row r="1" spans="1:8" s="19" customFormat="1" ht="20.25" customHeight="1" x14ac:dyDescent="0.25">
      <c r="A1" s="2" t="s">
        <v>2</v>
      </c>
      <c r="B1" s="3" t="s">
        <v>3</v>
      </c>
      <c r="C1" s="3" t="s">
        <v>4</v>
      </c>
      <c r="D1" s="3" t="s">
        <v>5</v>
      </c>
      <c r="E1" s="24" t="s">
        <v>38</v>
      </c>
      <c r="F1" s="17"/>
      <c r="G1" s="246" t="s">
        <v>26</v>
      </c>
      <c r="H1" s="246"/>
    </row>
    <row r="2" spans="1:8" s="19" customFormat="1" ht="20.25" customHeight="1" x14ac:dyDescent="0.25">
      <c r="A2" t="s">
        <v>8</v>
      </c>
      <c r="B2" s="15">
        <v>8</v>
      </c>
      <c r="C2" s="6">
        <v>389</v>
      </c>
      <c r="D2" s="6">
        <f>+B2*C2</f>
        <v>3112</v>
      </c>
      <c r="E2" s="31" t="str">
        <f>IFERROR(VLOOKUP(A2,$G$2:$H$8,2,FALSE),"Missing")</f>
        <v>Missing</v>
      </c>
      <c r="F2" s="18"/>
      <c r="G2" t="s">
        <v>10</v>
      </c>
      <c r="H2" s="19">
        <v>0.05</v>
      </c>
    </row>
    <row r="3" spans="1:8" s="19" customFormat="1" ht="20.25" customHeight="1" x14ac:dyDescent="0.25">
      <c r="A3" t="s">
        <v>10</v>
      </c>
      <c r="B3" s="15">
        <v>10</v>
      </c>
      <c r="C3" s="6">
        <v>385</v>
      </c>
      <c r="D3" s="6">
        <f t="shared" ref="D3:D14" si="0">+B3*C3</f>
        <v>3850</v>
      </c>
      <c r="E3" s="31">
        <f t="shared" ref="E3:E14" si="1">IFERROR(VLOOKUP(A3,$G$2:$H$8,2,FALSE),"Missing")</f>
        <v>0.05</v>
      </c>
      <c r="F3" s="18"/>
      <c r="G3" t="s">
        <v>13</v>
      </c>
      <c r="H3" s="19">
        <v>0.04</v>
      </c>
    </row>
    <row r="4" spans="1:8" s="19" customFormat="1" ht="20.25" customHeight="1" x14ac:dyDescent="0.25">
      <c r="A4" t="s">
        <v>10</v>
      </c>
      <c r="B4" s="15">
        <v>3</v>
      </c>
      <c r="C4" s="6">
        <v>771</v>
      </c>
      <c r="D4" s="6">
        <f t="shared" si="0"/>
        <v>2313</v>
      </c>
      <c r="E4" s="31">
        <f t="shared" si="1"/>
        <v>0.05</v>
      </c>
      <c r="F4" s="18"/>
      <c r="G4" t="s">
        <v>15</v>
      </c>
      <c r="H4" s="19">
        <v>0.04</v>
      </c>
    </row>
    <row r="5" spans="1:8" s="19" customFormat="1" ht="20.25" customHeight="1" x14ac:dyDescent="0.25">
      <c r="A5" t="s">
        <v>13</v>
      </c>
      <c r="B5" s="15">
        <v>5</v>
      </c>
      <c r="C5" s="6">
        <v>313</v>
      </c>
      <c r="D5" s="6">
        <f t="shared" si="0"/>
        <v>1565</v>
      </c>
      <c r="E5" s="31">
        <f t="shared" si="1"/>
        <v>0.04</v>
      </c>
      <c r="F5" s="7"/>
      <c r="G5" t="s">
        <v>16</v>
      </c>
      <c r="H5" s="19">
        <v>0.05</v>
      </c>
    </row>
    <row r="6" spans="1:8" s="19" customFormat="1" ht="20.25" customHeight="1" x14ac:dyDescent="0.25">
      <c r="A6" t="s">
        <v>15</v>
      </c>
      <c r="B6" s="15">
        <v>10</v>
      </c>
      <c r="C6" s="6">
        <v>574</v>
      </c>
      <c r="D6" s="6">
        <f t="shared" si="0"/>
        <v>5740</v>
      </c>
      <c r="E6" s="31">
        <f t="shared" si="1"/>
        <v>0.04</v>
      </c>
      <c r="F6" s="7"/>
      <c r="G6" t="s">
        <v>17</v>
      </c>
      <c r="H6" s="19">
        <v>0.04</v>
      </c>
    </row>
    <row r="7" spans="1:8" s="19" customFormat="1" ht="20.25" customHeight="1" x14ac:dyDescent="0.25">
      <c r="A7" t="s">
        <v>16</v>
      </c>
      <c r="B7" s="15">
        <v>8</v>
      </c>
      <c r="C7" s="6">
        <v>730</v>
      </c>
      <c r="D7" s="6">
        <f t="shared" si="0"/>
        <v>5840</v>
      </c>
      <c r="E7" s="31">
        <f t="shared" si="1"/>
        <v>0.05</v>
      </c>
      <c r="F7" s="7"/>
      <c r="G7" t="s">
        <v>18</v>
      </c>
      <c r="H7" s="19">
        <v>0.06</v>
      </c>
    </row>
    <row r="8" spans="1:8" s="19" customFormat="1" ht="20.25" customHeight="1" x14ac:dyDescent="0.25">
      <c r="A8" t="s">
        <v>17</v>
      </c>
      <c r="B8" s="15">
        <v>4</v>
      </c>
      <c r="C8" s="6">
        <v>471</v>
      </c>
      <c r="D8" s="6">
        <f t="shared" si="0"/>
        <v>1884</v>
      </c>
      <c r="E8" s="31">
        <f t="shared" si="1"/>
        <v>0.04</v>
      </c>
      <c r="F8" s="6"/>
      <c r="G8" t="s">
        <v>19</v>
      </c>
      <c r="H8" s="19">
        <v>0.04</v>
      </c>
    </row>
    <row r="9" spans="1:8" s="19" customFormat="1" ht="20.25" customHeight="1" x14ac:dyDescent="0.25">
      <c r="A9" t="s">
        <v>18</v>
      </c>
      <c r="B9" s="15">
        <v>1</v>
      </c>
      <c r="C9" s="6">
        <v>548</v>
      </c>
      <c r="D9" s="6">
        <f t="shared" si="0"/>
        <v>548</v>
      </c>
      <c r="E9" s="31">
        <f t="shared" si="1"/>
        <v>0.06</v>
      </c>
      <c r="F9" s="6"/>
    </row>
    <row r="10" spans="1:8" ht="20.25" customHeight="1" x14ac:dyDescent="0.25">
      <c r="A10" t="s">
        <v>8</v>
      </c>
      <c r="B10" s="15">
        <v>3</v>
      </c>
      <c r="C10" s="6">
        <v>323</v>
      </c>
      <c r="D10" s="6">
        <f t="shared" si="0"/>
        <v>969</v>
      </c>
      <c r="E10" s="31" t="str">
        <f t="shared" si="1"/>
        <v>Missing</v>
      </c>
      <c r="F10" s="6"/>
      <c r="G10" s="6"/>
      <c r="H10" s="19"/>
    </row>
    <row r="11" spans="1:8" ht="20.25" customHeight="1" x14ac:dyDescent="0.25">
      <c r="A11" t="s">
        <v>10</v>
      </c>
      <c r="B11" s="15">
        <v>5</v>
      </c>
      <c r="C11" s="6">
        <v>712</v>
      </c>
      <c r="D11" s="6">
        <f t="shared" si="0"/>
        <v>3560</v>
      </c>
      <c r="E11" s="31">
        <f t="shared" si="1"/>
        <v>0.05</v>
      </c>
      <c r="F11" s="6"/>
      <c r="G11" s="6"/>
      <c r="H11" s="19"/>
    </row>
    <row r="12" spans="1:8" ht="20.25" customHeight="1" x14ac:dyDescent="0.25">
      <c r="A12" t="s">
        <v>10</v>
      </c>
      <c r="B12" s="15">
        <v>9</v>
      </c>
      <c r="C12" s="6">
        <v>432</v>
      </c>
      <c r="D12" s="6">
        <f t="shared" si="0"/>
        <v>3888</v>
      </c>
      <c r="E12" s="31">
        <f t="shared" si="1"/>
        <v>0.05</v>
      </c>
      <c r="F12" s="6"/>
      <c r="G12" s="6"/>
      <c r="H12" s="19"/>
    </row>
    <row r="13" spans="1:8" ht="20.25" customHeight="1" x14ac:dyDescent="0.25">
      <c r="A13" s="20" t="s">
        <v>13</v>
      </c>
      <c r="B13" s="15">
        <v>6</v>
      </c>
      <c r="C13" s="6">
        <v>460</v>
      </c>
      <c r="D13" s="6">
        <f t="shared" si="0"/>
        <v>2760</v>
      </c>
      <c r="E13" s="31">
        <f t="shared" si="1"/>
        <v>0.04</v>
      </c>
      <c r="F13" s="6"/>
      <c r="G13" s="6"/>
      <c r="H13" s="19"/>
    </row>
    <row r="14" spans="1:8" ht="20.25" customHeight="1" x14ac:dyDescent="0.25">
      <c r="A14" t="s">
        <v>15</v>
      </c>
      <c r="B14" s="15">
        <v>3</v>
      </c>
      <c r="C14" s="6">
        <v>741</v>
      </c>
      <c r="D14" s="6">
        <f t="shared" si="0"/>
        <v>2223</v>
      </c>
      <c r="E14" s="31">
        <f t="shared" si="1"/>
        <v>0.04</v>
      </c>
      <c r="F14" s="6"/>
      <c r="G14" s="6"/>
      <c r="H14" s="19"/>
    </row>
  </sheetData>
  <mergeCells count="1">
    <mergeCell ref="G1:H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Q17"/>
  <sheetViews>
    <sheetView workbookViewId="0">
      <selection activeCell="O4" sqref="O4"/>
    </sheetView>
  </sheetViews>
  <sheetFormatPr defaultColWidth="11.5703125" defaultRowHeight="20.25" customHeight="1" x14ac:dyDescent="0.2"/>
  <cols>
    <col min="1" max="1" width="15.85546875" style="30" customWidth="1"/>
    <col min="2" max="2" width="11.42578125" style="30" customWidth="1"/>
    <col min="3" max="3" width="11.5703125" style="4"/>
    <col min="4" max="4" width="11.140625" style="30" customWidth="1"/>
    <col min="5" max="5" width="11.85546875" style="4" customWidth="1"/>
    <col min="6" max="6" width="2" style="4" customWidth="1"/>
    <col min="7" max="8" width="11.5703125" style="4"/>
    <col min="9" max="9" width="3.85546875" style="4" customWidth="1"/>
    <col min="10" max="14" width="11.5703125" style="4"/>
    <col min="15" max="15" width="2.140625" style="4" customWidth="1"/>
    <col min="16" max="16384" width="11.5703125" style="4"/>
  </cols>
  <sheetData>
    <row r="2" spans="1:17" ht="20.25" customHeight="1" thickBot="1" x14ac:dyDescent="0.25">
      <c r="A2" s="30" t="s">
        <v>60</v>
      </c>
      <c r="J2" s="4" t="s">
        <v>61</v>
      </c>
    </row>
    <row r="3" spans="1:17" s="19" customFormat="1" ht="20.25" customHeight="1" thickBot="1" x14ac:dyDescent="0.3">
      <c r="A3" s="2" t="s">
        <v>41</v>
      </c>
      <c r="B3" s="46" t="s">
        <v>55</v>
      </c>
      <c r="C3" s="46" t="s">
        <v>53</v>
      </c>
      <c r="D3" s="2" t="s">
        <v>58</v>
      </c>
      <c r="E3" s="2" t="s">
        <v>59</v>
      </c>
      <c r="F3" s="17"/>
      <c r="G3" s="48" t="s">
        <v>42</v>
      </c>
      <c r="H3" s="49">
        <v>0.1</v>
      </c>
      <c r="J3" s="2" t="s">
        <v>41</v>
      </c>
      <c r="K3" s="46" t="s">
        <v>55</v>
      </c>
      <c r="L3" s="46" t="s">
        <v>53</v>
      </c>
      <c r="M3" s="2" t="s">
        <v>58</v>
      </c>
      <c r="N3" s="2" t="s">
        <v>59</v>
      </c>
      <c r="O3" s="17"/>
      <c r="P3" s="48" t="s">
        <v>42</v>
      </c>
      <c r="Q3" s="49">
        <v>0.1</v>
      </c>
    </row>
    <row r="4" spans="1:17" s="19" customFormat="1" ht="20.25" customHeight="1" thickBot="1" x14ac:dyDescent="0.3">
      <c r="A4" t="s">
        <v>43</v>
      </c>
      <c r="B4" s="41" t="s">
        <v>57</v>
      </c>
      <c r="C4" s="42">
        <v>138</v>
      </c>
      <c r="D4" s="47" t="str">
        <f>IF(OR(B4="Yes",C4&lt;100),C4*$H$3,"Nil")</f>
        <v>Nil</v>
      </c>
      <c r="E4" s="36">
        <f>SUM(C4:D4)</f>
        <v>138</v>
      </c>
      <c r="F4" s="18"/>
      <c r="G4" s="44"/>
      <c r="H4" s="45"/>
      <c r="J4" t="s">
        <v>43</v>
      </c>
      <c r="K4" s="41" t="s">
        <v>57</v>
      </c>
      <c r="L4" s="42">
        <v>138</v>
      </c>
      <c r="M4" s="47" t="str">
        <f>IF(AND(K4="Yes",L4&lt;100),L4*$H$3,"Nil")</f>
        <v>Nil</v>
      </c>
      <c r="N4" s="36">
        <f>SUM(L4:M4)</f>
        <v>138</v>
      </c>
      <c r="O4" s="18"/>
      <c r="P4" s="44"/>
      <c r="Q4" s="45"/>
    </row>
    <row r="5" spans="1:17" s="19" customFormat="1" ht="20.25" customHeight="1" x14ac:dyDescent="0.25">
      <c r="A5" t="s">
        <v>44</v>
      </c>
      <c r="B5" s="15" t="s">
        <v>56</v>
      </c>
      <c r="C5" s="35">
        <v>125</v>
      </c>
      <c r="D5" s="43">
        <f t="shared" ref="D5:D14" si="0">IF(OR(B5="Yes",C5&lt;100),C5*$H$3,"Nil")</f>
        <v>12.5</v>
      </c>
      <c r="E5" s="36">
        <f t="shared" ref="E5:E14" si="1">SUM(C5:D5)</f>
        <v>137.5</v>
      </c>
      <c r="F5" s="18"/>
      <c r="G5" s="44"/>
      <c r="J5" t="s">
        <v>44</v>
      </c>
      <c r="K5" s="15" t="s">
        <v>56</v>
      </c>
      <c r="L5" s="35">
        <v>125</v>
      </c>
      <c r="M5" s="43" t="str">
        <f t="shared" ref="M5:M14" si="2">IF(AND(K5="Yes",L5&lt;100),L5*$H$3,"Nil")</f>
        <v>Nil</v>
      </c>
      <c r="N5" s="36">
        <f t="shared" ref="N5:N14" si="3">SUM(L5:M5)</f>
        <v>125</v>
      </c>
      <c r="O5" s="18"/>
      <c r="P5"/>
    </row>
    <row r="6" spans="1:17" s="19" customFormat="1" ht="20.25" customHeight="1" x14ac:dyDescent="0.25">
      <c r="A6" t="s">
        <v>45</v>
      </c>
      <c r="B6" s="15" t="s">
        <v>57</v>
      </c>
      <c r="C6" s="35">
        <v>79</v>
      </c>
      <c r="D6" s="43">
        <f t="shared" si="0"/>
        <v>7.9</v>
      </c>
      <c r="E6" s="36">
        <f t="shared" si="1"/>
        <v>86.9</v>
      </c>
      <c r="F6" s="18"/>
      <c r="G6" s="44"/>
      <c r="J6" t="s">
        <v>45</v>
      </c>
      <c r="K6" s="15" t="s">
        <v>57</v>
      </c>
      <c r="L6" s="35">
        <v>79</v>
      </c>
      <c r="M6" s="43" t="str">
        <f t="shared" si="2"/>
        <v>Nil</v>
      </c>
      <c r="N6" s="36">
        <f t="shared" si="3"/>
        <v>79</v>
      </c>
      <c r="O6" s="18"/>
    </row>
    <row r="7" spans="1:17" s="19" customFormat="1" ht="20.25" customHeight="1" x14ac:dyDescent="0.25">
      <c r="A7" t="s">
        <v>46</v>
      </c>
      <c r="B7" s="15" t="s">
        <v>56</v>
      </c>
      <c r="C7" s="35">
        <v>57</v>
      </c>
      <c r="D7" s="43">
        <f t="shared" si="0"/>
        <v>5.7</v>
      </c>
      <c r="E7" s="36">
        <f t="shared" si="1"/>
        <v>62.7</v>
      </c>
      <c r="F7" s="7"/>
      <c r="G7" s="44"/>
      <c r="J7" t="s">
        <v>46</v>
      </c>
      <c r="K7" s="15" t="s">
        <v>56</v>
      </c>
      <c r="L7" s="35">
        <v>57</v>
      </c>
      <c r="M7" s="43">
        <f t="shared" si="2"/>
        <v>5.7</v>
      </c>
      <c r="N7" s="36">
        <f t="shared" si="3"/>
        <v>62.7</v>
      </c>
      <c r="O7" s="7"/>
      <c r="P7"/>
    </row>
    <row r="8" spans="1:17" s="19" customFormat="1" ht="20.25" customHeight="1" x14ac:dyDescent="0.25">
      <c r="A8" t="s">
        <v>47</v>
      </c>
      <c r="B8" s="15" t="s">
        <v>57</v>
      </c>
      <c r="C8" s="35">
        <v>91</v>
      </c>
      <c r="D8" s="43">
        <f t="shared" si="0"/>
        <v>9.1</v>
      </c>
      <c r="E8" s="36">
        <f t="shared" si="1"/>
        <v>100.1</v>
      </c>
      <c r="F8" s="7"/>
      <c r="G8" s="44"/>
      <c r="J8" t="s">
        <v>47</v>
      </c>
      <c r="K8" s="15" t="s">
        <v>57</v>
      </c>
      <c r="L8" s="35">
        <v>91</v>
      </c>
      <c r="M8" s="43" t="str">
        <f t="shared" si="2"/>
        <v>Nil</v>
      </c>
      <c r="N8" s="36">
        <f t="shared" si="3"/>
        <v>91</v>
      </c>
      <c r="O8" s="7"/>
      <c r="P8"/>
    </row>
    <row r="9" spans="1:17" s="19" customFormat="1" ht="20.25" customHeight="1" x14ac:dyDescent="0.25">
      <c r="A9" t="s">
        <v>48</v>
      </c>
      <c r="B9" s="15" t="s">
        <v>57</v>
      </c>
      <c r="C9" s="35">
        <v>68</v>
      </c>
      <c r="D9" s="43">
        <f t="shared" si="0"/>
        <v>6.8000000000000007</v>
      </c>
      <c r="E9" s="36">
        <f t="shared" si="1"/>
        <v>74.8</v>
      </c>
      <c r="F9" s="7"/>
      <c r="G9" s="44"/>
      <c r="J9" t="s">
        <v>48</v>
      </c>
      <c r="K9" s="15" t="s">
        <v>57</v>
      </c>
      <c r="L9" s="35">
        <v>68</v>
      </c>
      <c r="M9" s="43" t="str">
        <f t="shared" si="2"/>
        <v>Nil</v>
      </c>
      <c r="N9" s="36">
        <f t="shared" si="3"/>
        <v>68</v>
      </c>
      <c r="O9" s="7"/>
      <c r="P9"/>
    </row>
    <row r="10" spans="1:17" s="19" customFormat="1" ht="20.25" customHeight="1" x14ac:dyDescent="0.25">
      <c r="A10" t="s">
        <v>49</v>
      </c>
      <c r="B10" s="15" t="s">
        <v>56</v>
      </c>
      <c r="C10" s="35">
        <v>32</v>
      </c>
      <c r="D10" s="43">
        <f t="shared" si="0"/>
        <v>3.2</v>
      </c>
      <c r="E10" s="36">
        <f t="shared" si="1"/>
        <v>35.200000000000003</v>
      </c>
      <c r="F10" s="6"/>
      <c r="G10" s="44"/>
      <c r="J10" t="s">
        <v>49</v>
      </c>
      <c r="K10" s="15" t="s">
        <v>56</v>
      </c>
      <c r="L10" s="35">
        <v>32</v>
      </c>
      <c r="M10" s="43">
        <f t="shared" si="2"/>
        <v>3.2</v>
      </c>
      <c r="N10" s="36">
        <f t="shared" si="3"/>
        <v>35.200000000000003</v>
      </c>
      <c r="O10" s="6"/>
      <c r="P10"/>
    </row>
    <row r="11" spans="1:17" s="19" customFormat="1" ht="20.25" customHeight="1" x14ac:dyDescent="0.25">
      <c r="A11" t="s">
        <v>50</v>
      </c>
      <c r="B11" s="15" t="s">
        <v>56</v>
      </c>
      <c r="C11" s="35">
        <v>49</v>
      </c>
      <c r="D11" s="43">
        <f t="shared" si="0"/>
        <v>4.9000000000000004</v>
      </c>
      <c r="E11" s="36">
        <f t="shared" si="1"/>
        <v>53.9</v>
      </c>
      <c r="F11" s="6"/>
      <c r="G11" s="44"/>
      <c r="J11" t="s">
        <v>50</v>
      </c>
      <c r="K11" s="15" t="s">
        <v>56</v>
      </c>
      <c r="L11" s="35">
        <v>49</v>
      </c>
      <c r="M11" s="43">
        <f t="shared" si="2"/>
        <v>4.9000000000000004</v>
      </c>
      <c r="N11" s="36">
        <f t="shared" si="3"/>
        <v>53.9</v>
      </c>
      <c r="O11" s="6"/>
    </row>
    <row r="12" spans="1:17" ht="20.25" customHeight="1" x14ac:dyDescent="0.25">
      <c r="A12" t="s">
        <v>51</v>
      </c>
      <c r="B12" s="15" t="s">
        <v>56</v>
      </c>
      <c r="C12" s="35">
        <v>113</v>
      </c>
      <c r="D12" s="43">
        <f t="shared" si="0"/>
        <v>11.3</v>
      </c>
      <c r="E12" s="36">
        <f t="shared" si="1"/>
        <v>124.3</v>
      </c>
      <c r="F12" s="6"/>
      <c r="G12" s="44"/>
      <c r="H12" s="19"/>
      <c r="J12" t="s">
        <v>51</v>
      </c>
      <c r="K12" s="15" t="s">
        <v>56</v>
      </c>
      <c r="L12" s="35">
        <v>113</v>
      </c>
      <c r="M12" s="43" t="str">
        <f t="shared" si="2"/>
        <v>Nil</v>
      </c>
      <c r="N12" s="36">
        <f t="shared" si="3"/>
        <v>113</v>
      </c>
      <c r="O12" s="6"/>
      <c r="P12" s="6"/>
      <c r="Q12" s="19"/>
    </row>
    <row r="13" spans="1:17" ht="20.25" customHeight="1" x14ac:dyDescent="0.25">
      <c r="A13" t="s">
        <v>52</v>
      </c>
      <c r="B13" s="15" t="s">
        <v>57</v>
      </c>
      <c r="C13" s="35">
        <v>83</v>
      </c>
      <c r="D13" s="43">
        <f t="shared" si="0"/>
        <v>8.3000000000000007</v>
      </c>
      <c r="E13" s="36">
        <f t="shared" si="1"/>
        <v>91.3</v>
      </c>
      <c r="F13" s="6"/>
      <c r="G13" s="44"/>
      <c r="H13" s="19"/>
      <c r="J13" t="s">
        <v>52</v>
      </c>
      <c r="K13" s="15" t="s">
        <v>57</v>
      </c>
      <c r="L13" s="35">
        <v>83</v>
      </c>
      <c r="M13" s="43" t="str">
        <f t="shared" si="2"/>
        <v>Nil</v>
      </c>
      <c r="N13" s="36">
        <f t="shared" si="3"/>
        <v>83</v>
      </c>
      <c r="O13" s="6"/>
      <c r="P13" s="6"/>
      <c r="Q13" s="19"/>
    </row>
    <row r="14" spans="1:17" ht="20.25" customHeight="1" x14ac:dyDescent="0.25">
      <c r="A14" t="s">
        <v>54</v>
      </c>
      <c r="B14" s="15" t="s">
        <v>56</v>
      </c>
      <c r="C14" s="35">
        <v>140</v>
      </c>
      <c r="D14" s="43">
        <f t="shared" si="0"/>
        <v>14</v>
      </c>
      <c r="E14" s="36">
        <f t="shared" si="1"/>
        <v>154</v>
      </c>
      <c r="F14" s="6"/>
      <c r="G14" s="44"/>
      <c r="H14" s="19"/>
      <c r="J14" t="s">
        <v>54</v>
      </c>
      <c r="K14" s="15" t="s">
        <v>56</v>
      </c>
      <c r="L14" s="35">
        <v>140</v>
      </c>
      <c r="M14" s="43" t="str">
        <f t="shared" si="2"/>
        <v>Nil</v>
      </c>
      <c r="N14" s="36">
        <f t="shared" si="3"/>
        <v>140</v>
      </c>
      <c r="O14" s="6"/>
      <c r="P14" s="6"/>
      <c r="Q14" s="19"/>
    </row>
    <row r="15" spans="1:17" ht="6.75" customHeight="1" x14ac:dyDescent="0.2">
      <c r="A15" s="6"/>
      <c r="B15" s="6"/>
      <c r="C15" s="6"/>
      <c r="D15" s="13"/>
      <c r="E15" s="6"/>
      <c r="F15" s="6"/>
      <c r="G15" s="6"/>
      <c r="H15" s="19"/>
      <c r="J15" s="6"/>
      <c r="K15" s="6"/>
      <c r="L15" s="6"/>
      <c r="M15" s="13"/>
      <c r="N15" s="6"/>
      <c r="O15" s="6"/>
      <c r="P15" s="6"/>
      <c r="Q15" s="19"/>
    </row>
    <row r="16" spans="1:17" ht="20.25" customHeight="1" x14ac:dyDescent="0.2">
      <c r="A16" s="37" t="s">
        <v>20</v>
      </c>
      <c r="B16" s="38"/>
      <c r="C16" s="39">
        <f t="shared" ref="C16" si="4">SUM(C3:C14)</f>
        <v>975</v>
      </c>
      <c r="D16" s="40">
        <f>SUM(D3:D14)</f>
        <v>83.7</v>
      </c>
      <c r="E16" s="39">
        <f t="shared" ref="E16" si="5">SUM(E3:E14)</f>
        <v>1058.6999999999998</v>
      </c>
      <c r="F16" s="6"/>
      <c r="G16" s="6"/>
      <c r="H16" s="19"/>
      <c r="J16" s="37" t="s">
        <v>20</v>
      </c>
      <c r="K16" s="38"/>
      <c r="L16" s="39">
        <f t="shared" ref="L16" si="6">SUM(L3:L14)</f>
        <v>975</v>
      </c>
      <c r="M16" s="40">
        <f>SUM(M3:M14)</f>
        <v>13.8</v>
      </c>
      <c r="N16" s="39">
        <f t="shared" ref="N16" si="7">SUM(N3:N14)</f>
        <v>988.80000000000007</v>
      </c>
      <c r="O16" s="6"/>
      <c r="P16" s="6"/>
      <c r="Q16" s="19"/>
    </row>
    <row r="17" spans="1:4" ht="20.25" customHeight="1" x14ac:dyDescent="0.2">
      <c r="A17" s="4"/>
      <c r="B17" s="4"/>
      <c r="D17" s="4"/>
    </row>
  </sheetData>
  <pageMargins left="0.7" right="0.7" top="0.75" bottom="0.75" header="0.3" footer="0.3"/>
  <pageSetup paperSize="9" orientation="portrait" verticalDpi="0" r:id="rId1"/>
  <ignoredErrors>
    <ignoredError sqref="E5:E13" formulaRange="1"/>
  </ignoredErrors>
  <drawing r:id="rId2"/>
  <tableParts count="2"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32"/>
  <sheetViews>
    <sheetView workbookViewId="0">
      <selection activeCell="A4" sqref="A4"/>
    </sheetView>
  </sheetViews>
  <sheetFormatPr defaultColWidth="9.140625" defaultRowHeight="20.25" customHeight="1" x14ac:dyDescent="0.2"/>
  <cols>
    <col min="1" max="1" width="15.85546875" style="30" customWidth="1"/>
    <col min="2" max="2" width="12.42578125" style="30" customWidth="1"/>
    <col min="3" max="3" width="13.7109375" style="51" customWidth="1"/>
    <col min="4" max="6" width="11.5703125" style="4"/>
    <col min="7" max="7" width="22.7109375" style="26" bestFit="1" customWidth="1"/>
    <col min="8" max="8" width="21.85546875" style="4" bestFit="1" customWidth="1"/>
    <col min="9" max="12" width="11.5703125" style="4"/>
    <col min="13" max="16384" width="9.140625" style="4"/>
  </cols>
  <sheetData>
    <row r="1" spans="1:8" ht="27.75" customHeight="1" x14ac:dyDescent="0.2">
      <c r="A1" s="30" t="s">
        <v>67</v>
      </c>
      <c r="C1" s="4">
        <f>SUBTOTAL(9,SUBTOTAL_tbl[Viewers])</f>
        <v>2770</v>
      </c>
      <c r="D1" s="4">
        <f>SUBTOTAL(109,SUBTOTAL_tbl[Viewers])</f>
        <v>2770</v>
      </c>
      <c r="G1" s="4"/>
    </row>
    <row r="2" spans="1:8" ht="9.75" customHeight="1" x14ac:dyDescent="0.2"/>
    <row r="3" spans="1:8" s="19" customFormat="1" ht="43.5" x14ac:dyDescent="0.25">
      <c r="A3" s="2" t="s">
        <v>63</v>
      </c>
      <c r="B3" s="3" t="s">
        <v>1</v>
      </c>
      <c r="C3" s="50" t="s">
        <v>62</v>
      </c>
      <c r="G3" s="54" t="s">
        <v>90</v>
      </c>
      <c r="H3" s="54" t="s">
        <v>91</v>
      </c>
    </row>
    <row r="4" spans="1:8" s="19" customFormat="1" ht="20.25" customHeight="1" x14ac:dyDescent="0.2">
      <c r="A4" t="s">
        <v>47</v>
      </c>
      <c r="B4" s="15" t="s">
        <v>11</v>
      </c>
      <c r="C4" s="13">
        <v>91</v>
      </c>
      <c r="G4" s="26" t="s">
        <v>68</v>
      </c>
      <c r="H4" s="19" t="s">
        <v>69</v>
      </c>
    </row>
    <row r="5" spans="1:8" s="19" customFormat="1" ht="20.25" customHeight="1" x14ac:dyDescent="0.2">
      <c r="A5" t="s">
        <v>47</v>
      </c>
      <c r="B5" s="15" t="s">
        <v>12</v>
      </c>
      <c r="C5" s="13">
        <v>87</v>
      </c>
      <c r="G5" s="26" t="s">
        <v>70</v>
      </c>
      <c r="H5" s="19" t="s">
        <v>71</v>
      </c>
    </row>
    <row r="6" spans="1:8" s="19" customFormat="1" ht="20.25" customHeight="1" x14ac:dyDescent="0.2">
      <c r="A6" t="s">
        <v>47</v>
      </c>
      <c r="B6" s="15" t="s">
        <v>14</v>
      </c>
      <c r="C6" s="13">
        <v>99</v>
      </c>
      <c r="G6" s="26" t="s">
        <v>72</v>
      </c>
      <c r="H6" s="19" t="s">
        <v>73</v>
      </c>
    </row>
    <row r="7" spans="1:8" s="19" customFormat="1" ht="20.25" customHeight="1" x14ac:dyDescent="0.2">
      <c r="A7" t="s">
        <v>47</v>
      </c>
      <c r="B7" s="52" t="s">
        <v>9</v>
      </c>
      <c r="C7" s="13">
        <v>102</v>
      </c>
      <c r="G7" s="26" t="s">
        <v>74</v>
      </c>
      <c r="H7" s="19" t="s">
        <v>75</v>
      </c>
    </row>
    <row r="8" spans="1:8" s="19" customFormat="1" ht="20.25" customHeight="1" x14ac:dyDescent="0.2">
      <c r="A8" t="s">
        <v>44</v>
      </c>
      <c r="B8" s="15" t="s">
        <v>12</v>
      </c>
      <c r="C8" s="13">
        <v>125</v>
      </c>
      <c r="G8" s="26" t="s">
        <v>76</v>
      </c>
      <c r="H8" s="19" t="s">
        <v>77</v>
      </c>
    </row>
    <row r="9" spans="1:8" s="19" customFormat="1" ht="20.25" customHeight="1" x14ac:dyDescent="0.2">
      <c r="A9" t="s">
        <v>44</v>
      </c>
      <c r="B9" s="15" t="s">
        <v>14</v>
      </c>
      <c r="C9" s="13">
        <v>140</v>
      </c>
      <c r="G9" s="26" t="s">
        <v>78</v>
      </c>
      <c r="H9" s="19" t="s">
        <v>79</v>
      </c>
    </row>
    <row r="10" spans="1:8" s="19" customFormat="1" ht="20.25" customHeight="1" x14ac:dyDescent="0.2">
      <c r="A10" s="44" t="s">
        <v>44</v>
      </c>
      <c r="B10" s="52" t="s">
        <v>9</v>
      </c>
      <c r="C10" s="53">
        <v>107</v>
      </c>
      <c r="G10" s="26" t="s">
        <v>80</v>
      </c>
      <c r="H10" s="19" t="s">
        <v>81</v>
      </c>
    </row>
    <row r="11" spans="1:8" s="19" customFormat="1" ht="20.25" customHeight="1" x14ac:dyDescent="0.2">
      <c r="A11" s="44" t="s">
        <v>44</v>
      </c>
      <c r="B11" s="52" t="s">
        <v>11</v>
      </c>
      <c r="C11" s="53">
        <v>133</v>
      </c>
      <c r="G11" s="26" t="s">
        <v>82</v>
      </c>
      <c r="H11" s="19" t="s">
        <v>83</v>
      </c>
    </row>
    <row r="12" spans="1:8" s="19" customFormat="1" ht="20.25" customHeight="1" x14ac:dyDescent="0.2">
      <c r="A12" t="s">
        <v>66</v>
      </c>
      <c r="B12" s="15" t="s">
        <v>14</v>
      </c>
      <c r="C12" s="13">
        <v>79</v>
      </c>
      <c r="G12" s="26" t="s">
        <v>84</v>
      </c>
      <c r="H12" s="19" t="s">
        <v>85</v>
      </c>
    </row>
    <row r="13" spans="1:8" s="19" customFormat="1" ht="20.25" customHeight="1" x14ac:dyDescent="0.2">
      <c r="A13" s="44" t="s">
        <v>66</v>
      </c>
      <c r="B13" s="52" t="s">
        <v>12</v>
      </c>
      <c r="C13" s="53">
        <v>85</v>
      </c>
      <c r="G13" s="55" t="s">
        <v>86</v>
      </c>
      <c r="H13" s="19" t="s">
        <v>87</v>
      </c>
    </row>
    <row r="14" spans="1:8" s="19" customFormat="1" ht="20.25" customHeight="1" x14ac:dyDescent="0.2">
      <c r="A14" s="44" t="s">
        <v>66</v>
      </c>
      <c r="B14" s="52" t="s">
        <v>9</v>
      </c>
      <c r="C14" s="53">
        <v>91</v>
      </c>
      <c r="G14" s="26" t="s">
        <v>88</v>
      </c>
      <c r="H14" s="19" t="s">
        <v>89</v>
      </c>
    </row>
    <row r="15" spans="1:8" s="19" customFormat="1" ht="20.25" customHeight="1" x14ac:dyDescent="0.2">
      <c r="A15" s="44" t="s">
        <v>66</v>
      </c>
      <c r="B15" s="52" t="s">
        <v>11</v>
      </c>
      <c r="C15" s="53">
        <v>73</v>
      </c>
      <c r="G15" s="26"/>
    </row>
    <row r="16" spans="1:8" s="19" customFormat="1" ht="20.25" customHeight="1" x14ac:dyDescent="0.2">
      <c r="A16" t="s">
        <v>50</v>
      </c>
      <c r="B16" s="15" t="s">
        <v>9</v>
      </c>
      <c r="C16" s="13">
        <v>49</v>
      </c>
      <c r="G16" s="26"/>
    </row>
    <row r="17" spans="1:8" s="19" customFormat="1" ht="20.25" customHeight="1" x14ac:dyDescent="0.2">
      <c r="A17" t="s">
        <v>50</v>
      </c>
      <c r="B17" s="15" t="s">
        <v>11</v>
      </c>
      <c r="C17" s="13">
        <v>50</v>
      </c>
      <c r="G17" s="26"/>
    </row>
    <row r="18" spans="1:8" s="19" customFormat="1" ht="20.25" customHeight="1" x14ac:dyDescent="0.2">
      <c r="A18" t="s">
        <v>50</v>
      </c>
      <c r="B18" s="15" t="s">
        <v>14</v>
      </c>
      <c r="C18" s="13">
        <v>51</v>
      </c>
      <c r="G18" s="26"/>
    </row>
    <row r="19" spans="1:8" s="19" customFormat="1" ht="20.25" customHeight="1" x14ac:dyDescent="0.2">
      <c r="A19" t="s">
        <v>50</v>
      </c>
      <c r="B19" s="15" t="s">
        <v>12</v>
      </c>
      <c r="C19" s="13">
        <v>59</v>
      </c>
      <c r="G19" s="26"/>
      <c r="H19" s="4"/>
    </row>
    <row r="20" spans="1:8" ht="20.25" customHeight="1" x14ac:dyDescent="0.2">
      <c r="A20" t="s">
        <v>65</v>
      </c>
      <c r="B20" s="15" t="s">
        <v>9</v>
      </c>
      <c r="C20" s="13">
        <v>57</v>
      </c>
    </row>
    <row r="21" spans="1:8" ht="20.25" customHeight="1" x14ac:dyDescent="0.2">
      <c r="A21" t="s">
        <v>65</v>
      </c>
      <c r="B21" s="15" t="s">
        <v>14</v>
      </c>
      <c r="C21" s="13">
        <v>32</v>
      </c>
    </row>
    <row r="22" spans="1:8" ht="20.25" customHeight="1" x14ac:dyDescent="0.2">
      <c r="A22" t="s">
        <v>65</v>
      </c>
      <c r="B22" s="15" t="s">
        <v>12</v>
      </c>
      <c r="C22" s="13">
        <v>37</v>
      </c>
    </row>
    <row r="23" spans="1:8" ht="20.25" customHeight="1" x14ac:dyDescent="0.2">
      <c r="A23" t="s">
        <v>65</v>
      </c>
      <c r="B23" s="15" t="s">
        <v>11</v>
      </c>
      <c r="C23" s="13">
        <v>44</v>
      </c>
    </row>
    <row r="24" spans="1:8" ht="20.25" customHeight="1" x14ac:dyDescent="0.2">
      <c r="A24" t="s">
        <v>43</v>
      </c>
      <c r="B24" s="15" t="s">
        <v>11</v>
      </c>
      <c r="C24" s="13">
        <v>138</v>
      </c>
    </row>
    <row r="25" spans="1:8" ht="20.25" customHeight="1" x14ac:dyDescent="0.2">
      <c r="A25" s="44" t="s">
        <v>43</v>
      </c>
      <c r="B25" s="52" t="s">
        <v>12</v>
      </c>
      <c r="C25" s="53">
        <v>172</v>
      </c>
    </row>
    <row r="26" spans="1:8" ht="20.25" customHeight="1" x14ac:dyDescent="0.2">
      <c r="A26" t="s">
        <v>43</v>
      </c>
      <c r="B26" s="15" t="s">
        <v>9</v>
      </c>
      <c r="C26" s="13">
        <v>206</v>
      </c>
    </row>
    <row r="27" spans="1:8" ht="20.25" customHeight="1" x14ac:dyDescent="0.2">
      <c r="A27" s="44" t="s">
        <v>43</v>
      </c>
      <c r="B27" s="52" t="s">
        <v>14</v>
      </c>
      <c r="C27" s="53">
        <v>240</v>
      </c>
    </row>
    <row r="28" spans="1:8" ht="20.25" customHeight="1" x14ac:dyDescent="0.2">
      <c r="A28" t="s">
        <v>64</v>
      </c>
      <c r="B28" s="15" t="s">
        <v>12</v>
      </c>
      <c r="C28" s="13">
        <v>83</v>
      </c>
    </row>
    <row r="29" spans="1:8" ht="20.25" customHeight="1" x14ac:dyDescent="0.2">
      <c r="A29" t="s">
        <v>64</v>
      </c>
      <c r="B29" s="15" t="s">
        <v>14</v>
      </c>
      <c r="C29" s="13">
        <v>95</v>
      </c>
    </row>
    <row r="30" spans="1:8" ht="20.25" customHeight="1" x14ac:dyDescent="0.2">
      <c r="A30" t="s">
        <v>64</v>
      </c>
      <c r="B30" s="15" t="s">
        <v>9</v>
      </c>
      <c r="C30" s="13">
        <v>72</v>
      </c>
    </row>
    <row r="31" spans="1:8" ht="20.25" customHeight="1" x14ac:dyDescent="0.2">
      <c r="A31" t="s">
        <v>64</v>
      </c>
      <c r="B31" s="15" t="s">
        <v>11</v>
      </c>
      <c r="C31" s="13">
        <v>86</v>
      </c>
    </row>
    <row r="32" spans="1:8" ht="20.25" customHeight="1" x14ac:dyDescent="0.2">
      <c r="A32" t="s">
        <v>64</v>
      </c>
      <c r="B32" s="15" t="s">
        <v>11</v>
      </c>
      <c r="C32" s="13">
        <v>87</v>
      </c>
    </row>
  </sheetData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30"/>
  <sheetViews>
    <sheetView workbookViewId="0">
      <selection activeCell="E2" sqref="E2"/>
    </sheetView>
  </sheetViews>
  <sheetFormatPr defaultColWidth="9.140625" defaultRowHeight="20.25" customHeight="1" x14ac:dyDescent="0.2"/>
  <cols>
    <col min="1" max="1" width="15.85546875" style="61" customWidth="1"/>
    <col min="2" max="2" width="12.42578125" style="61" customWidth="1"/>
    <col min="3" max="3" width="13.7109375" style="62" customWidth="1"/>
    <col min="4" max="4" width="9.140625" style="65"/>
    <col min="5" max="5" width="10.42578125" style="65" bestFit="1" customWidth="1"/>
    <col min="6" max="6" width="4" style="65" customWidth="1"/>
    <col min="7" max="7" width="17.85546875" style="65" bestFit="1" customWidth="1"/>
    <col min="8" max="10" width="9.140625" style="65"/>
    <col min="11" max="16384" width="9.140625" style="4"/>
  </cols>
  <sheetData>
    <row r="1" spans="1:10" s="19" customFormat="1" ht="22.5" customHeight="1" x14ac:dyDescent="0.25">
      <c r="A1" s="63" t="s">
        <v>63</v>
      </c>
      <c r="B1" s="64" t="s">
        <v>1</v>
      </c>
      <c r="C1" s="56" t="s">
        <v>62</v>
      </c>
      <c r="D1" s="65"/>
      <c r="E1" s="65"/>
      <c r="F1" s="65"/>
      <c r="G1" s="65"/>
      <c r="H1" s="65"/>
      <c r="I1" s="65"/>
      <c r="J1" s="65"/>
    </row>
    <row r="2" spans="1:10" s="19" customFormat="1" ht="20.25" customHeight="1" x14ac:dyDescent="0.2">
      <c r="A2" s="57" t="s">
        <v>47</v>
      </c>
      <c r="B2" s="58" t="s">
        <v>11</v>
      </c>
      <c r="C2" s="59">
        <v>91</v>
      </c>
      <c r="D2" s="65"/>
      <c r="E2" s="65">
        <f>SUM(Viewers)</f>
        <v>2770</v>
      </c>
      <c r="F2" s="65"/>
      <c r="G2" s="65"/>
      <c r="H2" s="65"/>
      <c r="I2" s="65"/>
      <c r="J2" s="65"/>
    </row>
    <row r="3" spans="1:10" s="19" customFormat="1" ht="20.25" customHeight="1" x14ac:dyDescent="0.2">
      <c r="A3" s="57" t="s">
        <v>47</v>
      </c>
      <c r="B3" s="58" t="s">
        <v>12</v>
      </c>
      <c r="C3" s="59">
        <v>87</v>
      </c>
      <c r="D3" s="65"/>
      <c r="E3" s="65"/>
      <c r="F3" s="65"/>
      <c r="G3" s="65"/>
      <c r="H3" s="65"/>
      <c r="I3" s="65"/>
      <c r="J3" s="65"/>
    </row>
    <row r="4" spans="1:10" s="19" customFormat="1" ht="20.25" customHeight="1" x14ac:dyDescent="0.2">
      <c r="A4" s="57" t="s">
        <v>47</v>
      </c>
      <c r="B4" s="58" t="s">
        <v>14</v>
      </c>
      <c r="C4" s="59">
        <v>99</v>
      </c>
      <c r="D4" s="65"/>
      <c r="E4" s="65"/>
      <c r="F4" s="65"/>
      <c r="G4" s="65"/>
      <c r="H4" s="65"/>
      <c r="I4" s="65"/>
      <c r="J4" s="65"/>
    </row>
    <row r="5" spans="1:10" s="19" customFormat="1" ht="20.25" customHeight="1" x14ac:dyDescent="0.2">
      <c r="A5" s="57" t="s">
        <v>47</v>
      </c>
      <c r="B5" s="58" t="s">
        <v>9</v>
      </c>
      <c r="C5" s="59">
        <v>102</v>
      </c>
      <c r="D5" s="65"/>
      <c r="E5" s="65"/>
      <c r="F5" s="65"/>
      <c r="G5" s="65"/>
      <c r="H5" s="65"/>
      <c r="I5" s="65"/>
      <c r="J5" s="65"/>
    </row>
    <row r="6" spans="1:10" s="19" customFormat="1" ht="20.25" customHeight="1" x14ac:dyDescent="0.2">
      <c r="A6" s="57" t="s">
        <v>44</v>
      </c>
      <c r="B6" s="58" t="s">
        <v>12</v>
      </c>
      <c r="C6" s="59">
        <v>125</v>
      </c>
      <c r="D6" s="65"/>
      <c r="E6" s="65"/>
      <c r="F6" s="65"/>
      <c r="G6" s="65"/>
      <c r="H6" s="65"/>
      <c r="I6" s="65"/>
      <c r="J6" s="65"/>
    </row>
    <row r="7" spans="1:10" s="19" customFormat="1" ht="20.25" customHeight="1" x14ac:dyDescent="0.2">
      <c r="A7" s="57" t="s">
        <v>44</v>
      </c>
      <c r="B7" s="58" t="s">
        <v>14</v>
      </c>
      <c r="C7" s="59">
        <v>140</v>
      </c>
      <c r="D7" s="65"/>
      <c r="E7" s="65"/>
      <c r="F7" s="65"/>
      <c r="G7" s="65"/>
      <c r="H7" s="65"/>
      <c r="I7" s="65"/>
      <c r="J7" s="65"/>
    </row>
    <row r="8" spans="1:10" s="19" customFormat="1" ht="20.25" customHeight="1" x14ac:dyDescent="0.2">
      <c r="A8" s="57" t="s">
        <v>44</v>
      </c>
      <c r="B8" s="58" t="s">
        <v>9</v>
      </c>
      <c r="C8" s="60">
        <v>107</v>
      </c>
      <c r="D8" s="65"/>
      <c r="E8" s="65"/>
      <c r="F8" s="65"/>
      <c r="G8" s="65"/>
      <c r="H8" s="65"/>
      <c r="I8" s="65"/>
      <c r="J8" s="65"/>
    </row>
    <row r="9" spans="1:10" s="19" customFormat="1" ht="20.25" customHeight="1" x14ac:dyDescent="0.2">
      <c r="A9" s="57" t="s">
        <v>44</v>
      </c>
      <c r="B9" s="58" t="s">
        <v>11</v>
      </c>
      <c r="C9" s="60">
        <v>133</v>
      </c>
      <c r="D9" s="65"/>
      <c r="E9" s="65"/>
      <c r="F9" s="65"/>
      <c r="G9" s="65"/>
      <c r="H9" s="65"/>
      <c r="I9" s="65"/>
      <c r="J9" s="65"/>
    </row>
    <row r="10" spans="1:10" s="19" customFormat="1" ht="20.25" customHeight="1" x14ac:dyDescent="0.2">
      <c r="A10" s="57" t="s">
        <v>66</v>
      </c>
      <c r="B10" s="58" t="s">
        <v>14</v>
      </c>
      <c r="C10" s="59">
        <v>79</v>
      </c>
      <c r="D10" s="65"/>
      <c r="E10" s="65"/>
      <c r="F10" s="65"/>
      <c r="G10" s="65"/>
      <c r="H10" s="65"/>
      <c r="I10" s="65"/>
      <c r="J10" s="65"/>
    </row>
    <row r="11" spans="1:10" s="19" customFormat="1" ht="20.25" customHeight="1" x14ac:dyDescent="0.2">
      <c r="A11" s="57" t="s">
        <v>66</v>
      </c>
      <c r="B11" s="58" t="s">
        <v>12</v>
      </c>
      <c r="C11" s="60">
        <v>85</v>
      </c>
      <c r="D11" s="65"/>
      <c r="E11" s="65"/>
      <c r="F11" s="65"/>
      <c r="G11" s="65"/>
      <c r="H11" s="65"/>
      <c r="I11" s="65"/>
      <c r="J11" s="65"/>
    </row>
    <row r="12" spans="1:10" s="19" customFormat="1" ht="20.25" customHeight="1" x14ac:dyDescent="0.2">
      <c r="A12" s="57" t="s">
        <v>66</v>
      </c>
      <c r="B12" s="58" t="s">
        <v>9</v>
      </c>
      <c r="C12" s="60">
        <v>91</v>
      </c>
      <c r="D12" s="65"/>
      <c r="E12" s="65"/>
      <c r="F12" s="65"/>
      <c r="G12" s="65"/>
      <c r="H12" s="65"/>
      <c r="I12" s="65"/>
      <c r="J12" s="65"/>
    </row>
    <row r="13" spans="1:10" s="19" customFormat="1" ht="20.25" customHeight="1" x14ac:dyDescent="0.2">
      <c r="A13" s="57" t="s">
        <v>66</v>
      </c>
      <c r="B13" s="58" t="s">
        <v>11</v>
      </c>
      <c r="C13" s="60">
        <v>73</v>
      </c>
      <c r="D13" s="65"/>
      <c r="E13" s="65"/>
      <c r="F13" s="65"/>
      <c r="G13" s="65"/>
      <c r="H13" s="65"/>
      <c r="I13" s="65"/>
      <c r="J13" s="65"/>
    </row>
    <row r="14" spans="1:10" s="19" customFormat="1" ht="20.25" customHeight="1" x14ac:dyDescent="0.2">
      <c r="A14" s="57" t="s">
        <v>50</v>
      </c>
      <c r="B14" s="58" t="s">
        <v>9</v>
      </c>
      <c r="C14" s="59">
        <v>49</v>
      </c>
      <c r="D14" s="65"/>
      <c r="E14" s="65"/>
      <c r="F14" s="65"/>
      <c r="G14" s="65"/>
      <c r="H14" s="65"/>
      <c r="I14" s="65"/>
      <c r="J14" s="65"/>
    </row>
    <row r="15" spans="1:10" s="19" customFormat="1" ht="20.25" customHeight="1" x14ac:dyDescent="0.2">
      <c r="A15" s="57" t="s">
        <v>50</v>
      </c>
      <c r="B15" s="58" t="s">
        <v>11</v>
      </c>
      <c r="C15" s="59">
        <v>50</v>
      </c>
      <c r="D15" s="65"/>
      <c r="E15" s="65"/>
      <c r="F15" s="65"/>
      <c r="G15" s="65"/>
      <c r="H15" s="65"/>
      <c r="I15" s="65"/>
      <c r="J15" s="65"/>
    </row>
    <row r="16" spans="1:10" s="19" customFormat="1" ht="20.25" customHeight="1" x14ac:dyDescent="0.2">
      <c r="A16" s="57" t="s">
        <v>50</v>
      </c>
      <c r="B16" s="58" t="s">
        <v>14</v>
      </c>
      <c r="C16" s="59">
        <v>51</v>
      </c>
      <c r="D16" s="65"/>
      <c r="E16" s="65"/>
      <c r="F16" s="65"/>
      <c r="G16" s="65"/>
      <c r="H16" s="65"/>
      <c r="I16" s="65"/>
      <c r="J16" s="65"/>
    </row>
    <row r="17" spans="1:10" s="19" customFormat="1" ht="20.25" customHeight="1" x14ac:dyDescent="0.2">
      <c r="A17" s="57" t="s">
        <v>50</v>
      </c>
      <c r="B17" s="58" t="s">
        <v>12</v>
      </c>
      <c r="C17" s="59">
        <v>59</v>
      </c>
      <c r="D17" s="65"/>
      <c r="E17" s="65"/>
      <c r="F17" s="65"/>
      <c r="G17" s="65"/>
      <c r="H17" s="65"/>
      <c r="I17" s="65"/>
      <c r="J17" s="65"/>
    </row>
    <row r="18" spans="1:10" ht="20.25" customHeight="1" x14ac:dyDescent="0.2">
      <c r="A18" s="57" t="s">
        <v>65</v>
      </c>
      <c r="B18" s="58" t="s">
        <v>9</v>
      </c>
      <c r="C18" s="59">
        <v>57</v>
      </c>
    </row>
    <row r="19" spans="1:10" ht="20.25" customHeight="1" x14ac:dyDescent="0.2">
      <c r="A19" s="57" t="s">
        <v>65</v>
      </c>
      <c r="B19" s="58" t="s">
        <v>14</v>
      </c>
      <c r="C19" s="59">
        <v>32</v>
      </c>
    </row>
    <row r="20" spans="1:10" ht="20.25" customHeight="1" x14ac:dyDescent="0.2">
      <c r="A20" s="57" t="s">
        <v>65</v>
      </c>
      <c r="B20" s="58" t="s">
        <v>12</v>
      </c>
      <c r="C20" s="59">
        <v>37</v>
      </c>
    </row>
    <row r="21" spans="1:10" ht="20.25" customHeight="1" x14ac:dyDescent="0.2">
      <c r="A21" s="57" t="s">
        <v>65</v>
      </c>
      <c r="B21" s="58" t="s">
        <v>11</v>
      </c>
      <c r="C21" s="59">
        <v>44</v>
      </c>
    </row>
    <row r="22" spans="1:10" ht="20.25" customHeight="1" x14ac:dyDescent="0.2">
      <c r="A22" s="57" t="s">
        <v>43</v>
      </c>
      <c r="B22" s="58" t="s">
        <v>11</v>
      </c>
      <c r="C22" s="59">
        <v>138</v>
      </c>
    </row>
    <row r="23" spans="1:10" ht="20.25" customHeight="1" x14ac:dyDescent="0.2">
      <c r="A23" s="57" t="s">
        <v>43</v>
      </c>
      <c r="B23" s="58" t="s">
        <v>12</v>
      </c>
      <c r="C23" s="60">
        <v>172</v>
      </c>
    </row>
    <row r="24" spans="1:10" ht="20.25" customHeight="1" x14ac:dyDescent="0.2">
      <c r="A24" s="57" t="s">
        <v>43</v>
      </c>
      <c r="B24" s="58" t="s">
        <v>9</v>
      </c>
      <c r="C24" s="59">
        <v>206</v>
      </c>
    </row>
    <row r="25" spans="1:10" ht="20.25" customHeight="1" x14ac:dyDescent="0.2">
      <c r="A25" s="57" t="s">
        <v>43</v>
      </c>
      <c r="B25" s="58" t="s">
        <v>14</v>
      </c>
      <c r="C25" s="60">
        <v>240</v>
      </c>
    </row>
    <row r="26" spans="1:10" ht="20.25" customHeight="1" x14ac:dyDescent="0.2">
      <c r="A26" s="57" t="s">
        <v>64</v>
      </c>
      <c r="B26" s="58" t="s">
        <v>12</v>
      </c>
      <c r="C26" s="59">
        <v>83</v>
      </c>
    </row>
    <row r="27" spans="1:10" ht="20.25" customHeight="1" x14ac:dyDescent="0.2">
      <c r="A27" s="57" t="s">
        <v>64</v>
      </c>
      <c r="B27" s="58" t="s">
        <v>14</v>
      </c>
      <c r="C27" s="59">
        <v>95</v>
      </c>
    </row>
    <row r="28" spans="1:10" ht="20.25" customHeight="1" x14ac:dyDescent="0.2">
      <c r="A28" s="57" t="s">
        <v>64</v>
      </c>
      <c r="B28" s="58" t="s">
        <v>9</v>
      </c>
      <c r="C28" s="59">
        <v>72</v>
      </c>
    </row>
    <row r="29" spans="1:10" ht="20.25" customHeight="1" x14ac:dyDescent="0.2">
      <c r="A29" s="57" t="s">
        <v>64</v>
      </c>
      <c r="B29" s="58" t="s">
        <v>11</v>
      </c>
      <c r="C29" s="59">
        <v>86</v>
      </c>
    </row>
    <row r="30" spans="1:10" ht="20.25" customHeight="1" x14ac:dyDescent="0.2">
      <c r="A30" s="57" t="s">
        <v>64</v>
      </c>
      <c r="B30" s="58" t="s">
        <v>11</v>
      </c>
      <c r="C30" s="59">
        <v>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151"/>
  <sheetViews>
    <sheetView workbookViewId="0">
      <selection activeCell="F25" sqref="F25"/>
    </sheetView>
  </sheetViews>
  <sheetFormatPr defaultColWidth="9.140625" defaultRowHeight="14.25" x14ac:dyDescent="0.2"/>
  <cols>
    <col min="1" max="1" width="15.85546875" style="61" customWidth="1"/>
    <col min="2" max="2" width="12.42578125" style="61" customWidth="1"/>
    <col min="3" max="3" width="11.28515625" style="61" customWidth="1"/>
    <col min="4" max="4" width="13.7109375" style="62" customWidth="1"/>
    <col min="5" max="5" width="11.42578125" style="65" customWidth="1"/>
    <col min="6" max="6" width="15.42578125" style="99" customWidth="1"/>
    <col min="7" max="9" width="9.5703125" style="65" customWidth="1"/>
    <col min="10" max="10" width="9.5703125" style="4" customWidth="1"/>
    <col min="11" max="11" width="12.5703125" style="4" customWidth="1"/>
    <col min="12" max="14" width="10.7109375" style="4" customWidth="1"/>
    <col min="15" max="15" width="13.140625" style="4" bestFit="1" customWidth="1"/>
    <col min="16" max="16" width="8.28515625" style="4" customWidth="1"/>
    <col min="17" max="17" width="11.42578125" style="4" bestFit="1" customWidth="1"/>
    <col min="18" max="20" width="8.28515625" style="4" customWidth="1"/>
    <col min="21" max="21" width="18.85546875" style="4" bestFit="1" customWidth="1"/>
    <col min="22" max="22" width="18" style="4" bestFit="1" customWidth="1"/>
    <col min="23" max="16384" width="9.140625" style="4"/>
  </cols>
  <sheetData>
    <row r="1" spans="1:22" s="19" customFormat="1" ht="26.25" customHeight="1" x14ac:dyDescent="0.25">
      <c r="A1" s="63" t="s">
        <v>63</v>
      </c>
      <c r="B1" s="64" t="s">
        <v>1</v>
      </c>
      <c r="C1" s="64" t="s">
        <v>107</v>
      </c>
      <c r="D1" s="56" t="s">
        <v>62</v>
      </c>
      <c r="E1" s="103"/>
      <c r="F1" s="96" t="s">
        <v>107</v>
      </c>
      <c r="G1" t="s">
        <v>108</v>
      </c>
      <c r="H1" s="65"/>
      <c r="I1" s="65"/>
    </row>
    <row r="2" spans="1:22" s="19" customFormat="1" x14ac:dyDescent="0.2">
      <c r="A2" s="57" t="s">
        <v>47</v>
      </c>
      <c r="B2" s="58" t="s">
        <v>11</v>
      </c>
      <c r="C2" s="58" t="s">
        <v>108</v>
      </c>
      <c r="D2" s="59">
        <v>91</v>
      </c>
      <c r="E2" s="65"/>
      <c r="F2" s="81"/>
      <c r="G2"/>
      <c r="H2"/>
      <c r="I2"/>
      <c r="J2"/>
      <c r="K2"/>
    </row>
    <row r="3" spans="1:22" s="105" customFormat="1" x14ac:dyDescent="0.2">
      <c r="A3" s="100" t="s">
        <v>47</v>
      </c>
      <c r="B3" s="101" t="s">
        <v>12</v>
      </c>
      <c r="C3" s="101" t="s">
        <v>108</v>
      </c>
      <c r="D3" s="102">
        <v>87</v>
      </c>
      <c r="E3" s="103"/>
      <c r="F3" s="106" t="s">
        <v>106</v>
      </c>
      <c r="G3" s="88" t="s">
        <v>1</v>
      </c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s="95" customFormat="1" x14ac:dyDescent="0.2">
      <c r="A4" s="108" t="s">
        <v>47</v>
      </c>
      <c r="B4" s="90" t="s">
        <v>14</v>
      </c>
      <c r="C4" s="90" t="s">
        <v>108</v>
      </c>
      <c r="D4" s="91">
        <v>99</v>
      </c>
      <c r="E4" s="92"/>
      <c r="F4" s="97" t="s">
        <v>63</v>
      </c>
      <c r="G4" s="83" t="s">
        <v>9</v>
      </c>
      <c r="H4" s="83" t="s">
        <v>11</v>
      </c>
      <c r="I4" s="83" t="s">
        <v>12</v>
      </c>
      <c r="J4" s="83" t="s">
        <v>14</v>
      </c>
      <c r="K4" s="83" t="s">
        <v>105</v>
      </c>
      <c r="L4"/>
      <c r="M4"/>
      <c r="N4"/>
      <c r="O4" s="93"/>
      <c r="P4" s="94"/>
      <c r="Q4" s="94"/>
      <c r="R4" s="94"/>
      <c r="S4" s="94"/>
      <c r="T4" s="94"/>
      <c r="U4" s="94"/>
      <c r="V4" s="94"/>
    </row>
    <row r="5" spans="1:22" s="89" customFormat="1" x14ac:dyDescent="0.2">
      <c r="A5" s="84" t="s">
        <v>47</v>
      </c>
      <c r="B5" s="85" t="s">
        <v>9</v>
      </c>
      <c r="C5" s="85" t="s">
        <v>108</v>
      </c>
      <c r="D5" s="86">
        <v>102</v>
      </c>
      <c r="E5" s="87"/>
      <c r="F5" s="98" t="s">
        <v>47</v>
      </c>
      <c r="G5" s="82">
        <v>102</v>
      </c>
      <c r="H5" s="82">
        <v>91</v>
      </c>
      <c r="I5" s="82">
        <v>87</v>
      </c>
      <c r="J5" s="82">
        <v>99</v>
      </c>
      <c r="K5" s="82">
        <v>379</v>
      </c>
      <c r="L5"/>
      <c r="M5"/>
      <c r="N5"/>
      <c r="O5"/>
      <c r="P5"/>
      <c r="Q5"/>
      <c r="R5"/>
      <c r="S5"/>
      <c r="T5"/>
      <c r="U5"/>
      <c r="V5"/>
    </row>
    <row r="6" spans="1:22" s="19" customFormat="1" x14ac:dyDescent="0.2">
      <c r="A6" s="57" t="s">
        <v>44</v>
      </c>
      <c r="B6" s="58" t="s">
        <v>12</v>
      </c>
      <c r="C6" s="58" t="s">
        <v>108</v>
      </c>
      <c r="D6" s="59">
        <v>125</v>
      </c>
      <c r="E6" s="65"/>
      <c r="F6" s="98" t="s">
        <v>44</v>
      </c>
      <c r="G6" s="82">
        <v>107</v>
      </c>
      <c r="H6" s="82">
        <v>133</v>
      </c>
      <c r="I6" s="82">
        <v>125</v>
      </c>
      <c r="J6" s="82">
        <v>140</v>
      </c>
      <c r="K6" s="82">
        <v>505</v>
      </c>
      <c r="L6"/>
      <c r="M6"/>
      <c r="N6"/>
      <c r="O6"/>
      <c r="P6"/>
      <c r="Q6"/>
      <c r="R6"/>
      <c r="S6"/>
      <c r="T6"/>
      <c r="U6"/>
      <c r="V6"/>
    </row>
    <row r="7" spans="1:22" s="19" customFormat="1" x14ac:dyDescent="0.2">
      <c r="A7" s="57" t="s">
        <v>44</v>
      </c>
      <c r="B7" s="58" t="s">
        <v>14</v>
      </c>
      <c r="C7" s="58" t="s">
        <v>108</v>
      </c>
      <c r="D7" s="59">
        <v>140</v>
      </c>
      <c r="E7" s="65"/>
      <c r="F7" s="107" t="s">
        <v>66</v>
      </c>
      <c r="G7" s="82">
        <v>91</v>
      </c>
      <c r="H7" s="82">
        <v>73</v>
      </c>
      <c r="I7" s="82">
        <v>85</v>
      </c>
      <c r="J7" s="82">
        <v>79</v>
      </c>
      <c r="K7" s="82">
        <v>328</v>
      </c>
      <c r="L7"/>
      <c r="M7"/>
      <c r="N7"/>
      <c r="O7"/>
      <c r="P7"/>
      <c r="Q7"/>
      <c r="R7"/>
      <c r="S7"/>
      <c r="T7"/>
      <c r="U7"/>
      <c r="V7"/>
    </row>
    <row r="8" spans="1:22" s="19" customFormat="1" x14ac:dyDescent="0.2">
      <c r="A8" s="57" t="s">
        <v>44</v>
      </c>
      <c r="B8" s="58" t="s">
        <v>9</v>
      </c>
      <c r="C8" s="58" t="s">
        <v>108</v>
      </c>
      <c r="D8" s="60">
        <v>107</v>
      </c>
      <c r="E8" s="65"/>
      <c r="F8" s="98" t="s">
        <v>50</v>
      </c>
      <c r="G8" s="82">
        <v>49</v>
      </c>
      <c r="H8" s="82">
        <v>50</v>
      </c>
      <c r="I8" s="82">
        <v>59</v>
      </c>
      <c r="J8" s="82">
        <v>51</v>
      </c>
      <c r="K8" s="82">
        <v>209</v>
      </c>
      <c r="L8"/>
      <c r="M8"/>
      <c r="N8"/>
      <c r="O8"/>
      <c r="P8"/>
      <c r="Q8"/>
      <c r="R8"/>
      <c r="S8"/>
      <c r="T8"/>
      <c r="U8"/>
      <c r="V8"/>
    </row>
    <row r="9" spans="1:22" s="19" customFormat="1" x14ac:dyDescent="0.2">
      <c r="A9" s="57" t="s">
        <v>44</v>
      </c>
      <c r="B9" s="58" t="s">
        <v>11</v>
      </c>
      <c r="C9" s="58" t="s">
        <v>108</v>
      </c>
      <c r="D9" s="60">
        <v>133</v>
      </c>
      <c r="E9" s="65"/>
      <c r="F9" s="98" t="s">
        <v>65</v>
      </c>
      <c r="G9" s="82">
        <v>57</v>
      </c>
      <c r="H9" s="82">
        <v>44</v>
      </c>
      <c r="I9" s="82">
        <v>37</v>
      </c>
      <c r="J9" s="82">
        <v>32</v>
      </c>
      <c r="K9" s="82">
        <v>170</v>
      </c>
      <c r="L9"/>
      <c r="M9"/>
      <c r="N9"/>
      <c r="O9"/>
      <c r="P9"/>
      <c r="Q9"/>
      <c r="R9"/>
      <c r="S9"/>
      <c r="T9"/>
      <c r="U9"/>
      <c r="V9"/>
    </row>
    <row r="10" spans="1:22" s="19" customFormat="1" x14ac:dyDescent="0.2">
      <c r="A10" s="57" t="s">
        <v>66</v>
      </c>
      <c r="B10" s="58" t="s">
        <v>14</v>
      </c>
      <c r="C10" s="58" t="s">
        <v>108</v>
      </c>
      <c r="D10" s="59">
        <v>79</v>
      </c>
      <c r="E10" s="65"/>
      <c r="F10" s="98" t="s">
        <v>43</v>
      </c>
      <c r="G10" s="82">
        <v>206</v>
      </c>
      <c r="H10" s="82">
        <v>138</v>
      </c>
      <c r="I10" s="82">
        <v>172</v>
      </c>
      <c r="J10" s="82">
        <v>240</v>
      </c>
      <c r="K10" s="82">
        <v>756</v>
      </c>
      <c r="L10"/>
      <c r="M10"/>
      <c r="N10"/>
      <c r="O10"/>
      <c r="P10"/>
      <c r="Q10"/>
      <c r="R10"/>
      <c r="S10"/>
      <c r="T10"/>
      <c r="U10"/>
      <c r="V10"/>
    </row>
    <row r="11" spans="1:22" s="19" customFormat="1" x14ac:dyDescent="0.2">
      <c r="A11" s="57" t="s">
        <v>66</v>
      </c>
      <c r="B11" s="58" t="s">
        <v>12</v>
      </c>
      <c r="C11" s="58" t="s">
        <v>108</v>
      </c>
      <c r="D11" s="60">
        <v>85</v>
      </c>
      <c r="E11" s="65"/>
      <c r="F11" s="98" t="s">
        <v>64</v>
      </c>
      <c r="G11" s="82">
        <v>72</v>
      </c>
      <c r="H11" s="82">
        <v>86</v>
      </c>
      <c r="I11" s="82">
        <v>83</v>
      </c>
      <c r="J11" s="82">
        <v>95</v>
      </c>
      <c r="K11" s="82">
        <v>336</v>
      </c>
      <c r="L11"/>
      <c r="M11"/>
      <c r="N11"/>
      <c r="O11"/>
      <c r="P11"/>
    </row>
    <row r="12" spans="1:22" s="19" customFormat="1" x14ac:dyDescent="0.2">
      <c r="A12" s="57" t="s">
        <v>66</v>
      </c>
      <c r="B12" s="58" t="s">
        <v>9</v>
      </c>
      <c r="C12" s="58" t="s">
        <v>108</v>
      </c>
      <c r="D12" s="60">
        <v>91</v>
      </c>
      <c r="E12" s="65"/>
      <c r="F12" s="81" t="s">
        <v>105</v>
      </c>
      <c r="G12" s="82">
        <v>684</v>
      </c>
      <c r="H12" s="82">
        <v>615</v>
      </c>
      <c r="I12" s="82">
        <v>648</v>
      </c>
      <c r="J12" s="82">
        <v>736</v>
      </c>
      <c r="K12" s="82">
        <v>2683</v>
      </c>
      <c r="L12"/>
      <c r="M12"/>
      <c r="N12"/>
      <c r="O12"/>
      <c r="P12"/>
    </row>
    <row r="13" spans="1:22" s="19" customFormat="1" x14ac:dyDescent="0.2">
      <c r="A13" s="57" t="s">
        <v>66</v>
      </c>
      <c r="B13" s="58" t="s">
        <v>11</v>
      </c>
      <c r="C13" s="58" t="s">
        <v>108</v>
      </c>
      <c r="D13" s="60">
        <v>73</v>
      </c>
      <c r="E13" s="65"/>
      <c r="F13" s="81"/>
      <c r="G13"/>
      <c r="H13"/>
      <c r="I13"/>
      <c r="J13"/>
      <c r="K13"/>
      <c r="L13"/>
      <c r="M13"/>
      <c r="N13"/>
      <c r="O13"/>
      <c r="P13"/>
    </row>
    <row r="14" spans="1:22" s="19" customFormat="1" x14ac:dyDescent="0.2">
      <c r="A14" s="57" t="s">
        <v>50</v>
      </c>
      <c r="B14" s="58" t="s">
        <v>9</v>
      </c>
      <c r="C14" s="58" t="s">
        <v>108</v>
      </c>
      <c r="D14" s="59">
        <v>49</v>
      </c>
      <c r="E14" s="65"/>
      <c r="F14" s="81"/>
      <c r="G14"/>
      <c r="H14"/>
      <c r="I14"/>
      <c r="J14"/>
      <c r="K14"/>
    </row>
    <row r="15" spans="1:22" s="19" customFormat="1" x14ac:dyDescent="0.2">
      <c r="A15" s="57" t="s">
        <v>50</v>
      </c>
      <c r="B15" s="58" t="s">
        <v>11</v>
      </c>
      <c r="C15" s="58" t="s">
        <v>108</v>
      </c>
      <c r="D15" s="59">
        <v>50</v>
      </c>
      <c r="E15" s="65"/>
      <c r="F15" s="81"/>
      <c r="G15"/>
      <c r="H15"/>
      <c r="I15"/>
      <c r="J15"/>
      <c r="K15"/>
    </row>
    <row r="16" spans="1:22" s="19" customFormat="1" x14ac:dyDescent="0.2">
      <c r="A16" s="57" t="s">
        <v>50</v>
      </c>
      <c r="B16" s="58" t="s">
        <v>14</v>
      </c>
      <c r="C16" s="58" t="s">
        <v>108</v>
      </c>
      <c r="D16" s="59">
        <v>51</v>
      </c>
      <c r="E16" s="65"/>
      <c r="F16" s="81"/>
      <c r="G16"/>
      <c r="H16"/>
      <c r="I16"/>
      <c r="J16"/>
      <c r="K16"/>
    </row>
    <row r="17" spans="1:11" s="19" customFormat="1" x14ac:dyDescent="0.2">
      <c r="A17" s="57" t="s">
        <v>50</v>
      </c>
      <c r="B17" s="58" t="s">
        <v>12</v>
      </c>
      <c r="C17" s="58" t="s">
        <v>108</v>
      </c>
      <c r="D17" s="59">
        <v>59</v>
      </c>
      <c r="E17" s="65"/>
      <c r="F17" s="81"/>
      <c r="G17"/>
      <c r="H17"/>
      <c r="I17"/>
      <c r="J17"/>
      <c r="K17"/>
    </row>
    <row r="18" spans="1:11" x14ac:dyDescent="0.2">
      <c r="A18" s="57" t="s">
        <v>65</v>
      </c>
      <c r="B18" s="58" t="s">
        <v>9</v>
      </c>
      <c r="C18" s="58" t="s">
        <v>108</v>
      </c>
      <c r="D18" s="59">
        <v>57</v>
      </c>
      <c r="F18" s="81"/>
      <c r="G18"/>
      <c r="H18"/>
      <c r="I18"/>
      <c r="J18"/>
      <c r="K18"/>
    </row>
    <row r="19" spans="1:11" x14ac:dyDescent="0.2">
      <c r="A19" s="57" t="s">
        <v>65</v>
      </c>
      <c r="B19" s="58" t="s">
        <v>14</v>
      </c>
      <c r="C19" s="58" t="s">
        <v>108</v>
      </c>
      <c r="D19" s="59">
        <v>32</v>
      </c>
      <c r="F19" s="81"/>
      <c r="G19"/>
      <c r="H19"/>
      <c r="I19"/>
      <c r="J19"/>
      <c r="K19"/>
    </row>
    <row r="20" spans="1:11" x14ac:dyDescent="0.2">
      <c r="A20" s="57" t="s">
        <v>65</v>
      </c>
      <c r="B20" s="58" t="s">
        <v>12</v>
      </c>
      <c r="C20" s="58" t="s">
        <v>108</v>
      </c>
      <c r="D20" s="59">
        <v>37</v>
      </c>
      <c r="F20" s="81"/>
      <c r="G20"/>
      <c r="H20"/>
      <c r="I20"/>
      <c r="J20"/>
      <c r="K20"/>
    </row>
    <row r="21" spans="1:11" x14ac:dyDescent="0.2">
      <c r="A21" s="57" t="s">
        <v>65</v>
      </c>
      <c r="B21" s="58" t="s">
        <v>11</v>
      </c>
      <c r="C21" s="58" t="s">
        <v>108</v>
      </c>
      <c r="D21" s="59">
        <v>44</v>
      </c>
      <c r="F21" s="81"/>
      <c r="G21"/>
      <c r="H21"/>
      <c r="I21"/>
      <c r="J21"/>
      <c r="K21"/>
    </row>
    <row r="22" spans="1:11" x14ac:dyDescent="0.2">
      <c r="A22" s="57" t="s">
        <v>43</v>
      </c>
      <c r="B22" s="58" t="s">
        <v>11</v>
      </c>
      <c r="C22" s="58" t="s">
        <v>108</v>
      </c>
      <c r="D22" s="59">
        <v>138</v>
      </c>
      <c r="F22" s="81"/>
      <c r="G22"/>
      <c r="H22"/>
      <c r="I22"/>
      <c r="J22"/>
      <c r="K22"/>
    </row>
    <row r="23" spans="1:11" x14ac:dyDescent="0.2">
      <c r="A23" s="57" t="s">
        <v>43</v>
      </c>
      <c r="B23" s="58" t="s">
        <v>12</v>
      </c>
      <c r="C23" s="58" t="s">
        <v>108</v>
      </c>
      <c r="D23" s="60">
        <v>172</v>
      </c>
      <c r="F23" s="81"/>
      <c r="G23"/>
      <c r="H23"/>
      <c r="I23"/>
      <c r="J23"/>
      <c r="K23"/>
    </row>
    <row r="24" spans="1:11" x14ac:dyDescent="0.2">
      <c r="A24" s="57" t="s">
        <v>43</v>
      </c>
      <c r="B24" s="58" t="s">
        <v>9</v>
      </c>
      <c r="C24" s="58" t="s">
        <v>108</v>
      </c>
      <c r="D24" s="59">
        <v>206</v>
      </c>
      <c r="F24" s="81"/>
      <c r="G24"/>
      <c r="H24"/>
      <c r="I24"/>
      <c r="J24"/>
      <c r="K24"/>
    </row>
    <row r="25" spans="1:11" x14ac:dyDescent="0.2">
      <c r="A25" s="57" t="s">
        <v>43</v>
      </c>
      <c r="B25" s="58" t="s">
        <v>14</v>
      </c>
      <c r="C25" s="58" t="s">
        <v>108</v>
      </c>
      <c r="D25" s="60">
        <v>240</v>
      </c>
      <c r="F25" s="81"/>
      <c r="G25"/>
      <c r="H25"/>
      <c r="I25"/>
      <c r="J25"/>
      <c r="K25"/>
    </row>
    <row r="26" spans="1:11" x14ac:dyDescent="0.2">
      <c r="A26" s="57" t="s">
        <v>64</v>
      </c>
      <c r="B26" s="58" t="s">
        <v>12</v>
      </c>
      <c r="C26" s="58" t="s">
        <v>108</v>
      </c>
      <c r="D26" s="59">
        <v>83</v>
      </c>
      <c r="F26" s="81"/>
      <c r="G26"/>
      <c r="H26"/>
      <c r="I26"/>
      <c r="J26"/>
      <c r="K26"/>
    </row>
    <row r="27" spans="1:11" x14ac:dyDescent="0.2">
      <c r="A27" s="57" t="s">
        <v>64</v>
      </c>
      <c r="B27" s="58" t="s">
        <v>14</v>
      </c>
      <c r="C27" s="58" t="s">
        <v>108</v>
      </c>
      <c r="D27" s="59">
        <v>95</v>
      </c>
      <c r="F27" s="81"/>
      <c r="G27"/>
      <c r="H27"/>
      <c r="I27"/>
      <c r="J27"/>
      <c r="K27"/>
    </row>
    <row r="28" spans="1:11" x14ac:dyDescent="0.2">
      <c r="A28" s="57" t="s">
        <v>64</v>
      </c>
      <c r="B28" s="58" t="s">
        <v>9</v>
      </c>
      <c r="C28" s="58" t="s">
        <v>108</v>
      </c>
      <c r="D28" s="59">
        <v>72</v>
      </c>
      <c r="F28" s="81"/>
      <c r="G28"/>
      <c r="H28"/>
      <c r="I28"/>
      <c r="J28"/>
      <c r="K28"/>
    </row>
    <row r="29" spans="1:11" x14ac:dyDescent="0.2">
      <c r="A29" s="57" t="s">
        <v>64</v>
      </c>
      <c r="B29" s="58" t="s">
        <v>11</v>
      </c>
      <c r="C29" s="58" t="s">
        <v>108</v>
      </c>
      <c r="D29" s="59">
        <v>86</v>
      </c>
      <c r="F29" s="81"/>
      <c r="G29"/>
      <c r="H29"/>
      <c r="I29"/>
      <c r="J29"/>
      <c r="K29"/>
    </row>
    <row r="30" spans="1:11" x14ac:dyDescent="0.2">
      <c r="A30" s="57" t="s">
        <v>47</v>
      </c>
      <c r="B30" s="58" t="s">
        <v>11</v>
      </c>
      <c r="C30" s="58" t="s">
        <v>109</v>
      </c>
      <c r="D30" s="59">
        <v>136</v>
      </c>
      <c r="F30" s="81"/>
      <c r="G30"/>
      <c r="H30"/>
      <c r="I30"/>
      <c r="J30"/>
      <c r="K30"/>
    </row>
    <row r="31" spans="1:11" x14ac:dyDescent="0.2">
      <c r="A31" s="57" t="s">
        <v>47</v>
      </c>
      <c r="B31" s="58" t="s">
        <v>12</v>
      </c>
      <c r="C31" s="58" t="s">
        <v>109</v>
      </c>
      <c r="D31" s="59">
        <v>81</v>
      </c>
      <c r="F31" s="81"/>
      <c r="G31"/>
      <c r="H31"/>
      <c r="I31"/>
      <c r="J31"/>
      <c r="K31"/>
    </row>
    <row r="32" spans="1:11" x14ac:dyDescent="0.2">
      <c r="A32" s="57" t="s">
        <v>47</v>
      </c>
      <c r="B32" s="58" t="s">
        <v>14</v>
      </c>
      <c r="C32" s="58" t="s">
        <v>109</v>
      </c>
      <c r="D32" s="59">
        <v>118</v>
      </c>
      <c r="F32" s="81"/>
      <c r="G32"/>
      <c r="H32"/>
      <c r="I32"/>
      <c r="J32"/>
      <c r="K32"/>
    </row>
    <row r="33" spans="1:11" x14ac:dyDescent="0.2">
      <c r="A33" s="57" t="s">
        <v>47</v>
      </c>
      <c r="B33" s="58" t="s">
        <v>9</v>
      </c>
      <c r="C33" s="58" t="s">
        <v>109</v>
      </c>
      <c r="D33" s="59">
        <v>97</v>
      </c>
      <c r="F33" s="81"/>
      <c r="G33"/>
      <c r="H33"/>
      <c r="I33"/>
      <c r="J33"/>
      <c r="K33"/>
    </row>
    <row r="34" spans="1:11" x14ac:dyDescent="0.2">
      <c r="A34" s="57" t="s">
        <v>44</v>
      </c>
      <c r="B34" s="58" t="s">
        <v>12</v>
      </c>
      <c r="C34" s="58" t="s">
        <v>109</v>
      </c>
      <c r="D34" s="59">
        <v>61</v>
      </c>
      <c r="F34" s="81"/>
      <c r="G34"/>
      <c r="H34"/>
      <c r="I34"/>
      <c r="J34"/>
      <c r="K34"/>
    </row>
    <row r="35" spans="1:11" x14ac:dyDescent="0.2">
      <c r="A35" s="57" t="s">
        <v>44</v>
      </c>
      <c r="B35" s="58" t="s">
        <v>14</v>
      </c>
      <c r="C35" s="58" t="s">
        <v>109</v>
      </c>
      <c r="D35" s="59">
        <v>62</v>
      </c>
      <c r="F35" s="81"/>
      <c r="G35"/>
      <c r="H35"/>
      <c r="I35"/>
      <c r="J35"/>
      <c r="K35"/>
    </row>
    <row r="36" spans="1:11" x14ac:dyDescent="0.2">
      <c r="A36" s="57" t="s">
        <v>44</v>
      </c>
      <c r="B36" s="58" t="s">
        <v>9</v>
      </c>
      <c r="C36" s="58" t="s">
        <v>109</v>
      </c>
      <c r="D36" s="59">
        <v>158</v>
      </c>
      <c r="F36" s="81"/>
      <c r="G36"/>
      <c r="H36"/>
      <c r="I36"/>
      <c r="J36"/>
      <c r="K36"/>
    </row>
    <row r="37" spans="1:11" x14ac:dyDescent="0.2">
      <c r="A37" s="57" t="s">
        <v>44</v>
      </c>
      <c r="B37" s="58" t="s">
        <v>11</v>
      </c>
      <c r="C37" s="58" t="s">
        <v>109</v>
      </c>
      <c r="D37" s="59">
        <v>189</v>
      </c>
      <c r="F37" s="81"/>
      <c r="G37"/>
      <c r="H37"/>
      <c r="I37"/>
      <c r="J37"/>
      <c r="K37"/>
    </row>
    <row r="38" spans="1:11" x14ac:dyDescent="0.2">
      <c r="A38" s="57" t="s">
        <v>66</v>
      </c>
      <c r="B38" s="58" t="s">
        <v>14</v>
      </c>
      <c r="C38" s="58" t="s">
        <v>109</v>
      </c>
      <c r="D38" s="59">
        <v>249</v>
      </c>
      <c r="F38" s="81"/>
      <c r="G38"/>
      <c r="H38"/>
      <c r="I38"/>
      <c r="J38"/>
      <c r="K38"/>
    </row>
    <row r="39" spans="1:11" x14ac:dyDescent="0.2">
      <c r="A39" s="57" t="s">
        <v>66</v>
      </c>
      <c r="B39" s="58" t="s">
        <v>12</v>
      </c>
      <c r="C39" s="58" t="s">
        <v>109</v>
      </c>
      <c r="D39" s="59">
        <v>162</v>
      </c>
      <c r="F39" s="81"/>
      <c r="G39"/>
      <c r="H39"/>
      <c r="I39"/>
      <c r="J39"/>
      <c r="K39"/>
    </row>
    <row r="40" spans="1:11" x14ac:dyDescent="0.2">
      <c r="A40" s="57" t="s">
        <v>66</v>
      </c>
      <c r="B40" s="58" t="s">
        <v>9</v>
      </c>
      <c r="C40" s="58" t="s">
        <v>109</v>
      </c>
      <c r="D40" s="59">
        <v>96</v>
      </c>
      <c r="F40" s="81"/>
      <c r="G40"/>
      <c r="H40"/>
      <c r="I40"/>
      <c r="J40"/>
      <c r="K40"/>
    </row>
    <row r="41" spans="1:11" x14ac:dyDescent="0.2">
      <c r="A41" s="57" t="s">
        <v>66</v>
      </c>
      <c r="B41" s="58" t="s">
        <v>11</v>
      </c>
      <c r="C41" s="58" t="s">
        <v>109</v>
      </c>
      <c r="D41" s="59">
        <v>264</v>
      </c>
      <c r="F41" s="81"/>
      <c r="G41"/>
      <c r="H41"/>
    </row>
    <row r="42" spans="1:11" x14ac:dyDescent="0.2">
      <c r="A42" s="57" t="s">
        <v>50</v>
      </c>
      <c r="B42" s="58" t="s">
        <v>9</v>
      </c>
      <c r="C42" s="58" t="s">
        <v>109</v>
      </c>
      <c r="D42" s="59">
        <v>264</v>
      </c>
      <c r="F42" s="81"/>
      <c r="G42"/>
    </row>
    <row r="43" spans="1:11" x14ac:dyDescent="0.2">
      <c r="A43" s="57" t="s">
        <v>50</v>
      </c>
      <c r="B43" s="58" t="s">
        <v>11</v>
      </c>
      <c r="C43" s="58" t="s">
        <v>109</v>
      </c>
      <c r="D43" s="59">
        <v>279</v>
      </c>
      <c r="F43" s="81"/>
      <c r="G43"/>
    </row>
    <row r="44" spans="1:11" x14ac:dyDescent="0.2">
      <c r="A44" s="57" t="s">
        <v>50</v>
      </c>
      <c r="B44" s="58" t="s">
        <v>14</v>
      </c>
      <c r="C44" s="58" t="s">
        <v>109</v>
      </c>
      <c r="D44" s="59">
        <v>101</v>
      </c>
      <c r="F44" s="81"/>
      <c r="G44"/>
    </row>
    <row r="45" spans="1:11" x14ac:dyDescent="0.2">
      <c r="A45" s="57" t="s">
        <v>50</v>
      </c>
      <c r="B45" s="58" t="s">
        <v>12</v>
      </c>
      <c r="C45" s="58" t="s">
        <v>109</v>
      </c>
      <c r="D45" s="59">
        <v>104</v>
      </c>
      <c r="F45" s="81"/>
      <c r="G45"/>
    </row>
    <row r="46" spans="1:11" x14ac:dyDescent="0.2">
      <c r="A46" s="57" t="s">
        <v>65</v>
      </c>
      <c r="B46" s="58" t="s">
        <v>9</v>
      </c>
      <c r="C46" s="58" t="s">
        <v>109</v>
      </c>
      <c r="D46" s="59">
        <v>122</v>
      </c>
      <c r="F46" s="81"/>
      <c r="G46"/>
    </row>
    <row r="47" spans="1:11" x14ac:dyDescent="0.2">
      <c r="A47" s="57" t="s">
        <v>65</v>
      </c>
      <c r="B47" s="58" t="s">
        <v>14</v>
      </c>
      <c r="C47" s="58" t="s">
        <v>109</v>
      </c>
      <c r="D47" s="59">
        <v>84</v>
      </c>
      <c r="F47" s="81"/>
      <c r="G47"/>
    </row>
    <row r="48" spans="1:11" x14ac:dyDescent="0.2">
      <c r="A48" s="57" t="s">
        <v>65</v>
      </c>
      <c r="B48" s="58" t="s">
        <v>12</v>
      </c>
      <c r="C48" s="58" t="s">
        <v>109</v>
      </c>
      <c r="D48" s="59">
        <v>275</v>
      </c>
      <c r="F48" s="81"/>
      <c r="G48"/>
    </row>
    <row r="49" spans="1:7" x14ac:dyDescent="0.2">
      <c r="A49" s="57" t="s">
        <v>65</v>
      </c>
      <c r="B49" s="58" t="s">
        <v>11</v>
      </c>
      <c r="C49" s="58" t="s">
        <v>109</v>
      </c>
      <c r="D49" s="59">
        <v>246</v>
      </c>
      <c r="F49" s="81"/>
      <c r="G49"/>
    </row>
    <row r="50" spans="1:7" x14ac:dyDescent="0.2">
      <c r="A50" s="57" t="s">
        <v>43</v>
      </c>
      <c r="B50" s="58" t="s">
        <v>11</v>
      </c>
      <c r="C50" s="58" t="s">
        <v>109</v>
      </c>
      <c r="D50" s="59">
        <v>269</v>
      </c>
      <c r="F50" s="81"/>
      <c r="G50"/>
    </row>
    <row r="51" spans="1:7" x14ac:dyDescent="0.2">
      <c r="A51" s="57" t="s">
        <v>43</v>
      </c>
      <c r="B51" s="58" t="s">
        <v>12</v>
      </c>
      <c r="C51" s="58" t="s">
        <v>109</v>
      </c>
      <c r="D51" s="59">
        <v>131</v>
      </c>
      <c r="F51" s="81"/>
      <c r="G51"/>
    </row>
    <row r="52" spans="1:7" x14ac:dyDescent="0.2">
      <c r="A52" s="57" t="s">
        <v>43</v>
      </c>
      <c r="B52" s="58" t="s">
        <v>9</v>
      </c>
      <c r="C52" s="58" t="s">
        <v>109</v>
      </c>
      <c r="D52" s="59">
        <v>61</v>
      </c>
      <c r="F52" s="81"/>
      <c r="G52"/>
    </row>
    <row r="53" spans="1:7" x14ac:dyDescent="0.2">
      <c r="A53" s="57" t="s">
        <v>43</v>
      </c>
      <c r="B53" s="58" t="s">
        <v>14</v>
      </c>
      <c r="C53" s="58" t="s">
        <v>109</v>
      </c>
      <c r="D53" s="59">
        <v>76</v>
      </c>
      <c r="F53" s="81"/>
      <c r="G53"/>
    </row>
    <row r="54" spans="1:7" x14ac:dyDescent="0.2">
      <c r="A54" s="57" t="s">
        <v>64</v>
      </c>
      <c r="B54" s="58" t="s">
        <v>12</v>
      </c>
      <c r="C54" s="58" t="s">
        <v>109</v>
      </c>
      <c r="D54" s="59">
        <v>244</v>
      </c>
      <c r="F54" s="81"/>
      <c r="G54"/>
    </row>
    <row r="55" spans="1:7" x14ac:dyDescent="0.2">
      <c r="A55" s="57" t="s">
        <v>64</v>
      </c>
      <c r="B55" s="58" t="s">
        <v>14</v>
      </c>
      <c r="C55" s="58" t="s">
        <v>109</v>
      </c>
      <c r="D55" s="59">
        <v>112</v>
      </c>
      <c r="F55" s="81"/>
      <c r="G55"/>
    </row>
    <row r="56" spans="1:7" x14ac:dyDescent="0.2">
      <c r="A56" s="57" t="s">
        <v>64</v>
      </c>
      <c r="B56" s="58" t="s">
        <v>9</v>
      </c>
      <c r="C56" s="58" t="s">
        <v>109</v>
      </c>
      <c r="D56" s="59">
        <v>102</v>
      </c>
      <c r="F56" s="81"/>
      <c r="G56"/>
    </row>
    <row r="57" spans="1:7" x14ac:dyDescent="0.2">
      <c r="A57" s="57" t="s">
        <v>64</v>
      </c>
      <c r="B57" s="58" t="s">
        <v>11</v>
      </c>
      <c r="C57" s="58" t="s">
        <v>109</v>
      </c>
      <c r="D57" s="59">
        <v>109</v>
      </c>
      <c r="F57" s="81"/>
      <c r="G57"/>
    </row>
    <row r="58" spans="1:7" x14ac:dyDescent="0.2">
      <c r="A58" s="57" t="s">
        <v>47</v>
      </c>
      <c r="B58" s="58" t="s">
        <v>11</v>
      </c>
      <c r="C58" s="58" t="s">
        <v>110</v>
      </c>
      <c r="D58" s="59">
        <v>127</v>
      </c>
      <c r="F58" s="81"/>
      <c r="G58"/>
    </row>
    <row r="59" spans="1:7" x14ac:dyDescent="0.2">
      <c r="A59" s="57" t="s">
        <v>47</v>
      </c>
      <c r="B59" s="58" t="s">
        <v>12</v>
      </c>
      <c r="C59" s="58" t="s">
        <v>110</v>
      </c>
      <c r="D59" s="59">
        <v>256</v>
      </c>
      <c r="F59" s="81"/>
      <c r="G59"/>
    </row>
    <row r="60" spans="1:7" x14ac:dyDescent="0.2">
      <c r="A60" s="57" t="s">
        <v>47</v>
      </c>
      <c r="B60" s="58" t="s">
        <v>14</v>
      </c>
      <c r="C60" s="58" t="s">
        <v>110</v>
      </c>
      <c r="D60" s="59">
        <v>260</v>
      </c>
      <c r="F60" s="81"/>
      <c r="G60"/>
    </row>
    <row r="61" spans="1:7" x14ac:dyDescent="0.2">
      <c r="A61" s="57" t="s">
        <v>47</v>
      </c>
      <c r="B61" s="58" t="s">
        <v>9</v>
      </c>
      <c r="C61" s="58" t="s">
        <v>110</v>
      </c>
      <c r="D61" s="59">
        <v>237</v>
      </c>
      <c r="F61" s="81"/>
      <c r="G61"/>
    </row>
    <row r="62" spans="1:7" x14ac:dyDescent="0.2">
      <c r="A62" s="57" t="s">
        <v>44</v>
      </c>
      <c r="B62" s="58" t="s">
        <v>12</v>
      </c>
      <c r="C62" s="58" t="s">
        <v>110</v>
      </c>
      <c r="D62" s="59">
        <v>233</v>
      </c>
      <c r="F62" s="81"/>
      <c r="G62"/>
    </row>
    <row r="63" spans="1:7" x14ac:dyDescent="0.2">
      <c r="A63" s="57" t="s">
        <v>44</v>
      </c>
      <c r="B63" s="58" t="s">
        <v>14</v>
      </c>
      <c r="C63" s="58" t="s">
        <v>110</v>
      </c>
      <c r="D63" s="59">
        <v>144</v>
      </c>
      <c r="F63" s="81"/>
      <c r="G63"/>
    </row>
    <row r="64" spans="1:7" x14ac:dyDescent="0.2">
      <c r="A64" s="57" t="s">
        <v>44</v>
      </c>
      <c r="B64" s="58" t="s">
        <v>9</v>
      </c>
      <c r="C64" s="58" t="s">
        <v>110</v>
      </c>
      <c r="D64" s="59">
        <v>156</v>
      </c>
      <c r="F64" s="81"/>
      <c r="G64"/>
    </row>
    <row r="65" spans="1:7" x14ac:dyDescent="0.2">
      <c r="A65" s="57" t="s">
        <v>44</v>
      </c>
      <c r="B65" s="58" t="s">
        <v>11</v>
      </c>
      <c r="C65" s="58" t="s">
        <v>110</v>
      </c>
      <c r="D65" s="59">
        <v>151</v>
      </c>
      <c r="F65" s="81"/>
      <c r="G65"/>
    </row>
    <row r="66" spans="1:7" x14ac:dyDescent="0.2">
      <c r="A66" s="57" t="s">
        <v>66</v>
      </c>
      <c r="B66" s="58" t="s">
        <v>14</v>
      </c>
      <c r="C66" s="58" t="s">
        <v>110</v>
      </c>
      <c r="D66" s="59">
        <v>160</v>
      </c>
      <c r="F66" s="81"/>
      <c r="G66"/>
    </row>
    <row r="67" spans="1:7" x14ac:dyDescent="0.2">
      <c r="A67" s="57" t="s">
        <v>66</v>
      </c>
      <c r="B67" s="58" t="s">
        <v>12</v>
      </c>
      <c r="C67" s="58" t="s">
        <v>110</v>
      </c>
      <c r="D67" s="59">
        <v>90</v>
      </c>
      <c r="F67" s="81"/>
      <c r="G67"/>
    </row>
    <row r="68" spans="1:7" x14ac:dyDescent="0.2">
      <c r="A68" s="57" t="s">
        <v>66</v>
      </c>
      <c r="B68" s="58" t="s">
        <v>9</v>
      </c>
      <c r="C68" s="58" t="s">
        <v>110</v>
      </c>
      <c r="D68" s="59">
        <v>130</v>
      </c>
      <c r="F68" s="81"/>
      <c r="G68"/>
    </row>
    <row r="69" spans="1:7" x14ac:dyDescent="0.2">
      <c r="A69" s="57" t="s">
        <v>66</v>
      </c>
      <c r="B69" s="58" t="s">
        <v>11</v>
      </c>
      <c r="C69" s="58" t="s">
        <v>110</v>
      </c>
      <c r="D69" s="59">
        <v>90</v>
      </c>
      <c r="F69" s="81"/>
      <c r="G69"/>
    </row>
    <row r="70" spans="1:7" x14ac:dyDescent="0.2">
      <c r="A70" s="57" t="s">
        <v>50</v>
      </c>
      <c r="B70" s="58" t="s">
        <v>9</v>
      </c>
      <c r="C70" s="58" t="s">
        <v>110</v>
      </c>
      <c r="D70" s="59">
        <v>124</v>
      </c>
      <c r="F70" s="81"/>
      <c r="G70"/>
    </row>
    <row r="71" spans="1:7" x14ac:dyDescent="0.2">
      <c r="A71" s="57" t="s">
        <v>50</v>
      </c>
      <c r="B71" s="58" t="s">
        <v>11</v>
      </c>
      <c r="C71" s="58" t="s">
        <v>110</v>
      </c>
      <c r="D71" s="59">
        <v>157</v>
      </c>
      <c r="F71" s="81"/>
      <c r="G71"/>
    </row>
    <row r="72" spans="1:7" x14ac:dyDescent="0.2">
      <c r="A72" s="57" t="s">
        <v>50</v>
      </c>
      <c r="B72" s="58" t="s">
        <v>14</v>
      </c>
      <c r="C72" s="58" t="s">
        <v>110</v>
      </c>
      <c r="D72" s="59">
        <v>138</v>
      </c>
      <c r="F72" s="81"/>
      <c r="G72"/>
    </row>
    <row r="73" spans="1:7" x14ac:dyDescent="0.2">
      <c r="A73" s="57" t="s">
        <v>50</v>
      </c>
      <c r="B73" s="58" t="s">
        <v>12</v>
      </c>
      <c r="C73" s="58" t="s">
        <v>110</v>
      </c>
      <c r="D73" s="59">
        <v>198</v>
      </c>
      <c r="F73" s="81"/>
      <c r="G73"/>
    </row>
    <row r="74" spans="1:7" x14ac:dyDescent="0.2">
      <c r="A74" s="57" t="s">
        <v>65</v>
      </c>
      <c r="B74" s="58" t="s">
        <v>9</v>
      </c>
      <c r="C74" s="58" t="s">
        <v>110</v>
      </c>
      <c r="D74" s="59">
        <v>190</v>
      </c>
      <c r="F74" s="81"/>
      <c r="G74"/>
    </row>
    <row r="75" spans="1:7" x14ac:dyDescent="0.2">
      <c r="A75" s="57" t="s">
        <v>65</v>
      </c>
      <c r="B75" s="58" t="s">
        <v>14</v>
      </c>
      <c r="C75" s="58" t="s">
        <v>110</v>
      </c>
      <c r="D75" s="59">
        <v>151</v>
      </c>
      <c r="F75" s="81"/>
      <c r="G75"/>
    </row>
    <row r="76" spans="1:7" x14ac:dyDescent="0.2">
      <c r="A76" s="57" t="s">
        <v>65</v>
      </c>
      <c r="B76" s="58" t="s">
        <v>12</v>
      </c>
      <c r="C76" s="58" t="s">
        <v>110</v>
      </c>
      <c r="D76" s="59">
        <v>252</v>
      </c>
      <c r="F76" s="81"/>
      <c r="G76"/>
    </row>
    <row r="77" spans="1:7" x14ac:dyDescent="0.2">
      <c r="A77" s="57" t="s">
        <v>65</v>
      </c>
      <c r="B77" s="58" t="s">
        <v>11</v>
      </c>
      <c r="C77" s="58" t="s">
        <v>110</v>
      </c>
      <c r="D77" s="59">
        <v>61</v>
      </c>
      <c r="F77" s="81"/>
      <c r="G77"/>
    </row>
    <row r="78" spans="1:7" x14ac:dyDescent="0.2">
      <c r="A78" s="57" t="s">
        <v>43</v>
      </c>
      <c r="B78" s="58" t="s">
        <v>11</v>
      </c>
      <c r="C78" s="58" t="s">
        <v>110</v>
      </c>
      <c r="D78" s="59">
        <v>170</v>
      </c>
      <c r="F78" s="81"/>
      <c r="G78"/>
    </row>
    <row r="79" spans="1:7" x14ac:dyDescent="0.2">
      <c r="A79" s="57" t="s">
        <v>43</v>
      </c>
      <c r="B79" s="58" t="s">
        <v>12</v>
      </c>
      <c r="C79" s="58" t="s">
        <v>110</v>
      </c>
      <c r="D79" s="59">
        <v>116</v>
      </c>
      <c r="F79" s="81"/>
      <c r="G79"/>
    </row>
    <row r="80" spans="1:7" x14ac:dyDescent="0.2">
      <c r="A80" s="57" t="s">
        <v>43</v>
      </c>
      <c r="B80" s="58" t="s">
        <v>9</v>
      </c>
      <c r="C80" s="58" t="s">
        <v>110</v>
      </c>
      <c r="D80" s="59">
        <v>110</v>
      </c>
      <c r="F80" s="81"/>
      <c r="G80"/>
    </row>
    <row r="81" spans="1:7" x14ac:dyDescent="0.2">
      <c r="A81" s="57" t="s">
        <v>43</v>
      </c>
      <c r="B81" s="58" t="s">
        <v>14</v>
      </c>
      <c r="C81" s="58" t="s">
        <v>110</v>
      </c>
      <c r="D81" s="59">
        <v>94</v>
      </c>
      <c r="F81" s="81"/>
      <c r="G81"/>
    </row>
    <row r="82" spans="1:7" x14ac:dyDescent="0.2">
      <c r="A82" s="57" t="s">
        <v>64</v>
      </c>
      <c r="B82" s="58" t="s">
        <v>12</v>
      </c>
      <c r="C82" s="58" t="s">
        <v>110</v>
      </c>
      <c r="D82" s="59">
        <v>144</v>
      </c>
      <c r="F82" s="81"/>
      <c r="G82"/>
    </row>
    <row r="83" spans="1:7" x14ac:dyDescent="0.2">
      <c r="A83" s="57" t="s">
        <v>64</v>
      </c>
      <c r="B83" s="58" t="s">
        <v>14</v>
      </c>
      <c r="C83" s="58" t="s">
        <v>110</v>
      </c>
      <c r="D83" s="59">
        <v>268</v>
      </c>
      <c r="F83" s="81"/>
      <c r="G83"/>
    </row>
    <row r="84" spans="1:7" x14ac:dyDescent="0.2">
      <c r="A84" s="57" t="s">
        <v>64</v>
      </c>
      <c r="B84" s="58" t="s">
        <v>9</v>
      </c>
      <c r="C84" s="58" t="s">
        <v>110</v>
      </c>
      <c r="D84" s="59">
        <v>167</v>
      </c>
      <c r="F84" s="81"/>
      <c r="G84"/>
    </row>
    <row r="85" spans="1:7" x14ac:dyDescent="0.2">
      <c r="A85" s="57" t="s">
        <v>64</v>
      </c>
      <c r="B85" s="58" t="s">
        <v>11</v>
      </c>
      <c r="C85" s="58" t="s">
        <v>110</v>
      </c>
      <c r="D85" s="59">
        <v>272</v>
      </c>
      <c r="F85" s="81"/>
      <c r="G85"/>
    </row>
    <row r="86" spans="1:7" x14ac:dyDescent="0.2">
      <c r="A86" s="57" t="s">
        <v>47</v>
      </c>
      <c r="B86" s="58" t="s">
        <v>11</v>
      </c>
      <c r="C86" s="58" t="s">
        <v>111</v>
      </c>
      <c r="D86" s="59">
        <v>81</v>
      </c>
      <c r="F86" s="81"/>
      <c r="G86"/>
    </row>
    <row r="87" spans="1:7" x14ac:dyDescent="0.2">
      <c r="A87" s="57" t="s">
        <v>47</v>
      </c>
      <c r="B87" s="58" t="s">
        <v>12</v>
      </c>
      <c r="C87" s="58" t="s">
        <v>111</v>
      </c>
      <c r="D87" s="59">
        <v>52</v>
      </c>
      <c r="F87" s="81"/>
      <c r="G87"/>
    </row>
    <row r="88" spans="1:7" x14ac:dyDescent="0.2">
      <c r="A88" s="57" t="s">
        <v>47</v>
      </c>
      <c r="B88" s="58" t="s">
        <v>14</v>
      </c>
      <c r="C88" s="58" t="s">
        <v>111</v>
      </c>
      <c r="D88" s="59">
        <v>241</v>
      </c>
      <c r="F88" s="81"/>
      <c r="G88"/>
    </row>
    <row r="89" spans="1:7" x14ac:dyDescent="0.2">
      <c r="A89" s="57" t="s">
        <v>47</v>
      </c>
      <c r="B89" s="58" t="s">
        <v>9</v>
      </c>
      <c r="C89" s="58" t="s">
        <v>111</v>
      </c>
      <c r="D89" s="59">
        <v>87</v>
      </c>
      <c r="F89" s="81"/>
      <c r="G89"/>
    </row>
    <row r="90" spans="1:7" x14ac:dyDescent="0.2">
      <c r="A90" s="57" t="s">
        <v>44</v>
      </c>
      <c r="B90" s="58" t="s">
        <v>12</v>
      </c>
      <c r="C90" s="58" t="s">
        <v>111</v>
      </c>
      <c r="D90" s="59">
        <v>138</v>
      </c>
      <c r="F90" s="81"/>
      <c r="G90"/>
    </row>
    <row r="91" spans="1:7" x14ac:dyDescent="0.2">
      <c r="A91" s="57" t="s">
        <v>44</v>
      </c>
      <c r="B91" s="58" t="s">
        <v>14</v>
      </c>
      <c r="C91" s="58" t="s">
        <v>111</v>
      </c>
      <c r="D91" s="59">
        <v>130</v>
      </c>
      <c r="F91" s="81"/>
      <c r="G91"/>
    </row>
    <row r="92" spans="1:7" x14ac:dyDescent="0.2">
      <c r="A92" s="57" t="s">
        <v>44</v>
      </c>
      <c r="B92" s="58" t="s">
        <v>9</v>
      </c>
      <c r="C92" s="58" t="s">
        <v>111</v>
      </c>
      <c r="D92" s="59">
        <v>118</v>
      </c>
      <c r="F92" s="81"/>
      <c r="G92"/>
    </row>
    <row r="93" spans="1:7" x14ac:dyDescent="0.2">
      <c r="A93" s="57" t="s">
        <v>44</v>
      </c>
      <c r="B93" s="58" t="s">
        <v>11</v>
      </c>
      <c r="C93" s="58" t="s">
        <v>111</v>
      </c>
      <c r="D93" s="59">
        <v>57</v>
      </c>
      <c r="F93" s="81"/>
      <c r="G93"/>
    </row>
    <row r="94" spans="1:7" x14ac:dyDescent="0.2">
      <c r="A94" s="57" t="s">
        <v>66</v>
      </c>
      <c r="B94" s="58" t="s">
        <v>14</v>
      </c>
      <c r="C94" s="58" t="s">
        <v>111</v>
      </c>
      <c r="D94" s="59">
        <v>271</v>
      </c>
      <c r="F94" s="81"/>
      <c r="G94"/>
    </row>
    <row r="95" spans="1:7" x14ac:dyDescent="0.2">
      <c r="A95" s="57" t="s">
        <v>66</v>
      </c>
      <c r="B95" s="58" t="s">
        <v>12</v>
      </c>
      <c r="C95" s="58" t="s">
        <v>111</v>
      </c>
      <c r="D95" s="59">
        <v>254</v>
      </c>
      <c r="F95" s="81"/>
      <c r="G95"/>
    </row>
    <row r="96" spans="1:7" x14ac:dyDescent="0.2">
      <c r="A96" s="57" t="s">
        <v>66</v>
      </c>
      <c r="B96" s="58" t="s">
        <v>9</v>
      </c>
      <c r="C96" s="58" t="s">
        <v>111</v>
      </c>
      <c r="D96" s="59">
        <v>135</v>
      </c>
      <c r="F96" s="81"/>
      <c r="G96"/>
    </row>
    <row r="97" spans="1:7" x14ac:dyDescent="0.2">
      <c r="A97" s="57" t="s">
        <v>66</v>
      </c>
      <c r="B97" s="58" t="s">
        <v>11</v>
      </c>
      <c r="C97" s="58" t="s">
        <v>111</v>
      </c>
      <c r="D97" s="59">
        <v>59</v>
      </c>
      <c r="F97" s="81"/>
      <c r="G97"/>
    </row>
    <row r="98" spans="1:7" x14ac:dyDescent="0.2">
      <c r="A98" s="57" t="s">
        <v>50</v>
      </c>
      <c r="B98" s="58" t="s">
        <v>9</v>
      </c>
      <c r="C98" s="58" t="s">
        <v>111</v>
      </c>
      <c r="D98" s="59">
        <v>143</v>
      </c>
      <c r="F98" s="81"/>
      <c r="G98"/>
    </row>
    <row r="99" spans="1:7" x14ac:dyDescent="0.2">
      <c r="A99" s="57" t="s">
        <v>50</v>
      </c>
      <c r="B99" s="58" t="s">
        <v>11</v>
      </c>
      <c r="C99" s="58" t="s">
        <v>111</v>
      </c>
      <c r="D99" s="59">
        <v>230</v>
      </c>
      <c r="F99" s="81"/>
      <c r="G99"/>
    </row>
    <row r="100" spans="1:7" x14ac:dyDescent="0.2">
      <c r="A100" s="57" t="s">
        <v>50</v>
      </c>
      <c r="B100" s="58" t="s">
        <v>14</v>
      </c>
      <c r="C100" s="58" t="s">
        <v>111</v>
      </c>
      <c r="D100" s="59">
        <v>277</v>
      </c>
      <c r="F100" s="81"/>
      <c r="G100"/>
    </row>
    <row r="101" spans="1:7" x14ac:dyDescent="0.2">
      <c r="A101" s="57" t="s">
        <v>50</v>
      </c>
      <c r="B101" s="58" t="s">
        <v>12</v>
      </c>
      <c r="C101" s="58" t="s">
        <v>111</v>
      </c>
      <c r="D101" s="59">
        <v>190</v>
      </c>
      <c r="F101" s="81"/>
      <c r="G101"/>
    </row>
    <row r="102" spans="1:7" x14ac:dyDescent="0.2">
      <c r="A102" s="57" t="s">
        <v>65</v>
      </c>
      <c r="B102" s="58" t="s">
        <v>9</v>
      </c>
      <c r="C102" s="58" t="s">
        <v>111</v>
      </c>
      <c r="D102" s="59">
        <v>75</v>
      </c>
      <c r="F102" s="81"/>
      <c r="G102"/>
    </row>
    <row r="103" spans="1:7" x14ac:dyDescent="0.2">
      <c r="A103" s="57" t="s">
        <v>65</v>
      </c>
      <c r="B103" s="58" t="s">
        <v>14</v>
      </c>
      <c r="C103" s="58" t="s">
        <v>111</v>
      </c>
      <c r="D103" s="59">
        <v>251</v>
      </c>
      <c r="F103" s="81"/>
      <c r="G103"/>
    </row>
    <row r="104" spans="1:7" x14ac:dyDescent="0.2">
      <c r="A104" s="57" t="s">
        <v>65</v>
      </c>
      <c r="B104" s="58" t="s">
        <v>12</v>
      </c>
      <c r="C104" s="58" t="s">
        <v>111</v>
      </c>
      <c r="D104" s="59">
        <v>193</v>
      </c>
      <c r="F104" s="81"/>
      <c r="G104"/>
    </row>
    <row r="105" spans="1:7" x14ac:dyDescent="0.2">
      <c r="A105" s="57" t="s">
        <v>65</v>
      </c>
      <c r="B105" s="58" t="s">
        <v>11</v>
      </c>
      <c r="C105" s="58" t="s">
        <v>111</v>
      </c>
      <c r="D105" s="59">
        <v>54</v>
      </c>
      <c r="F105" s="81"/>
      <c r="G105"/>
    </row>
    <row r="106" spans="1:7" x14ac:dyDescent="0.2">
      <c r="A106" s="57" t="s">
        <v>43</v>
      </c>
      <c r="B106" s="58" t="s">
        <v>11</v>
      </c>
      <c r="C106" s="58" t="s">
        <v>111</v>
      </c>
      <c r="D106" s="59">
        <v>221</v>
      </c>
      <c r="F106" s="81"/>
      <c r="G106"/>
    </row>
    <row r="107" spans="1:7" x14ac:dyDescent="0.2">
      <c r="A107" s="57" t="s">
        <v>43</v>
      </c>
      <c r="B107" s="58" t="s">
        <v>12</v>
      </c>
      <c r="C107" s="58" t="s">
        <v>111</v>
      </c>
      <c r="D107" s="59">
        <v>191</v>
      </c>
      <c r="F107" s="81"/>
      <c r="G107"/>
    </row>
    <row r="108" spans="1:7" x14ac:dyDescent="0.2">
      <c r="A108" s="57" t="s">
        <v>43</v>
      </c>
      <c r="B108" s="58" t="s">
        <v>9</v>
      </c>
      <c r="C108" s="58" t="s">
        <v>111</v>
      </c>
      <c r="D108" s="59">
        <v>193</v>
      </c>
      <c r="F108" s="81"/>
      <c r="G108"/>
    </row>
    <row r="109" spans="1:7" x14ac:dyDescent="0.2">
      <c r="A109" s="57" t="s">
        <v>43</v>
      </c>
      <c r="B109" s="58" t="s">
        <v>14</v>
      </c>
      <c r="C109" s="58" t="s">
        <v>111</v>
      </c>
      <c r="D109" s="59">
        <v>244</v>
      </c>
      <c r="F109" s="81"/>
      <c r="G109"/>
    </row>
    <row r="110" spans="1:7" x14ac:dyDescent="0.2">
      <c r="A110" s="57" t="s">
        <v>64</v>
      </c>
      <c r="B110" s="58" t="s">
        <v>12</v>
      </c>
      <c r="C110" s="58" t="s">
        <v>111</v>
      </c>
      <c r="D110" s="59">
        <v>213</v>
      </c>
      <c r="F110" s="81"/>
      <c r="G110"/>
    </row>
    <row r="111" spans="1:7" x14ac:dyDescent="0.2">
      <c r="A111" s="57" t="s">
        <v>64</v>
      </c>
      <c r="B111" s="58" t="s">
        <v>14</v>
      </c>
      <c r="C111" s="58" t="s">
        <v>111</v>
      </c>
      <c r="D111" s="59">
        <v>52</v>
      </c>
      <c r="F111" s="81"/>
      <c r="G111"/>
    </row>
    <row r="112" spans="1:7" x14ac:dyDescent="0.2">
      <c r="A112" s="57" t="s">
        <v>64</v>
      </c>
      <c r="B112" s="58" t="s">
        <v>9</v>
      </c>
      <c r="C112" s="58" t="s">
        <v>111</v>
      </c>
      <c r="D112" s="59">
        <v>112</v>
      </c>
      <c r="F112" s="81"/>
      <c r="G112"/>
    </row>
    <row r="113" spans="1:7" x14ac:dyDescent="0.2">
      <c r="A113" s="57" t="s">
        <v>64</v>
      </c>
      <c r="B113" s="58" t="s">
        <v>11</v>
      </c>
      <c r="C113" s="58" t="s">
        <v>111</v>
      </c>
      <c r="D113" s="59">
        <v>127</v>
      </c>
      <c r="F113" s="81"/>
      <c r="G113"/>
    </row>
    <row r="114" spans="1:7" x14ac:dyDescent="0.2">
      <c r="F114" s="81"/>
      <c r="G114"/>
    </row>
    <row r="115" spans="1:7" x14ac:dyDescent="0.2">
      <c r="F115" s="81"/>
      <c r="G115"/>
    </row>
    <row r="116" spans="1:7" x14ac:dyDescent="0.2">
      <c r="F116" s="81"/>
      <c r="G116"/>
    </row>
    <row r="117" spans="1:7" x14ac:dyDescent="0.2">
      <c r="F117" s="81"/>
      <c r="G117"/>
    </row>
    <row r="118" spans="1:7" x14ac:dyDescent="0.2">
      <c r="F118" s="81"/>
      <c r="G118"/>
    </row>
    <row r="119" spans="1:7" x14ac:dyDescent="0.2">
      <c r="F119" s="81"/>
      <c r="G119"/>
    </row>
    <row r="120" spans="1:7" x14ac:dyDescent="0.2">
      <c r="F120" s="81"/>
      <c r="G120"/>
    </row>
    <row r="121" spans="1:7" x14ac:dyDescent="0.2">
      <c r="F121" s="81"/>
      <c r="G121"/>
    </row>
    <row r="122" spans="1:7" x14ac:dyDescent="0.2">
      <c r="F122" s="81"/>
      <c r="G122"/>
    </row>
    <row r="123" spans="1:7" x14ac:dyDescent="0.2">
      <c r="F123" s="81"/>
      <c r="G123"/>
    </row>
    <row r="124" spans="1:7" x14ac:dyDescent="0.2">
      <c r="F124" s="81"/>
      <c r="G124"/>
    </row>
    <row r="125" spans="1:7" x14ac:dyDescent="0.2">
      <c r="F125" s="81"/>
      <c r="G125"/>
    </row>
    <row r="126" spans="1:7" x14ac:dyDescent="0.2">
      <c r="F126" s="81"/>
      <c r="G126"/>
    </row>
    <row r="127" spans="1:7" x14ac:dyDescent="0.2">
      <c r="F127" s="81"/>
      <c r="G127"/>
    </row>
    <row r="128" spans="1:7" x14ac:dyDescent="0.2">
      <c r="F128" s="81"/>
      <c r="G128"/>
    </row>
    <row r="129" spans="6:7" x14ac:dyDescent="0.2">
      <c r="F129" s="81"/>
      <c r="G129"/>
    </row>
    <row r="130" spans="6:7" x14ac:dyDescent="0.2">
      <c r="F130" s="81"/>
      <c r="G130"/>
    </row>
    <row r="131" spans="6:7" x14ac:dyDescent="0.2">
      <c r="F131" s="81"/>
      <c r="G131"/>
    </row>
    <row r="132" spans="6:7" x14ac:dyDescent="0.2">
      <c r="F132" s="81"/>
      <c r="G132"/>
    </row>
    <row r="133" spans="6:7" x14ac:dyDescent="0.2">
      <c r="F133" s="81"/>
      <c r="G133"/>
    </row>
    <row r="134" spans="6:7" x14ac:dyDescent="0.2">
      <c r="F134" s="81"/>
      <c r="G134"/>
    </row>
    <row r="135" spans="6:7" x14ac:dyDescent="0.2">
      <c r="F135" s="81"/>
      <c r="G135"/>
    </row>
    <row r="136" spans="6:7" x14ac:dyDescent="0.2">
      <c r="F136" s="81"/>
      <c r="G136"/>
    </row>
    <row r="137" spans="6:7" x14ac:dyDescent="0.2">
      <c r="F137" s="81"/>
      <c r="G137"/>
    </row>
    <row r="138" spans="6:7" x14ac:dyDescent="0.2">
      <c r="F138" s="81"/>
      <c r="G138"/>
    </row>
    <row r="139" spans="6:7" x14ac:dyDescent="0.2">
      <c r="F139" s="81"/>
      <c r="G139"/>
    </row>
    <row r="140" spans="6:7" x14ac:dyDescent="0.2">
      <c r="F140" s="81"/>
      <c r="G140"/>
    </row>
    <row r="141" spans="6:7" x14ac:dyDescent="0.2">
      <c r="F141" s="81"/>
      <c r="G141"/>
    </row>
    <row r="142" spans="6:7" x14ac:dyDescent="0.2">
      <c r="F142" s="81"/>
      <c r="G142"/>
    </row>
    <row r="143" spans="6:7" x14ac:dyDescent="0.2">
      <c r="F143" s="81"/>
      <c r="G143"/>
    </row>
    <row r="144" spans="6:7" x14ac:dyDescent="0.2">
      <c r="F144" s="81"/>
      <c r="G144"/>
    </row>
    <row r="145" spans="6:7" x14ac:dyDescent="0.2">
      <c r="F145" s="81"/>
      <c r="G145"/>
    </row>
    <row r="146" spans="6:7" x14ac:dyDescent="0.2">
      <c r="F146" s="81"/>
      <c r="G146"/>
    </row>
    <row r="147" spans="6:7" x14ac:dyDescent="0.2">
      <c r="F147" s="81"/>
      <c r="G147"/>
    </row>
    <row r="148" spans="6:7" x14ac:dyDescent="0.2">
      <c r="F148" s="81"/>
      <c r="G148"/>
    </row>
    <row r="149" spans="6:7" x14ac:dyDescent="0.2">
      <c r="F149" s="81"/>
      <c r="G149"/>
    </row>
    <row r="150" spans="6:7" x14ac:dyDescent="0.2">
      <c r="F150" s="81"/>
      <c r="G150"/>
    </row>
    <row r="151" spans="6:7" x14ac:dyDescent="0.2">
      <c r="F151" s="81"/>
      <c r="G151"/>
    </row>
  </sheetData>
  <pageMargins left="0.7" right="0.7" top="0.75" bottom="0.75" header="0.3" footer="0.3"/>
  <pageSetup paperSize="9" orientation="portrait" verticalDpi="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6"/>
  <sheetViews>
    <sheetView workbookViewId="0">
      <selection activeCell="C16" sqref="C16"/>
    </sheetView>
  </sheetViews>
  <sheetFormatPr defaultRowHeight="15" x14ac:dyDescent="0.25"/>
  <cols>
    <col min="1" max="1" width="13.7109375" style="109" customWidth="1"/>
    <col min="2" max="2" width="2.42578125" style="109" customWidth="1"/>
    <col min="3" max="3" width="10.7109375" style="109" customWidth="1"/>
    <col min="4" max="4" width="2.42578125" style="109" customWidth="1"/>
    <col min="5" max="5" width="10.7109375" style="109" customWidth="1"/>
    <col min="6" max="6" width="2.42578125" style="109" customWidth="1"/>
    <col min="7" max="7" width="11.42578125" style="109" customWidth="1"/>
    <col min="8" max="8" width="2.42578125" style="109" customWidth="1"/>
    <col min="9" max="9" width="12.7109375" style="109" customWidth="1"/>
    <col min="10" max="10" width="3.42578125" style="109" customWidth="1"/>
    <col min="11" max="11" width="14.5703125" style="109" customWidth="1"/>
    <col min="12" max="16384" width="9.140625" style="109"/>
  </cols>
  <sheetData>
    <row r="1" spans="1:14" s="114" customFormat="1" ht="45" x14ac:dyDescent="0.25">
      <c r="A1" s="117" t="s">
        <v>113</v>
      </c>
      <c r="B1" s="117"/>
      <c r="C1" s="117" t="s">
        <v>112</v>
      </c>
      <c r="D1" s="117"/>
      <c r="E1" s="117" t="s">
        <v>118</v>
      </c>
      <c r="F1" s="117"/>
      <c r="G1" s="117" t="s">
        <v>116</v>
      </c>
      <c r="H1" s="117"/>
      <c r="I1" s="117" t="s">
        <v>115</v>
      </c>
      <c r="J1" s="117"/>
      <c r="K1" s="117" t="s">
        <v>117</v>
      </c>
    </row>
    <row r="2" spans="1:14" x14ac:dyDescent="0.25">
      <c r="C2" s="113">
        <v>2.4</v>
      </c>
      <c r="E2" s="112">
        <v>2.4</v>
      </c>
      <c r="G2" s="115">
        <f>ROUND(C2,0)</f>
        <v>2</v>
      </c>
      <c r="I2" s="115">
        <f>ROUNDUP(C2,0)</f>
        <v>3</v>
      </c>
      <c r="K2" s="115">
        <f>ROUNDDOWN(C2,0)</f>
        <v>2</v>
      </c>
    </row>
    <row r="3" spans="1:14" x14ac:dyDescent="0.25">
      <c r="C3" s="113">
        <v>2.4</v>
      </c>
      <c r="E3" s="112">
        <v>2.4</v>
      </c>
      <c r="G3" s="115">
        <f t="shared" ref="G3:G4" si="0">ROUND(C3,0)</f>
        <v>2</v>
      </c>
      <c r="I3" s="115">
        <f t="shared" ref="I3:I4" si="1">ROUNDUP(C3,0)</f>
        <v>3</v>
      </c>
      <c r="K3" s="115">
        <f t="shared" ref="K3:K4" si="2">ROUNDDOWN(C3,0)</f>
        <v>2</v>
      </c>
    </row>
    <row r="4" spans="1:14" x14ac:dyDescent="0.25">
      <c r="C4" s="113">
        <v>3.2</v>
      </c>
      <c r="E4" s="112">
        <v>3.2</v>
      </c>
      <c r="G4" s="115">
        <f t="shared" si="0"/>
        <v>3</v>
      </c>
      <c r="I4" s="115">
        <f t="shared" si="1"/>
        <v>4</v>
      </c>
      <c r="K4" s="115">
        <f t="shared" si="2"/>
        <v>3</v>
      </c>
      <c r="M4"/>
    </row>
    <row r="5" spans="1:14" x14ac:dyDescent="0.25">
      <c r="C5" s="111">
        <f>SUM(C2:C4)</f>
        <v>8</v>
      </c>
      <c r="E5" s="110">
        <f>SUM(E2:E4)</f>
        <v>8</v>
      </c>
      <c r="G5" s="116">
        <f>SUM(G2:G4)</f>
        <v>7</v>
      </c>
      <c r="I5" s="116">
        <f>SUM(I2:I4)</f>
        <v>10</v>
      </c>
      <c r="K5" s="116">
        <f>SUM(K2:K4)</f>
        <v>7</v>
      </c>
      <c r="N5" s="66"/>
    </row>
    <row r="8" spans="1:14" x14ac:dyDescent="0.25">
      <c r="A8" s="123" t="s">
        <v>123</v>
      </c>
      <c r="G8" s="115"/>
    </row>
    <row r="9" spans="1:14" x14ac:dyDescent="0.25">
      <c r="C9" s="119"/>
    </row>
    <row r="10" spans="1:14" x14ac:dyDescent="0.25">
      <c r="A10" s="121" t="s">
        <v>124</v>
      </c>
      <c r="B10" s="121"/>
      <c r="C10" s="121" t="s">
        <v>119</v>
      </c>
      <c r="D10" s="121"/>
      <c r="E10" s="121" t="s">
        <v>120</v>
      </c>
      <c r="F10" s="121"/>
      <c r="G10" s="121" t="s">
        <v>121</v>
      </c>
      <c r="H10" s="121"/>
      <c r="I10" s="121" t="s">
        <v>124</v>
      </c>
      <c r="J10" s="121"/>
      <c r="K10" s="121"/>
    </row>
    <row r="11" spans="1:14" x14ac:dyDescent="0.25">
      <c r="A11" s="109" t="s">
        <v>125</v>
      </c>
      <c r="C11" s="118">
        <v>8.74</v>
      </c>
      <c r="E11" s="120">
        <v>0.14000000000000001</v>
      </c>
      <c r="G11" s="118">
        <f>(C11*(1+E11))</f>
        <v>9.9636000000000013</v>
      </c>
      <c r="I11" s="122" t="s">
        <v>126</v>
      </c>
    </row>
    <row r="12" spans="1:14" x14ac:dyDescent="0.25">
      <c r="A12" s="109" t="s">
        <v>113</v>
      </c>
      <c r="C12" s="118">
        <v>8.74</v>
      </c>
      <c r="E12" s="120">
        <v>0.14000000000000001</v>
      </c>
      <c r="G12" s="118">
        <f>ROUND(C12*(1+E12)/0.05,0)*0.05</f>
        <v>9.9500000000000011</v>
      </c>
      <c r="I12" s="122" t="s">
        <v>127</v>
      </c>
    </row>
    <row r="13" spans="1:14" x14ac:dyDescent="0.25">
      <c r="A13" s="109" t="s">
        <v>114</v>
      </c>
      <c r="C13" s="118">
        <v>8.74</v>
      </c>
      <c r="E13" s="120">
        <v>0.14000000000000001</v>
      </c>
      <c r="G13" s="118">
        <f>ROUNDUP(C13*(1+E13)/0.05,0)*0.05</f>
        <v>10</v>
      </c>
      <c r="I13" s="122" t="s">
        <v>128</v>
      </c>
    </row>
    <row r="14" spans="1:14" x14ac:dyDescent="0.25">
      <c r="A14" s="109" t="s">
        <v>122</v>
      </c>
      <c r="C14" s="118">
        <v>8.74</v>
      </c>
      <c r="E14" s="120">
        <v>0.14000000000000001</v>
      </c>
      <c r="G14" s="118">
        <f>ROUNDDOWN(C14*(1+E14)/0.05,0)*0.05</f>
        <v>9.9500000000000011</v>
      </c>
      <c r="I14" s="122" t="s">
        <v>129</v>
      </c>
    </row>
    <row r="16" spans="1:14" x14ac:dyDescent="0.25">
      <c r="C16" s="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113"/>
  <sheetViews>
    <sheetView workbookViewId="0">
      <selection activeCell="A2" sqref="A2"/>
    </sheetView>
  </sheetViews>
  <sheetFormatPr defaultColWidth="9.140625" defaultRowHeight="14.25" x14ac:dyDescent="0.2"/>
  <cols>
    <col min="1" max="1" width="15.85546875" style="61" customWidth="1"/>
    <col min="2" max="2" width="9.5703125" style="62" customWidth="1"/>
    <col min="3" max="3" width="17.85546875" style="4" customWidth="1"/>
    <col min="4" max="5" width="10.7109375" style="4" customWidth="1"/>
    <col min="6" max="6" width="13.140625" style="4" bestFit="1" customWidth="1"/>
    <col min="7" max="7" width="8.28515625" style="4" customWidth="1"/>
    <col min="8" max="8" width="11.42578125" style="4" bestFit="1" customWidth="1"/>
    <col min="9" max="11" width="8.28515625" style="4" customWidth="1"/>
    <col min="12" max="12" width="18.85546875" style="4" bestFit="1" customWidth="1"/>
    <col min="13" max="13" width="18" style="4" bestFit="1" customWidth="1"/>
    <col min="14" max="16384" width="9.140625" style="4"/>
  </cols>
  <sheetData>
    <row r="1" spans="1:13" s="19" customFormat="1" ht="15.75" x14ac:dyDescent="0.25">
      <c r="A1" s="63" t="s">
        <v>63</v>
      </c>
      <c r="B1" s="124"/>
      <c r="C1" s="125" t="s">
        <v>130</v>
      </c>
    </row>
    <row r="2" spans="1:13" s="19" customFormat="1" x14ac:dyDescent="0.2">
      <c r="A2" s="100"/>
      <c r="B2" s="59"/>
      <c r="C2" s="125" t="s">
        <v>47</v>
      </c>
    </row>
    <row r="3" spans="1:13" s="105" customFormat="1" x14ac:dyDescent="0.2">
      <c r="A3" s="84"/>
      <c r="B3" s="102"/>
      <c r="C3" s="125" t="s">
        <v>44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95" customFormat="1" x14ac:dyDescent="0.2">
      <c r="A4" s="108"/>
      <c r="B4" s="57"/>
      <c r="C4" s="125" t="s">
        <v>66</v>
      </c>
      <c r="E4"/>
      <c r="F4" s="93"/>
      <c r="G4" s="94"/>
      <c r="H4" s="94"/>
      <c r="I4" s="94"/>
      <c r="J4" s="94"/>
      <c r="K4" s="94"/>
      <c r="L4" s="94"/>
      <c r="M4" s="94"/>
    </row>
    <row r="5" spans="1:13" s="89" customFormat="1" x14ac:dyDescent="0.2">
      <c r="A5" s="84"/>
      <c r="C5" s="125" t="s">
        <v>50</v>
      </c>
      <c r="E5"/>
      <c r="F5"/>
      <c r="G5"/>
      <c r="H5"/>
      <c r="I5"/>
      <c r="J5"/>
      <c r="K5"/>
      <c r="L5"/>
      <c r="M5"/>
    </row>
    <row r="6" spans="1:13" s="19" customFormat="1" x14ac:dyDescent="0.2">
      <c r="A6" s="57"/>
      <c r="C6" s="125" t="s">
        <v>65</v>
      </c>
      <c r="E6"/>
      <c r="F6"/>
      <c r="G6"/>
      <c r="H6"/>
      <c r="I6"/>
      <c r="J6"/>
      <c r="K6"/>
      <c r="L6"/>
      <c r="M6"/>
    </row>
    <row r="7" spans="1:13" s="19" customFormat="1" x14ac:dyDescent="0.2">
      <c r="A7" s="57"/>
      <c r="C7" s="125" t="s">
        <v>43</v>
      </c>
      <c r="E7"/>
      <c r="F7"/>
      <c r="G7"/>
      <c r="H7"/>
      <c r="I7"/>
      <c r="J7"/>
      <c r="K7"/>
      <c r="L7"/>
      <c r="M7"/>
    </row>
    <row r="8" spans="1:13" s="19" customFormat="1" x14ac:dyDescent="0.2">
      <c r="A8" s="57"/>
      <c r="C8" s="125" t="s">
        <v>64</v>
      </c>
      <c r="E8"/>
      <c r="F8"/>
      <c r="G8"/>
      <c r="H8"/>
      <c r="I8"/>
      <c r="J8"/>
      <c r="K8"/>
      <c r="L8"/>
      <c r="M8"/>
    </row>
    <row r="9" spans="1:13" s="19" customFormat="1" x14ac:dyDescent="0.2">
      <c r="A9" s="57"/>
      <c r="C9"/>
      <c r="E9"/>
      <c r="F9"/>
      <c r="G9"/>
      <c r="H9"/>
      <c r="I9"/>
      <c r="J9"/>
      <c r="K9"/>
      <c r="L9"/>
      <c r="M9"/>
    </row>
    <row r="10" spans="1:13" s="19" customFormat="1" x14ac:dyDescent="0.2">
      <c r="A10" s="57"/>
      <c r="C10"/>
      <c r="E10"/>
      <c r="F10"/>
      <c r="G10"/>
      <c r="H10"/>
      <c r="I10"/>
      <c r="J10"/>
      <c r="K10"/>
      <c r="L10"/>
      <c r="M10"/>
    </row>
    <row r="11" spans="1:13" s="19" customFormat="1" x14ac:dyDescent="0.2">
      <c r="A11" s="57"/>
      <c r="C11"/>
      <c r="D11"/>
      <c r="E11"/>
      <c r="F11"/>
      <c r="G11"/>
    </row>
    <row r="12" spans="1:13" s="19" customFormat="1" x14ac:dyDescent="0.2">
      <c r="A12" s="57"/>
      <c r="B12" s="60"/>
      <c r="C12"/>
      <c r="D12"/>
      <c r="E12"/>
      <c r="F12"/>
      <c r="G12"/>
    </row>
    <row r="13" spans="1:13" s="19" customFormat="1" x14ac:dyDescent="0.2">
      <c r="A13" s="57"/>
      <c r="B13" s="60"/>
      <c r="C13"/>
      <c r="D13"/>
      <c r="E13"/>
      <c r="F13"/>
      <c r="G13"/>
    </row>
    <row r="14" spans="1:13" s="19" customFormat="1" x14ac:dyDescent="0.2">
      <c r="A14" s="57"/>
      <c r="B14" s="59"/>
    </row>
    <row r="15" spans="1:13" s="19" customFormat="1" x14ac:dyDescent="0.2">
      <c r="A15" s="57"/>
      <c r="B15" s="59"/>
    </row>
    <row r="16" spans="1:13" s="19" customFormat="1" x14ac:dyDescent="0.2">
      <c r="A16" s="57"/>
      <c r="B16" s="59"/>
    </row>
    <row r="17" spans="1:2" s="19" customFormat="1" x14ac:dyDescent="0.2">
      <c r="A17" s="57"/>
      <c r="B17" s="59"/>
    </row>
    <row r="18" spans="1:2" x14ac:dyDescent="0.2">
      <c r="A18" s="57"/>
      <c r="B18" s="59"/>
    </row>
    <row r="19" spans="1:2" x14ac:dyDescent="0.2">
      <c r="A19" s="57"/>
      <c r="B19" s="59"/>
    </row>
    <row r="20" spans="1:2" x14ac:dyDescent="0.2">
      <c r="A20" s="57"/>
      <c r="B20" s="59"/>
    </row>
    <row r="21" spans="1:2" x14ac:dyDescent="0.2">
      <c r="A21" s="57"/>
      <c r="B21" s="59"/>
    </row>
    <row r="22" spans="1:2" x14ac:dyDescent="0.2">
      <c r="A22" s="57"/>
      <c r="B22" s="59"/>
    </row>
    <row r="23" spans="1:2" x14ac:dyDescent="0.2">
      <c r="A23" s="57"/>
      <c r="B23" s="60"/>
    </row>
    <row r="24" spans="1:2" x14ac:dyDescent="0.2">
      <c r="A24" s="57"/>
      <c r="B24" s="59"/>
    </row>
    <row r="25" spans="1:2" x14ac:dyDescent="0.2">
      <c r="A25" s="57"/>
      <c r="B25" s="60"/>
    </row>
    <row r="26" spans="1:2" x14ac:dyDescent="0.2">
      <c r="A26" s="57"/>
      <c r="B26" s="59"/>
    </row>
    <row r="27" spans="1:2" x14ac:dyDescent="0.2">
      <c r="A27" s="57"/>
      <c r="B27" s="59"/>
    </row>
    <row r="28" spans="1:2" x14ac:dyDescent="0.2">
      <c r="A28" s="57"/>
      <c r="B28" s="59"/>
    </row>
    <row r="29" spans="1:2" x14ac:dyDescent="0.2">
      <c r="A29" s="57"/>
      <c r="B29" s="59"/>
    </row>
    <row r="30" spans="1:2" x14ac:dyDescent="0.2">
      <c r="A30" s="57"/>
      <c r="B30" s="59"/>
    </row>
    <row r="31" spans="1:2" x14ac:dyDescent="0.2">
      <c r="A31" s="57"/>
      <c r="B31" s="59"/>
    </row>
    <row r="32" spans="1:2" x14ac:dyDescent="0.2">
      <c r="A32" s="57"/>
      <c r="B32" s="59"/>
    </row>
    <row r="33" spans="1:2" x14ac:dyDescent="0.2">
      <c r="A33" s="57"/>
      <c r="B33" s="59"/>
    </row>
    <row r="34" spans="1:2" x14ac:dyDescent="0.2">
      <c r="A34" s="57"/>
      <c r="B34" s="59"/>
    </row>
    <row r="35" spans="1:2" x14ac:dyDescent="0.2">
      <c r="A35" s="57"/>
      <c r="B35" s="59"/>
    </row>
    <row r="36" spans="1:2" x14ac:dyDescent="0.2">
      <c r="A36" s="57"/>
      <c r="B36" s="59"/>
    </row>
    <row r="37" spans="1:2" x14ac:dyDescent="0.2">
      <c r="A37" s="57"/>
      <c r="B37" s="59"/>
    </row>
    <row r="38" spans="1:2" x14ac:dyDescent="0.2">
      <c r="A38" s="57"/>
      <c r="B38" s="59"/>
    </row>
    <row r="39" spans="1:2" x14ac:dyDescent="0.2">
      <c r="A39" s="57"/>
      <c r="B39" s="59"/>
    </row>
    <row r="40" spans="1:2" x14ac:dyDescent="0.2">
      <c r="A40" s="57"/>
      <c r="B40" s="59"/>
    </row>
    <row r="41" spans="1:2" x14ac:dyDescent="0.2">
      <c r="A41" s="57"/>
      <c r="B41" s="59"/>
    </row>
    <row r="42" spans="1:2" x14ac:dyDescent="0.2">
      <c r="A42" s="57"/>
      <c r="B42" s="59"/>
    </row>
    <row r="43" spans="1:2" x14ac:dyDescent="0.2">
      <c r="A43" s="57"/>
      <c r="B43" s="59"/>
    </row>
    <row r="44" spans="1:2" x14ac:dyDescent="0.2">
      <c r="A44" s="57"/>
      <c r="B44" s="59"/>
    </row>
    <row r="45" spans="1:2" x14ac:dyDescent="0.2">
      <c r="A45" s="57"/>
      <c r="B45" s="59"/>
    </row>
    <row r="46" spans="1:2" x14ac:dyDescent="0.2">
      <c r="A46" s="57"/>
      <c r="B46" s="59"/>
    </row>
    <row r="47" spans="1:2" x14ac:dyDescent="0.2">
      <c r="A47" s="57"/>
      <c r="B47" s="59"/>
    </row>
    <row r="48" spans="1:2" x14ac:dyDescent="0.2">
      <c r="A48" s="57"/>
      <c r="B48" s="59"/>
    </row>
    <row r="49" spans="1:2" x14ac:dyDescent="0.2">
      <c r="A49" s="57"/>
      <c r="B49" s="59"/>
    </row>
    <row r="50" spans="1:2" x14ac:dyDescent="0.2">
      <c r="A50" s="57"/>
      <c r="B50" s="59"/>
    </row>
    <row r="51" spans="1:2" x14ac:dyDescent="0.2">
      <c r="A51" s="57"/>
      <c r="B51" s="59"/>
    </row>
    <row r="52" spans="1:2" x14ac:dyDescent="0.2">
      <c r="A52" s="57"/>
      <c r="B52" s="59"/>
    </row>
    <row r="53" spans="1:2" x14ac:dyDescent="0.2">
      <c r="A53" s="57"/>
      <c r="B53" s="59"/>
    </row>
    <row r="54" spans="1:2" x14ac:dyDescent="0.2">
      <c r="A54" s="57"/>
      <c r="B54" s="59"/>
    </row>
    <row r="55" spans="1:2" x14ac:dyDescent="0.2">
      <c r="A55" s="57"/>
      <c r="B55" s="59"/>
    </row>
    <row r="56" spans="1:2" x14ac:dyDescent="0.2">
      <c r="A56" s="57"/>
      <c r="B56" s="59"/>
    </row>
    <row r="57" spans="1:2" x14ac:dyDescent="0.2">
      <c r="A57" s="57"/>
      <c r="B57" s="59"/>
    </row>
    <row r="58" spans="1:2" x14ac:dyDescent="0.2">
      <c r="A58" s="57"/>
      <c r="B58" s="59"/>
    </row>
    <row r="59" spans="1:2" x14ac:dyDescent="0.2">
      <c r="A59" s="57"/>
      <c r="B59" s="59"/>
    </row>
    <row r="60" spans="1:2" x14ac:dyDescent="0.2">
      <c r="A60" s="57"/>
      <c r="B60" s="59"/>
    </row>
    <row r="61" spans="1:2" x14ac:dyDescent="0.2">
      <c r="A61" s="57"/>
      <c r="B61" s="59"/>
    </row>
    <row r="62" spans="1:2" x14ac:dyDescent="0.2">
      <c r="A62" s="57"/>
      <c r="B62" s="59"/>
    </row>
    <row r="63" spans="1:2" x14ac:dyDescent="0.2">
      <c r="A63" s="57"/>
      <c r="B63" s="59"/>
    </row>
    <row r="64" spans="1:2" x14ac:dyDescent="0.2">
      <c r="A64" s="57"/>
      <c r="B64" s="59"/>
    </row>
    <row r="65" spans="1:2" x14ac:dyDescent="0.2">
      <c r="A65" s="57"/>
      <c r="B65" s="59"/>
    </row>
    <row r="66" spans="1:2" x14ac:dyDescent="0.2">
      <c r="A66" s="57"/>
      <c r="B66" s="59"/>
    </row>
    <row r="67" spans="1:2" x14ac:dyDescent="0.2">
      <c r="A67" s="57"/>
      <c r="B67" s="59"/>
    </row>
    <row r="68" spans="1:2" x14ac:dyDescent="0.2">
      <c r="A68" s="57"/>
      <c r="B68" s="59"/>
    </row>
    <row r="69" spans="1:2" x14ac:dyDescent="0.2">
      <c r="A69" s="57"/>
      <c r="B69" s="59"/>
    </row>
    <row r="70" spans="1:2" x14ac:dyDescent="0.2">
      <c r="A70" s="57"/>
      <c r="B70" s="59"/>
    </row>
    <row r="71" spans="1:2" x14ac:dyDescent="0.2">
      <c r="A71" s="57"/>
      <c r="B71" s="59"/>
    </row>
    <row r="72" spans="1:2" x14ac:dyDescent="0.2">
      <c r="A72" s="57"/>
      <c r="B72" s="59"/>
    </row>
    <row r="73" spans="1:2" x14ac:dyDescent="0.2">
      <c r="A73" s="57"/>
      <c r="B73" s="59"/>
    </row>
    <row r="74" spans="1:2" x14ac:dyDescent="0.2">
      <c r="A74" s="57"/>
      <c r="B74" s="59"/>
    </row>
    <row r="75" spans="1:2" x14ac:dyDescent="0.2">
      <c r="A75" s="57"/>
      <c r="B75" s="59"/>
    </row>
    <row r="76" spans="1:2" x14ac:dyDescent="0.2">
      <c r="A76" s="57"/>
      <c r="B76" s="59"/>
    </row>
    <row r="77" spans="1:2" x14ac:dyDescent="0.2">
      <c r="A77" s="57"/>
      <c r="B77" s="59"/>
    </row>
    <row r="78" spans="1:2" x14ac:dyDescent="0.2">
      <c r="A78" s="57"/>
      <c r="B78" s="59"/>
    </row>
    <row r="79" spans="1:2" x14ac:dyDescent="0.2">
      <c r="A79" s="57"/>
      <c r="B79" s="59"/>
    </row>
    <row r="80" spans="1:2" x14ac:dyDescent="0.2">
      <c r="A80" s="57"/>
      <c r="B80" s="59"/>
    </row>
    <row r="81" spans="1:2" x14ac:dyDescent="0.2">
      <c r="A81" s="57"/>
      <c r="B81" s="59"/>
    </row>
    <row r="82" spans="1:2" x14ac:dyDescent="0.2">
      <c r="A82" s="57"/>
      <c r="B82" s="59"/>
    </row>
    <row r="83" spans="1:2" x14ac:dyDescent="0.2">
      <c r="A83" s="57"/>
      <c r="B83" s="59"/>
    </row>
    <row r="84" spans="1:2" x14ac:dyDescent="0.2">
      <c r="A84" s="57"/>
      <c r="B84" s="59"/>
    </row>
    <row r="85" spans="1:2" x14ac:dyDescent="0.2">
      <c r="A85" s="57"/>
      <c r="B85" s="59"/>
    </row>
    <row r="86" spans="1:2" x14ac:dyDescent="0.2">
      <c r="A86" s="57"/>
      <c r="B86" s="59"/>
    </row>
    <row r="87" spans="1:2" x14ac:dyDescent="0.2">
      <c r="A87" s="57"/>
      <c r="B87" s="59"/>
    </row>
    <row r="88" spans="1:2" x14ac:dyDescent="0.2">
      <c r="A88" s="57"/>
      <c r="B88" s="59"/>
    </row>
    <row r="89" spans="1:2" x14ac:dyDescent="0.2">
      <c r="A89" s="57"/>
      <c r="B89" s="59"/>
    </row>
    <row r="90" spans="1:2" x14ac:dyDescent="0.2">
      <c r="A90" s="57"/>
      <c r="B90" s="59"/>
    </row>
    <row r="91" spans="1:2" x14ac:dyDescent="0.2">
      <c r="A91" s="57"/>
      <c r="B91" s="59"/>
    </row>
    <row r="92" spans="1:2" x14ac:dyDescent="0.2">
      <c r="A92" s="57"/>
      <c r="B92" s="59"/>
    </row>
    <row r="93" spans="1:2" x14ac:dyDescent="0.2">
      <c r="A93" s="57"/>
      <c r="B93" s="59"/>
    </row>
    <row r="94" spans="1:2" x14ac:dyDescent="0.2">
      <c r="A94" s="57"/>
      <c r="B94" s="59"/>
    </row>
    <row r="95" spans="1:2" x14ac:dyDescent="0.2">
      <c r="A95" s="57"/>
      <c r="B95" s="59"/>
    </row>
    <row r="96" spans="1:2" x14ac:dyDescent="0.2">
      <c r="A96" s="57"/>
      <c r="B96" s="59"/>
    </row>
    <row r="97" spans="1:2" x14ac:dyDescent="0.2">
      <c r="A97" s="57"/>
      <c r="B97" s="59"/>
    </row>
    <row r="98" spans="1:2" x14ac:dyDescent="0.2">
      <c r="A98" s="57"/>
      <c r="B98" s="59"/>
    </row>
    <row r="99" spans="1:2" x14ac:dyDescent="0.2">
      <c r="A99" s="57"/>
      <c r="B99" s="59"/>
    </row>
    <row r="100" spans="1:2" x14ac:dyDescent="0.2">
      <c r="A100" s="57"/>
      <c r="B100" s="59"/>
    </row>
    <row r="101" spans="1:2" x14ac:dyDescent="0.2">
      <c r="A101" s="57"/>
      <c r="B101" s="59"/>
    </row>
    <row r="102" spans="1:2" x14ac:dyDescent="0.2">
      <c r="A102" s="57"/>
      <c r="B102" s="59"/>
    </row>
    <row r="103" spans="1:2" x14ac:dyDescent="0.2">
      <c r="A103" s="57"/>
      <c r="B103" s="59"/>
    </row>
    <row r="104" spans="1:2" x14ac:dyDescent="0.2">
      <c r="A104" s="57"/>
      <c r="B104" s="59"/>
    </row>
    <row r="105" spans="1:2" x14ac:dyDescent="0.2">
      <c r="A105" s="57"/>
      <c r="B105" s="59"/>
    </row>
    <row r="106" spans="1:2" x14ac:dyDescent="0.2">
      <c r="A106" s="57"/>
      <c r="B106" s="59"/>
    </row>
    <row r="107" spans="1:2" x14ac:dyDescent="0.2">
      <c r="A107" s="57"/>
      <c r="B107" s="59"/>
    </row>
    <row r="108" spans="1:2" x14ac:dyDescent="0.2">
      <c r="A108" s="57"/>
      <c r="B108" s="59"/>
    </row>
    <row r="109" spans="1:2" x14ac:dyDescent="0.2">
      <c r="A109" s="57"/>
      <c r="B109" s="59"/>
    </row>
    <row r="110" spans="1:2" x14ac:dyDescent="0.2">
      <c r="A110" s="57"/>
      <c r="B110" s="59"/>
    </row>
    <row r="111" spans="1:2" x14ac:dyDescent="0.2">
      <c r="A111" s="57"/>
      <c r="B111" s="59"/>
    </row>
    <row r="112" spans="1:2" x14ac:dyDescent="0.2">
      <c r="A112" s="57"/>
      <c r="B112" s="59"/>
    </row>
    <row r="113" spans="1:2" x14ac:dyDescent="0.2">
      <c r="A113" s="57"/>
      <c r="B113" s="59"/>
    </row>
  </sheetData>
  <dataValidations count="1">
    <dataValidation type="list" errorStyle="information" allowBlank="1" showInputMessage="1" showErrorMessage="1" errorTitle="Sorry, you can't enter that." error="You can only pick an option from the list." prompt="Please Pick From List" sqref="A2">
      <formula1>ListPrograms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89"/>
  <sheetViews>
    <sheetView workbookViewId="0">
      <selection activeCell="G8" sqref="G8"/>
    </sheetView>
  </sheetViews>
  <sheetFormatPr defaultColWidth="11.5703125" defaultRowHeight="20.25" customHeight="1" x14ac:dyDescent="0.6"/>
  <cols>
    <col min="1" max="1" width="16.85546875" style="126" customWidth="1"/>
    <col min="2" max="2" width="14.140625" style="126" customWidth="1"/>
    <col min="3" max="3" width="12.140625" style="126" customWidth="1"/>
    <col min="4" max="4" width="12.7109375" style="126" customWidth="1"/>
    <col min="5" max="5" width="12.140625" style="126" customWidth="1"/>
    <col min="6" max="6" width="14.7109375" style="126" bestFit="1" customWidth="1"/>
    <col min="7" max="7" width="7.5703125" style="126" bestFit="1" customWidth="1"/>
    <col min="8" max="16384" width="11.5703125" style="126"/>
  </cols>
  <sheetData>
    <row r="1" spans="1:7" ht="28.5" customHeight="1" x14ac:dyDescent="0.75">
      <c r="A1" s="129" t="s">
        <v>131</v>
      </c>
      <c r="D1" s="127"/>
      <c r="E1" s="127"/>
    </row>
    <row r="2" spans="1:7" ht="20.25" customHeight="1" x14ac:dyDescent="0.6">
      <c r="D2" s="127"/>
      <c r="E2" s="127"/>
    </row>
    <row r="3" spans="1:7" ht="20.25" customHeight="1" x14ac:dyDescent="0.6">
      <c r="D3" s="127"/>
      <c r="E3" s="127"/>
    </row>
    <row r="4" spans="1:7" ht="20.25" customHeight="1" x14ac:dyDescent="0.6">
      <c r="D4" s="127"/>
      <c r="E4" s="127"/>
    </row>
    <row r="5" spans="1:7" ht="20.25" customHeight="1" x14ac:dyDescent="0.6">
      <c r="D5" s="130" t="s">
        <v>132</v>
      </c>
      <c r="E5" s="127"/>
    </row>
    <row r="6" spans="1:7" ht="20.25" customHeight="1" x14ac:dyDescent="0.6">
      <c r="D6" s="127"/>
      <c r="E6" s="127"/>
    </row>
    <row r="7" spans="1:7" ht="20.25" customHeight="1" x14ac:dyDescent="0.6">
      <c r="A7" s="128" t="str">
        <f ca="1">OFFSET(A1,4,3,1,1)</f>
        <v>X</v>
      </c>
      <c r="C7" s="126" t="s">
        <v>133</v>
      </c>
      <c r="D7" s="127"/>
      <c r="E7" s="127"/>
    </row>
    <row r="8" spans="1:7" ht="20.25" customHeight="1" x14ac:dyDescent="0.6">
      <c r="D8" s="127"/>
      <c r="E8" s="127"/>
    </row>
    <row r="9" spans="1:7" ht="20.25" customHeight="1" x14ac:dyDescent="0.6">
      <c r="A9" s="160" t="s">
        <v>135</v>
      </c>
      <c r="D9" s="127"/>
      <c r="E9" s="127"/>
    </row>
    <row r="10" spans="1:7" ht="20.25" customHeight="1" x14ac:dyDescent="0.6">
      <c r="D10" s="127"/>
      <c r="E10" s="127"/>
    </row>
    <row r="11" spans="1:7" ht="20.25" customHeight="1" x14ac:dyDescent="0.6">
      <c r="A11" s="251" t="s">
        <v>139</v>
      </c>
      <c r="B11" s="251"/>
      <c r="C11" s="251"/>
      <c r="D11" s="251"/>
      <c r="E11" s="251"/>
      <c r="F11" s="251"/>
      <c r="G11" s="251"/>
    </row>
    <row r="12" spans="1:7" ht="20.25" customHeight="1" thickBot="1" x14ac:dyDescent="0.65">
      <c r="D12" s="127"/>
      <c r="E12" s="127"/>
    </row>
    <row r="13" spans="1:7" ht="20.25" customHeight="1" thickBot="1" x14ac:dyDescent="0.65">
      <c r="B13" s="132" t="s">
        <v>136</v>
      </c>
      <c r="D13" s="127"/>
      <c r="E13" s="127"/>
    </row>
    <row r="14" spans="1:7" ht="20.25" customHeight="1" x14ac:dyDescent="0.6">
      <c r="D14" s="252" t="s">
        <v>137</v>
      </c>
      <c r="E14" s="253"/>
    </row>
    <row r="15" spans="1:7" ht="20.25" customHeight="1" x14ac:dyDescent="0.6">
      <c r="D15" s="254"/>
      <c r="E15" s="255"/>
    </row>
    <row r="16" spans="1:7" ht="20.25" customHeight="1" thickBot="1" x14ac:dyDescent="0.65">
      <c r="D16" s="256"/>
      <c r="E16" s="257"/>
    </row>
    <row r="17" spans="1:7" ht="20.25" customHeight="1" x14ac:dyDescent="0.6">
      <c r="D17" s="131"/>
      <c r="E17" s="131"/>
    </row>
    <row r="18" spans="1:7" ht="24.75" customHeight="1" thickBot="1" x14ac:dyDescent="0.65">
      <c r="A18" s="135" t="s">
        <v>140</v>
      </c>
      <c r="B18" s="133"/>
      <c r="C18" s="133"/>
      <c r="D18" s="134"/>
      <c r="E18" s="134"/>
      <c r="F18" s="133"/>
      <c r="G18" s="133"/>
    </row>
    <row r="19" spans="1:7" ht="20.25" customHeight="1" thickBot="1" x14ac:dyDescent="0.65">
      <c r="D19" s="127"/>
      <c r="E19" s="127"/>
    </row>
    <row r="20" spans="1:7" ht="20.25" customHeight="1" thickBot="1" x14ac:dyDescent="0.65">
      <c r="B20" s="258" t="s">
        <v>136</v>
      </c>
      <c r="D20" s="136" t="s">
        <v>138</v>
      </c>
      <c r="E20" s="127"/>
    </row>
    <row r="21" spans="1:7" ht="20.25" customHeight="1" x14ac:dyDescent="0.6">
      <c r="B21" s="259"/>
      <c r="D21" s="127"/>
      <c r="E21" s="127"/>
    </row>
    <row r="22" spans="1:7" ht="20.25" customHeight="1" thickBot="1" x14ac:dyDescent="0.65">
      <c r="B22" s="260"/>
      <c r="D22" s="127"/>
      <c r="E22" s="127"/>
    </row>
    <row r="23" spans="1:7" ht="20.25" customHeight="1" x14ac:dyDescent="0.6">
      <c r="D23" s="127"/>
      <c r="E23" s="127"/>
    </row>
    <row r="24" spans="1:7" ht="20.25" customHeight="1" x14ac:dyDescent="0.6">
      <c r="D24" s="127"/>
      <c r="E24" s="127"/>
    </row>
    <row r="25" spans="1:7" ht="24.75" customHeight="1" thickBot="1" x14ac:dyDescent="0.65">
      <c r="A25" s="135" t="s">
        <v>141</v>
      </c>
      <c r="B25" s="133"/>
      <c r="C25" s="133"/>
      <c r="D25" s="134"/>
      <c r="E25" s="134"/>
      <c r="F25" s="133"/>
      <c r="G25" s="133"/>
    </row>
    <row r="26" spans="1:7" ht="20.25" customHeight="1" thickBot="1" x14ac:dyDescent="0.65">
      <c r="D26" s="127"/>
      <c r="E26" s="127"/>
    </row>
    <row r="27" spans="1:7" ht="20.25" customHeight="1" x14ac:dyDescent="0.6">
      <c r="B27" s="258" t="s">
        <v>136</v>
      </c>
      <c r="D27" s="127"/>
      <c r="E27" s="127"/>
    </row>
    <row r="28" spans="1:7" ht="20.25" customHeight="1" x14ac:dyDescent="0.6">
      <c r="B28" s="259"/>
      <c r="D28" s="127"/>
      <c r="E28" s="127"/>
    </row>
    <row r="29" spans="1:7" ht="20.25" customHeight="1" thickBot="1" x14ac:dyDescent="0.65">
      <c r="B29" s="260"/>
      <c r="D29" s="127"/>
      <c r="E29" s="127"/>
    </row>
    <row r="30" spans="1:7" ht="20.25" customHeight="1" thickBot="1" x14ac:dyDescent="0.65">
      <c r="D30" s="127"/>
      <c r="E30" s="127"/>
    </row>
    <row r="31" spans="1:7" ht="20.25" customHeight="1" x14ac:dyDescent="0.6">
      <c r="B31" s="261" t="s">
        <v>137</v>
      </c>
      <c r="D31" s="127"/>
      <c r="E31" s="127"/>
    </row>
    <row r="32" spans="1:7" ht="20.25" customHeight="1" x14ac:dyDescent="0.6">
      <c r="B32" s="262"/>
      <c r="D32" s="127"/>
      <c r="E32" s="127"/>
    </row>
    <row r="33" spans="1:7" ht="20.25" customHeight="1" thickBot="1" x14ac:dyDescent="0.65">
      <c r="B33" s="263"/>
      <c r="D33" s="127"/>
      <c r="E33" s="127"/>
    </row>
    <row r="34" spans="1:7" ht="20.25" customHeight="1" x14ac:dyDescent="0.6">
      <c r="D34" s="127"/>
      <c r="E34" s="127"/>
    </row>
    <row r="35" spans="1:7" ht="24.75" customHeight="1" thickBot="1" x14ac:dyDescent="0.65">
      <c r="A35" s="135" t="s">
        <v>142</v>
      </c>
      <c r="B35" s="133"/>
      <c r="C35" s="133"/>
      <c r="D35" s="134"/>
      <c r="E35" s="134"/>
      <c r="F35" s="133"/>
      <c r="G35" s="133"/>
    </row>
    <row r="36" spans="1:7" ht="20.25" customHeight="1" thickBot="1" x14ac:dyDescent="0.65">
      <c r="D36" s="127"/>
      <c r="E36" s="127"/>
    </row>
    <row r="37" spans="1:7" ht="20.25" customHeight="1" thickBot="1" x14ac:dyDescent="0.65">
      <c r="B37" s="136" t="s">
        <v>138</v>
      </c>
      <c r="D37" s="127"/>
      <c r="E37" s="127"/>
    </row>
    <row r="38" spans="1:7" ht="20.25" customHeight="1" thickBot="1" x14ac:dyDescent="0.65">
      <c r="D38" s="127"/>
      <c r="E38" s="127"/>
    </row>
    <row r="39" spans="1:7" ht="20.25" customHeight="1" thickBot="1" x14ac:dyDescent="0.65">
      <c r="D39" s="132" t="s">
        <v>136</v>
      </c>
      <c r="E39" s="127"/>
    </row>
    <row r="40" spans="1:7" ht="20.25" customHeight="1" x14ac:dyDescent="0.6">
      <c r="D40" s="127"/>
      <c r="E40" s="127"/>
    </row>
    <row r="41" spans="1:7" ht="20.25" customHeight="1" x14ac:dyDescent="0.6">
      <c r="D41" s="127"/>
      <c r="E41" s="127"/>
    </row>
    <row r="42" spans="1:7" ht="23.25" customHeight="1" x14ac:dyDescent="0.6">
      <c r="A42" s="250" t="s">
        <v>134</v>
      </c>
      <c r="B42" s="250"/>
      <c r="C42" s="250"/>
      <c r="D42" s="250"/>
      <c r="E42" s="250"/>
      <c r="F42" s="250"/>
      <c r="G42" s="169"/>
    </row>
    <row r="43" spans="1:7" ht="7.5" customHeight="1" x14ac:dyDescent="0.6">
      <c r="D43" s="127"/>
      <c r="E43" s="127"/>
    </row>
    <row r="44" spans="1:7" ht="20.25" customHeight="1" x14ac:dyDescent="0.6">
      <c r="B44" s="2" t="s">
        <v>41</v>
      </c>
      <c r="C44" s="2" t="s">
        <v>55</v>
      </c>
      <c r="D44" s="2" t="s">
        <v>53</v>
      </c>
      <c r="E44" s="2" t="s">
        <v>58</v>
      </c>
      <c r="F44" s="2" t="s">
        <v>59</v>
      </c>
    </row>
    <row r="45" spans="1:7" ht="20.25" customHeight="1" x14ac:dyDescent="0.6">
      <c r="B45" t="s">
        <v>43</v>
      </c>
      <c r="C45" s="36" t="s">
        <v>57</v>
      </c>
      <c r="D45" s="36">
        <v>138</v>
      </c>
      <c r="E45" s="43" t="str">
        <f t="shared" ref="E45:E55" si="0">IF(OR(C45="Yes",D45&lt;100),D45*10%,"Nil")</f>
        <v>Nil</v>
      </c>
      <c r="F45" s="36">
        <f t="shared" ref="F45:F55" si="1">SUM(D45:E45)</f>
        <v>138</v>
      </c>
    </row>
    <row r="46" spans="1:7" ht="20.25" customHeight="1" x14ac:dyDescent="0.6">
      <c r="B46" t="s">
        <v>44</v>
      </c>
      <c r="C46" s="15" t="s">
        <v>56</v>
      </c>
      <c r="D46" s="35">
        <v>125</v>
      </c>
      <c r="E46" s="43">
        <f t="shared" si="0"/>
        <v>12.5</v>
      </c>
      <c r="F46" s="36">
        <f t="shared" si="1"/>
        <v>137.5</v>
      </c>
    </row>
    <row r="47" spans="1:7" ht="20.25" customHeight="1" x14ac:dyDescent="0.6">
      <c r="B47" t="s">
        <v>45</v>
      </c>
      <c r="C47" s="15" t="s">
        <v>57</v>
      </c>
      <c r="D47" s="35">
        <v>79</v>
      </c>
      <c r="E47" s="43">
        <f t="shared" si="0"/>
        <v>7.9</v>
      </c>
      <c r="F47" s="36">
        <f t="shared" si="1"/>
        <v>86.9</v>
      </c>
    </row>
    <row r="48" spans="1:7" ht="20.25" customHeight="1" x14ac:dyDescent="0.6">
      <c r="B48" t="s">
        <v>46</v>
      </c>
      <c r="C48" s="15" t="s">
        <v>56</v>
      </c>
      <c r="D48" s="35">
        <v>57</v>
      </c>
      <c r="E48" s="43">
        <f t="shared" si="0"/>
        <v>5.7</v>
      </c>
      <c r="F48" s="36">
        <f t="shared" si="1"/>
        <v>62.7</v>
      </c>
    </row>
    <row r="49" spans="1:7" ht="20.25" customHeight="1" x14ac:dyDescent="0.6">
      <c r="B49" t="s">
        <v>47</v>
      </c>
      <c r="C49" s="15" t="s">
        <v>57</v>
      </c>
      <c r="D49" s="35">
        <v>91</v>
      </c>
      <c r="E49" s="43">
        <f t="shared" si="0"/>
        <v>9.1</v>
      </c>
      <c r="F49" s="36">
        <f t="shared" si="1"/>
        <v>100.1</v>
      </c>
    </row>
    <row r="50" spans="1:7" ht="20.25" customHeight="1" x14ac:dyDescent="0.6">
      <c r="B50" t="s">
        <v>48</v>
      </c>
      <c r="C50" s="15" t="s">
        <v>57</v>
      </c>
      <c r="D50" s="35">
        <v>68</v>
      </c>
      <c r="E50" s="43">
        <f t="shared" si="0"/>
        <v>6.8000000000000007</v>
      </c>
      <c r="F50" s="36">
        <f t="shared" si="1"/>
        <v>74.8</v>
      </c>
    </row>
    <row r="51" spans="1:7" ht="20.25" customHeight="1" x14ac:dyDescent="0.6">
      <c r="B51" t="s">
        <v>49</v>
      </c>
      <c r="C51" s="15" t="s">
        <v>56</v>
      </c>
      <c r="D51" s="35">
        <v>32</v>
      </c>
      <c r="E51" s="43">
        <f t="shared" si="0"/>
        <v>3.2</v>
      </c>
      <c r="F51" s="36">
        <f t="shared" si="1"/>
        <v>35.200000000000003</v>
      </c>
    </row>
    <row r="52" spans="1:7" ht="20.25" customHeight="1" x14ac:dyDescent="0.6">
      <c r="B52" t="s">
        <v>50</v>
      </c>
      <c r="C52" s="15" t="s">
        <v>56</v>
      </c>
      <c r="D52" s="35">
        <v>49</v>
      </c>
      <c r="E52" s="43">
        <f t="shared" si="0"/>
        <v>4.9000000000000004</v>
      </c>
      <c r="F52" s="36">
        <f t="shared" si="1"/>
        <v>53.9</v>
      </c>
    </row>
    <row r="53" spans="1:7" ht="20.25" customHeight="1" x14ac:dyDescent="0.6">
      <c r="B53" t="s">
        <v>51</v>
      </c>
      <c r="C53" s="15" t="s">
        <v>56</v>
      </c>
      <c r="D53" s="35">
        <v>113</v>
      </c>
      <c r="E53" s="43">
        <f t="shared" si="0"/>
        <v>11.3</v>
      </c>
      <c r="F53" s="36">
        <f t="shared" si="1"/>
        <v>124.3</v>
      </c>
    </row>
    <row r="54" spans="1:7" ht="20.25" customHeight="1" x14ac:dyDescent="0.6">
      <c r="B54" t="s">
        <v>52</v>
      </c>
      <c r="C54" s="15" t="s">
        <v>57</v>
      </c>
      <c r="D54" s="35">
        <v>83</v>
      </c>
      <c r="E54" s="43">
        <f t="shared" si="0"/>
        <v>8.3000000000000007</v>
      </c>
      <c r="F54" s="36">
        <f t="shared" si="1"/>
        <v>91.3</v>
      </c>
    </row>
    <row r="55" spans="1:7" ht="20.25" customHeight="1" x14ac:dyDescent="0.6">
      <c r="B55" t="s">
        <v>54</v>
      </c>
      <c r="C55" s="15" t="s">
        <v>56</v>
      </c>
      <c r="D55" s="35">
        <v>140</v>
      </c>
      <c r="E55" s="43">
        <f t="shared" si="0"/>
        <v>14</v>
      </c>
      <c r="F55" s="36">
        <f t="shared" si="1"/>
        <v>154</v>
      </c>
    </row>
    <row r="56" spans="1:7" ht="20.25" customHeight="1" x14ac:dyDescent="0.6">
      <c r="B56" s="37" t="s">
        <v>20</v>
      </c>
      <c r="C56" s="38"/>
      <c r="D56" s="39">
        <f ca="1">SUM(D45:(OFFSET(D56,-1,0)))</f>
        <v>975</v>
      </c>
      <c r="E56" s="39">
        <f ca="1">SUM(E45:(OFFSET(E56,-1,0)))</f>
        <v>83.7</v>
      </c>
      <c r="F56" s="39">
        <f ca="1">SUM(F45:(OFFSET(F56,-1,0)))</f>
        <v>1058.6999999999998</v>
      </c>
    </row>
    <row r="57" spans="1:7" ht="20.25" customHeight="1" x14ac:dyDescent="0.6">
      <c r="D57" s="127"/>
      <c r="E57" s="127"/>
    </row>
    <row r="58" spans="1:7" ht="20.25" customHeight="1" x14ac:dyDescent="0.6">
      <c r="D58" s="127"/>
      <c r="E58" s="127"/>
    </row>
    <row r="59" spans="1:7" ht="20.25" customHeight="1" x14ac:dyDescent="0.6">
      <c r="A59" s="249" t="s">
        <v>145</v>
      </c>
      <c r="B59" s="249"/>
      <c r="C59" s="249"/>
      <c r="D59" s="249"/>
      <c r="E59" s="249"/>
      <c r="F59" s="249"/>
      <c r="G59" s="170"/>
    </row>
    <row r="60" spans="1:7" ht="12.75" customHeight="1" x14ac:dyDescent="0.6">
      <c r="A60" s="159"/>
      <c r="B60" s="159"/>
      <c r="C60" s="159"/>
      <c r="D60" s="159"/>
      <c r="E60" s="159"/>
      <c r="F60" s="159"/>
      <c r="G60" s="159"/>
    </row>
    <row r="61" spans="1:7" ht="20.25" customHeight="1" x14ac:dyDescent="0.6">
      <c r="A61" s="157" t="s">
        <v>143</v>
      </c>
      <c r="B61" s="158" t="s">
        <v>44</v>
      </c>
      <c r="C61" s="147"/>
      <c r="D61" s="149"/>
      <c r="E61" s="149"/>
      <c r="F61" s="147"/>
      <c r="G61" s="147"/>
    </row>
    <row r="62" spans="1:7" ht="20.25" customHeight="1" x14ac:dyDescent="0.6">
      <c r="A62" s="155" t="s">
        <v>106</v>
      </c>
      <c r="B62" s="156">
        <f ca="1">SUM(OFFSET(B66,MATCH(B61,B67:B73,0),1,1,4))</f>
        <v>505</v>
      </c>
      <c r="C62" s="150" t="s">
        <v>151</v>
      </c>
      <c r="D62" s="149"/>
      <c r="E62" s="149"/>
      <c r="F62" s="147"/>
      <c r="G62" s="147"/>
    </row>
    <row r="63" spans="1:7" ht="20.25" customHeight="1" x14ac:dyDescent="0.6">
      <c r="A63" s="157" t="s">
        <v>144</v>
      </c>
      <c r="B63" s="158">
        <f ca="1">MAX(OFFSET(B66,MATCH(B61,B67:B73,0),1,1,4))</f>
        <v>140</v>
      </c>
      <c r="C63" s="150" t="s">
        <v>150</v>
      </c>
      <c r="D63" s="149"/>
      <c r="E63" s="149"/>
      <c r="F63" s="147"/>
      <c r="G63" s="147"/>
    </row>
    <row r="64" spans="1:7" ht="20.25" customHeight="1" x14ac:dyDescent="0.6">
      <c r="A64" s="164" t="s">
        <v>147</v>
      </c>
      <c r="B64" s="158">
        <f ca="1">MIN(OFFSET(B66,MATCH(B61,B67:B73,0),1,1,4))</f>
        <v>107</v>
      </c>
      <c r="C64" s="150" t="s">
        <v>149</v>
      </c>
      <c r="D64" s="149"/>
      <c r="E64" s="149"/>
      <c r="F64" s="147"/>
      <c r="G64" s="147"/>
    </row>
    <row r="65" spans="1:7" ht="9.75" customHeight="1" x14ac:dyDescent="0.6">
      <c r="A65" s="147"/>
      <c r="B65" s="148"/>
      <c r="C65" s="150"/>
      <c r="D65" s="149"/>
      <c r="E65" s="149"/>
      <c r="F65" s="147"/>
      <c r="G65" s="147"/>
    </row>
    <row r="66" spans="1:7" ht="20.25" customHeight="1" thickBot="1" x14ac:dyDescent="0.65">
      <c r="B66" s="137" t="s">
        <v>63</v>
      </c>
      <c r="C66" s="140" t="s">
        <v>9</v>
      </c>
      <c r="D66" s="140" t="s">
        <v>11</v>
      </c>
      <c r="E66" s="140" t="s">
        <v>12</v>
      </c>
      <c r="F66" s="140" t="s">
        <v>14</v>
      </c>
    </row>
    <row r="67" spans="1:7" ht="20.25" customHeight="1" thickTop="1" thickBot="1" x14ac:dyDescent="0.65">
      <c r="B67" s="138" t="s">
        <v>47</v>
      </c>
      <c r="C67" s="144">
        <v>102</v>
      </c>
      <c r="D67" s="144">
        <v>91</v>
      </c>
      <c r="E67" s="144">
        <v>87</v>
      </c>
      <c r="F67" s="144">
        <v>99</v>
      </c>
    </row>
    <row r="68" spans="1:7" ht="20.25" customHeight="1" thickBot="1" x14ac:dyDescent="0.65">
      <c r="B68" s="151" t="s">
        <v>44</v>
      </c>
      <c r="C68" s="152">
        <v>107</v>
      </c>
      <c r="D68" s="153">
        <v>133</v>
      </c>
      <c r="E68" s="153">
        <v>125</v>
      </c>
      <c r="F68" s="154">
        <v>140</v>
      </c>
    </row>
    <row r="69" spans="1:7" ht="20.25" customHeight="1" x14ac:dyDescent="0.6">
      <c r="B69" s="138" t="s">
        <v>66</v>
      </c>
      <c r="C69" s="145">
        <v>91</v>
      </c>
      <c r="D69" s="145">
        <v>73</v>
      </c>
      <c r="E69" s="145">
        <v>85</v>
      </c>
      <c r="F69" s="145">
        <v>79</v>
      </c>
    </row>
    <row r="70" spans="1:7" ht="20.25" customHeight="1" x14ac:dyDescent="0.6">
      <c r="B70" s="139" t="s">
        <v>50</v>
      </c>
      <c r="C70" s="146">
        <v>49</v>
      </c>
      <c r="D70" s="146">
        <v>50</v>
      </c>
      <c r="E70" s="146">
        <v>59</v>
      </c>
      <c r="F70" s="146">
        <v>51</v>
      </c>
    </row>
    <row r="71" spans="1:7" ht="20.25" customHeight="1" x14ac:dyDescent="0.6">
      <c r="B71" s="138" t="s">
        <v>65</v>
      </c>
      <c r="C71" s="145">
        <v>57</v>
      </c>
      <c r="D71" s="145">
        <v>44</v>
      </c>
      <c r="E71" s="145">
        <v>37</v>
      </c>
      <c r="F71" s="145">
        <v>32</v>
      </c>
    </row>
    <row r="72" spans="1:7" ht="20.25" customHeight="1" x14ac:dyDescent="0.6">
      <c r="B72" s="139" t="s">
        <v>43</v>
      </c>
      <c r="C72" s="146">
        <v>206</v>
      </c>
      <c r="D72" s="146">
        <v>138</v>
      </c>
      <c r="E72" s="146">
        <v>172</v>
      </c>
      <c r="F72" s="146">
        <v>240</v>
      </c>
    </row>
    <row r="73" spans="1:7" ht="20.25" customHeight="1" thickBot="1" x14ac:dyDescent="0.65">
      <c r="B73" s="141" t="s">
        <v>64</v>
      </c>
      <c r="C73" s="144">
        <v>72</v>
      </c>
      <c r="D73" s="144">
        <v>86</v>
      </c>
      <c r="E73" s="144">
        <v>83</v>
      </c>
      <c r="F73" s="144">
        <v>95</v>
      </c>
    </row>
    <row r="74" spans="1:7" ht="20.25" customHeight="1" x14ac:dyDescent="0.6">
      <c r="B74" s="142" t="s">
        <v>105</v>
      </c>
      <c r="C74" s="143">
        <f ca="1">SUM(C67:(OFFSET(C74,-1,0)))</f>
        <v>684</v>
      </c>
      <c r="D74" s="143">
        <f ca="1">SUM(D67:(OFFSET(D74,-1,0)))</f>
        <v>615</v>
      </c>
      <c r="E74" s="143">
        <f ca="1">SUM(E67:(OFFSET(E74,-1,0)))</f>
        <v>648</v>
      </c>
      <c r="F74" s="143">
        <f ca="1">SUM(F67:(OFFSET(F74,-1,0)))</f>
        <v>736</v>
      </c>
    </row>
    <row r="75" spans="1:7" ht="20.25" customHeight="1" x14ac:dyDescent="0.6">
      <c r="A75" s="81"/>
      <c r="B75"/>
      <c r="C75"/>
      <c r="D75"/>
      <c r="E75"/>
    </row>
    <row r="76" spans="1:7" ht="20.25" customHeight="1" x14ac:dyDescent="0.6">
      <c r="A76" s="249" t="s">
        <v>153</v>
      </c>
      <c r="B76" s="249"/>
      <c r="C76" s="249"/>
      <c r="D76" s="249"/>
      <c r="E76" s="249"/>
      <c r="F76" s="249"/>
      <c r="G76" s="249"/>
    </row>
    <row r="77" spans="1:7" ht="20.25" customHeight="1" x14ac:dyDescent="0.6">
      <c r="G77" s="165"/>
    </row>
    <row r="78" spans="1:7" ht="20.25" customHeight="1" thickBot="1" x14ac:dyDescent="0.65">
      <c r="A78" s="137" t="s">
        <v>63</v>
      </c>
      <c r="B78" s="140" t="s">
        <v>9</v>
      </c>
      <c r="C78" s="140" t="s">
        <v>11</v>
      </c>
      <c r="D78" s="140" t="s">
        <v>12</v>
      </c>
      <c r="E78" s="140" t="s">
        <v>14</v>
      </c>
      <c r="F78" s="140" t="s">
        <v>20</v>
      </c>
      <c r="G78" s="167" t="s">
        <v>152</v>
      </c>
    </row>
    <row r="79" spans="1:7" ht="20.25" customHeight="1" thickTop="1" x14ac:dyDescent="0.6">
      <c r="A79" s="138" t="s">
        <v>47</v>
      </c>
      <c r="B79" s="144">
        <v>102</v>
      </c>
      <c r="C79" s="144">
        <v>91</v>
      </c>
      <c r="D79" s="144">
        <v>87</v>
      </c>
      <c r="E79" s="144">
        <v>99</v>
      </c>
      <c r="F79" s="144">
        <f ca="1">SUM(B79:OFFSET(F79,0,-1,1,1))</f>
        <v>379</v>
      </c>
      <c r="G79" s="166"/>
    </row>
    <row r="80" spans="1:7" ht="20.25" customHeight="1" x14ac:dyDescent="0.6">
      <c r="A80" s="151" t="s">
        <v>44</v>
      </c>
      <c r="B80" s="162">
        <v>107</v>
      </c>
      <c r="C80" s="162">
        <v>133</v>
      </c>
      <c r="D80" s="162">
        <v>125</v>
      </c>
      <c r="E80" s="162">
        <v>140</v>
      </c>
      <c r="F80" s="162">
        <f ca="1">SUM(B80:OFFSET(F80,0,-1,1,1))</f>
        <v>505</v>
      </c>
      <c r="G80" s="166"/>
    </row>
    <row r="81" spans="1:8" ht="20.25" customHeight="1" x14ac:dyDescent="0.6">
      <c r="A81" s="138" t="s">
        <v>66</v>
      </c>
      <c r="B81" s="145">
        <v>91</v>
      </c>
      <c r="C81" s="145">
        <v>73</v>
      </c>
      <c r="D81" s="145">
        <v>85</v>
      </c>
      <c r="E81" s="145">
        <v>79</v>
      </c>
      <c r="F81" s="145">
        <f ca="1">SUM(B81:OFFSET(F81,0,-1,1,1))</f>
        <v>328</v>
      </c>
      <c r="G81" s="166"/>
    </row>
    <row r="82" spans="1:8" ht="20.25" customHeight="1" x14ac:dyDescent="0.6">
      <c r="A82" s="139" t="s">
        <v>50</v>
      </c>
      <c r="B82" s="146">
        <v>49</v>
      </c>
      <c r="C82" s="146">
        <v>50</v>
      </c>
      <c r="D82" s="146">
        <v>59</v>
      </c>
      <c r="E82" s="146">
        <v>51</v>
      </c>
      <c r="F82" s="146">
        <f ca="1">SUM(B82:OFFSET(F82,0,-1,1,1))</f>
        <v>209</v>
      </c>
      <c r="G82" s="166"/>
    </row>
    <row r="83" spans="1:8" ht="20.25" customHeight="1" x14ac:dyDescent="0.6">
      <c r="A83" s="138" t="s">
        <v>65</v>
      </c>
      <c r="B83" s="145">
        <v>57</v>
      </c>
      <c r="C83" s="145">
        <v>44</v>
      </c>
      <c r="D83" s="145">
        <v>37</v>
      </c>
      <c r="E83" s="145">
        <v>32</v>
      </c>
      <c r="F83" s="145">
        <f ca="1">SUM(B83:OFFSET(F83,0,-1,1,1))</f>
        <v>170</v>
      </c>
      <c r="G83" s="166"/>
    </row>
    <row r="84" spans="1:8" ht="20.25" customHeight="1" x14ac:dyDescent="0.6">
      <c r="A84" s="139" t="s">
        <v>43</v>
      </c>
      <c r="B84" s="146">
        <v>206</v>
      </c>
      <c r="C84" s="146">
        <v>138</v>
      </c>
      <c r="D84" s="146">
        <v>172</v>
      </c>
      <c r="E84" s="146">
        <v>240</v>
      </c>
      <c r="F84" s="146">
        <f ca="1">SUM(B84:OFFSET(F84,0,-1,1,1))</f>
        <v>756</v>
      </c>
      <c r="G84" s="166"/>
    </row>
    <row r="85" spans="1:8" ht="20.25" customHeight="1" thickBot="1" x14ac:dyDescent="0.65">
      <c r="A85" s="141" t="s">
        <v>64</v>
      </c>
      <c r="B85" s="144">
        <v>72</v>
      </c>
      <c r="C85" s="144">
        <v>86</v>
      </c>
      <c r="D85" s="144">
        <v>83</v>
      </c>
      <c r="E85" s="144">
        <v>95</v>
      </c>
      <c r="F85" s="144">
        <f ca="1">SUM(B85:OFFSET(F85,0,-1,1,1))</f>
        <v>336</v>
      </c>
      <c r="G85" s="166"/>
    </row>
    <row r="86" spans="1:8" ht="20.25" customHeight="1" x14ac:dyDescent="0.6">
      <c r="A86" s="142" t="s">
        <v>105</v>
      </c>
      <c r="B86" s="143">
        <f ca="1">SUM(B79:(OFFSET(B86,-1,0)))</f>
        <v>684</v>
      </c>
      <c r="C86" s="143">
        <f ca="1">SUM(C79:(OFFSET(C86,-1,0)))</f>
        <v>615</v>
      </c>
      <c r="D86" s="143">
        <f ca="1">SUM(D79:(OFFSET(D86,-1,0)))</f>
        <v>648</v>
      </c>
      <c r="E86" s="143">
        <f ca="1">SUM(E79:(OFFSET(E86,-1,0)))</f>
        <v>736</v>
      </c>
      <c r="F86" s="143">
        <f ca="1">SUM(B86:OFFSET(F86,0,-1,1,1))</f>
        <v>2683</v>
      </c>
      <c r="G86" s="168">
        <f ca="1">SUM(OFFSET($A$78,1,1,COUNT($B$79:OFFSET($B$86,-1,0,1,1)),4))-F86</f>
        <v>0</v>
      </c>
      <c r="H86" s="7"/>
    </row>
    <row r="87" spans="1:8" ht="20.25" customHeight="1" x14ac:dyDescent="0.6">
      <c r="G87" s="165"/>
    </row>
    <row r="88" spans="1:8" ht="20.25" customHeight="1" x14ac:dyDescent="0.6">
      <c r="A88" s="147" t="s">
        <v>154</v>
      </c>
      <c r="C88" s="150"/>
      <c r="G88" s="165"/>
    </row>
    <row r="89" spans="1:8" ht="20.25" customHeight="1" x14ac:dyDescent="0.6">
      <c r="G89" s="165"/>
    </row>
  </sheetData>
  <mergeCells count="8">
    <mergeCell ref="A76:G76"/>
    <mergeCell ref="A42:F42"/>
    <mergeCell ref="A59:F59"/>
    <mergeCell ref="A11:G11"/>
    <mergeCell ref="D14:E16"/>
    <mergeCell ref="B20:B22"/>
    <mergeCell ref="B27:B29"/>
    <mergeCell ref="B31:B33"/>
  </mergeCells>
  <dataValidations count="1">
    <dataValidation type="list" allowBlank="1" showInputMessage="1" showErrorMessage="1" sqref="B61">
      <formula1>$B$67:$B$73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1"/>
  <sheetViews>
    <sheetView workbookViewId="0">
      <pane ySplit="2" topLeftCell="A3" activePane="bottomLeft" state="frozen"/>
      <selection pane="bottomLeft" activeCell="J19" sqref="J19"/>
    </sheetView>
  </sheetViews>
  <sheetFormatPr defaultRowHeight="19.5" customHeight="1" x14ac:dyDescent="0.2"/>
  <cols>
    <col min="1" max="1" width="13.140625" style="81" customWidth="1"/>
    <col min="2" max="2" width="9.42578125" customWidth="1"/>
    <col min="3" max="3" width="10" style="15" customWidth="1"/>
    <col min="4" max="4" width="11.85546875" bestFit="1" customWidth="1"/>
    <col min="5" max="5" width="10" customWidth="1"/>
    <col min="6" max="6" width="1.7109375" customWidth="1"/>
    <col min="7" max="7" width="12.5703125" customWidth="1"/>
    <col min="8" max="8" width="1.5703125" style="198" customWidth="1"/>
    <col min="9" max="9" width="12.5703125" customWidth="1"/>
    <col min="10" max="16384" width="9.140625" style="198"/>
  </cols>
  <sheetData>
    <row r="1" spans="1:9" ht="19.5" customHeight="1" x14ac:dyDescent="0.2">
      <c r="G1" s="199" t="s">
        <v>158</v>
      </c>
      <c r="H1" s="200"/>
      <c r="I1" s="199" t="s">
        <v>157</v>
      </c>
    </row>
    <row r="2" spans="1:9" s="197" customFormat="1" ht="31.5" x14ac:dyDescent="0.2">
      <c r="A2" s="194" t="s">
        <v>0</v>
      </c>
      <c r="B2" s="190" t="s">
        <v>2</v>
      </c>
      <c r="C2" s="191" t="s">
        <v>3</v>
      </c>
      <c r="D2" s="191" t="s">
        <v>4</v>
      </c>
      <c r="E2" s="191" t="s">
        <v>5</v>
      </c>
      <c r="F2"/>
      <c r="G2" s="191" t="s">
        <v>156</v>
      </c>
      <c r="I2" s="191" t="s">
        <v>156</v>
      </c>
    </row>
    <row r="3" spans="1:9" ht="19.5" customHeight="1" x14ac:dyDescent="0.2">
      <c r="A3" s="195">
        <v>39453</v>
      </c>
      <c r="B3" s="178" t="s">
        <v>8</v>
      </c>
      <c r="C3" s="192">
        <v>8</v>
      </c>
      <c r="D3" s="179">
        <v>389</v>
      </c>
      <c r="E3" s="179">
        <f t="shared" ref="E3:E31" si="0">+C3*D3</f>
        <v>3112</v>
      </c>
      <c r="G3" s="179">
        <f>E3</f>
        <v>3112</v>
      </c>
      <c r="I3" s="179">
        <f>SUM($E$3:E3)</f>
        <v>3112</v>
      </c>
    </row>
    <row r="4" spans="1:9" ht="19.5" customHeight="1" x14ac:dyDescent="0.2">
      <c r="A4" s="196">
        <v>39470</v>
      </c>
      <c r="B4" s="182" t="s">
        <v>17</v>
      </c>
      <c r="C4" s="193">
        <v>6</v>
      </c>
      <c r="D4" s="183">
        <v>388</v>
      </c>
      <c r="E4" s="183">
        <f t="shared" si="0"/>
        <v>2328</v>
      </c>
      <c r="G4" s="183">
        <f t="shared" ref="G4:G31" si="1">G3+E4</f>
        <v>5440</v>
      </c>
      <c r="I4" s="183">
        <f>SUM($E$3:E4)</f>
        <v>5440</v>
      </c>
    </row>
    <row r="5" spans="1:9" ht="19.5" customHeight="1" x14ac:dyDescent="0.2">
      <c r="A5" s="195">
        <v>39487</v>
      </c>
      <c r="B5" s="178" t="s">
        <v>10</v>
      </c>
      <c r="C5" s="192">
        <v>10</v>
      </c>
      <c r="D5" s="179">
        <v>385</v>
      </c>
      <c r="E5" s="179">
        <f t="shared" si="0"/>
        <v>3850</v>
      </c>
      <c r="G5" s="179">
        <f t="shared" si="1"/>
        <v>9290</v>
      </c>
      <c r="I5" s="179">
        <f>SUM($E$3:E5)</f>
        <v>9290</v>
      </c>
    </row>
    <row r="6" spans="1:9" ht="19.5" customHeight="1" x14ac:dyDescent="0.2">
      <c r="A6" s="196">
        <v>39504</v>
      </c>
      <c r="B6" s="182" t="s">
        <v>19</v>
      </c>
      <c r="C6" s="193">
        <v>10</v>
      </c>
      <c r="D6" s="183">
        <v>762</v>
      </c>
      <c r="E6" s="183">
        <f t="shared" si="0"/>
        <v>7620</v>
      </c>
      <c r="G6" s="183">
        <f t="shared" si="1"/>
        <v>16910</v>
      </c>
      <c r="I6" s="183">
        <f>SUM($E$3:E6)</f>
        <v>16910</v>
      </c>
    </row>
    <row r="7" spans="1:9" ht="19.5" customHeight="1" x14ac:dyDescent="0.2">
      <c r="A7" s="195">
        <v>39522</v>
      </c>
      <c r="B7" s="178" t="s">
        <v>10</v>
      </c>
      <c r="C7" s="192">
        <v>3</v>
      </c>
      <c r="D7" s="179">
        <v>771</v>
      </c>
      <c r="E7" s="179">
        <f t="shared" si="0"/>
        <v>2313</v>
      </c>
      <c r="G7" s="179">
        <f t="shared" si="1"/>
        <v>19223</v>
      </c>
      <c r="I7" s="179">
        <f>SUM($E$3:E7)</f>
        <v>19223</v>
      </c>
    </row>
    <row r="8" spans="1:9" ht="19.5" customHeight="1" x14ac:dyDescent="0.2">
      <c r="A8" s="196">
        <v>39556</v>
      </c>
      <c r="B8" s="182" t="s">
        <v>13</v>
      </c>
      <c r="C8" s="193">
        <v>5</v>
      </c>
      <c r="D8" s="183">
        <v>313</v>
      </c>
      <c r="E8" s="183">
        <f t="shared" si="0"/>
        <v>1565</v>
      </c>
      <c r="G8" s="183">
        <f t="shared" si="1"/>
        <v>20788</v>
      </c>
      <c r="I8" s="183">
        <f>SUM($E$3:E8)</f>
        <v>20788</v>
      </c>
    </row>
    <row r="9" spans="1:9" ht="19.5" customHeight="1" x14ac:dyDescent="0.2">
      <c r="A9" s="195">
        <v>39573</v>
      </c>
      <c r="B9" s="178" t="s">
        <v>15</v>
      </c>
      <c r="C9" s="192">
        <v>10</v>
      </c>
      <c r="D9" s="179">
        <v>574</v>
      </c>
      <c r="E9" s="179">
        <f t="shared" si="0"/>
        <v>5740</v>
      </c>
      <c r="G9" s="179">
        <f t="shared" si="1"/>
        <v>26528</v>
      </c>
      <c r="I9" s="179">
        <f>SUM($E$3:E9)</f>
        <v>26528</v>
      </c>
    </row>
    <row r="10" spans="1:9" ht="19.5" customHeight="1" x14ac:dyDescent="0.2">
      <c r="A10" s="196">
        <v>39590</v>
      </c>
      <c r="B10" s="182" t="s">
        <v>16</v>
      </c>
      <c r="C10" s="193">
        <v>8</v>
      </c>
      <c r="D10" s="183">
        <v>730</v>
      </c>
      <c r="E10" s="183">
        <f t="shared" si="0"/>
        <v>5840</v>
      </c>
      <c r="G10" s="183">
        <f t="shared" si="1"/>
        <v>32368</v>
      </c>
      <c r="I10" s="183">
        <f>SUM($E$3:E10)</f>
        <v>32368</v>
      </c>
    </row>
    <row r="11" spans="1:9" ht="19.5" customHeight="1" x14ac:dyDescent="0.2">
      <c r="A11" s="195">
        <v>39624</v>
      </c>
      <c r="B11" s="178" t="s">
        <v>17</v>
      </c>
      <c r="C11" s="192">
        <v>4</v>
      </c>
      <c r="D11" s="179">
        <v>471</v>
      </c>
      <c r="E11" s="179">
        <f t="shared" si="0"/>
        <v>1884</v>
      </c>
      <c r="G11" s="179">
        <f t="shared" si="1"/>
        <v>34252</v>
      </c>
      <c r="I11" s="179">
        <f>SUM($E$3:E11)</f>
        <v>34252</v>
      </c>
    </row>
    <row r="12" spans="1:9" ht="19.5" customHeight="1" x14ac:dyDescent="0.2">
      <c r="A12" s="196">
        <v>39675</v>
      </c>
      <c r="B12" s="182" t="s">
        <v>18</v>
      </c>
      <c r="C12" s="193">
        <v>1</v>
      </c>
      <c r="D12" s="183">
        <v>548</v>
      </c>
      <c r="E12" s="183">
        <f t="shared" si="0"/>
        <v>548</v>
      </c>
      <c r="G12" s="183">
        <f t="shared" si="1"/>
        <v>34800</v>
      </c>
      <c r="I12" s="183">
        <f>SUM($E$3:E12)</f>
        <v>34800</v>
      </c>
    </row>
    <row r="13" spans="1:9" ht="19.5" customHeight="1" x14ac:dyDescent="0.2">
      <c r="A13" s="195">
        <v>39692</v>
      </c>
      <c r="B13" s="178" t="s">
        <v>13</v>
      </c>
      <c r="C13" s="192">
        <v>6</v>
      </c>
      <c r="D13" s="179">
        <v>688</v>
      </c>
      <c r="E13" s="179">
        <f t="shared" si="0"/>
        <v>4128</v>
      </c>
      <c r="G13" s="179">
        <f t="shared" si="1"/>
        <v>38928</v>
      </c>
      <c r="I13" s="179">
        <f>SUM($E$3:E13)</f>
        <v>38928</v>
      </c>
    </row>
    <row r="14" spans="1:9" ht="19.5" customHeight="1" x14ac:dyDescent="0.2">
      <c r="A14" s="196">
        <v>39709</v>
      </c>
      <c r="B14" s="182" t="s">
        <v>16</v>
      </c>
      <c r="C14" s="193">
        <v>8</v>
      </c>
      <c r="D14" s="183">
        <v>580</v>
      </c>
      <c r="E14" s="183">
        <f t="shared" si="0"/>
        <v>4640</v>
      </c>
      <c r="G14" s="183">
        <f t="shared" si="1"/>
        <v>43568</v>
      </c>
      <c r="I14" s="183">
        <f>SUM($E$3:E14)</f>
        <v>43568</v>
      </c>
    </row>
    <row r="15" spans="1:9" ht="19.5" customHeight="1" x14ac:dyDescent="0.2">
      <c r="A15" s="195">
        <v>39743</v>
      </c>
      <c r="B15" s="178" t="s">
        <v>18</v>
      </c>
      <c r="C15" s="192">
        <v>5</v>
      </c>
      <c r="D15" s="179">
        <v>425</v>
      </c>
      <c r="E15" s="179">
        <f t="shared" si="0"/>
        <v>2125</v>
      </c>
      <c r="G15" s="179">
        <f t="shared" si="1"/>
        <v>45693</v>
      </c>
      <c r="I15" s="179">
        <f>SUM($E$3:E15)</f>
        <v>45693</v>
      </c>
    </row>
    <row r="16" spans="1:9" ht="19.5" customHeight="1" x14ac:dyDescent="0.2">
      <c r="A16" s="196">
        <v>39760</v>
      </c>
      <c r="B16" s="182" t="s">
        <v>8</v>
      </c>
      <c r="C16" s="193">
        <v>1</v>
      </c>
      <c r="D16" s="183">
        <v>639</v>
      </c>
      <c r="E16" s="183">
        <f t="shared" si="0"/>
        <v>639</v>
      </c>
      <c r="G16" s="183">
        <f t="shared" si="1"/>
        <v>46332</v>
      </c>
      <c r="I16" s="183">
        <f>SUM($E$3:E16)</f>
        <v>46332</v>
      </c>
    </row>
    <row r="17" spans="1:9" ht="19.5" customHeight="1" x14ac:dyDescent="0.2">
      <c r="A17" s="195">
        <v>39777</v>
      </c>
      <c r="B17" s="178" t="s">
        <v>8</v>
      </c>
      <c r="C17" s="192">
        <v>6</v>
      </c>
      <c r="D17" s="179">
        <v>685</v>
      </c>
      <c r="E17" s="179">
        <f t="shared" si="0"/>
        <v>4110</v>
      </c>
      <c r="G17" s="179">
        <f t="shared" si="1"/>
        <v>50442</v>
      </c>
      <c r="I17" s="179">
        <f>SUM($E$3:E17)</f>
        <v>50442</v>
      </c>
    </row>
    <row r="18" spans="1:9" ht="19.5" customHeight="1" x14ac:dyDescent="0.2">
      <c r="A18" s="196">
        <v>39794</v>
      </c>
      <c r="B18" s="182" t="s">
        <v>8</v>
      </c>
      <c r="C18" s="193">
        <v>3</v>
      </c>
      <c r="D18" s="183">
        <v>323</v>
      </c>
      <c r="E18" s="183">
        <f t="shared" si="0"/>
        <v>969</v>
      </c>
      <c r="G18" s="183">
        <f t="shared" si="1"/>
        <v>51411</v>
      </c>
      <c r="I18" s="183">
        <f>SUM($E$3:E18)</f>
        <v>51411</v>
      </c>
    </row>
    <row r="19" spans="1:9" ht="19.5" customHeight="1" x14ac:dyDescent="0.2">
      <c r="A19" s="195">
        <v>39811</v>
      </c>
      <c r="B19" s="178" t="s">
        <v>10</v>
      </c>
      <c r="C19" s="192">
        <v>2</v>
      </c>
      <c r="D19" s="179">
        <v>401</v>
      </c>
      <c r="E19" s="179">
        <f t="shared" si="0"/>
        <v>802</v>
      </c>
      <c r="G19" s="179">
        <f t="shared" si="1"/>
        <v>52213</v>
      </c>
      <c r="I19" s="179">
        <f>SUM($E$3:E19)</f>
        <v>52213</v>
      </c>
    </row>
    <row r="20" spans="1:9" ht="19.5" customHeight="1" x14ac:dyDescent="0.2">
      <c r="A20" s="196">
        <v>39896</v>
      </c>
      <c r="B20" s="182" t="s">
        <v>10</v>
      </c>
      <c r="C20" s="193">
        <v>10</v>
      </c>
      <c r="D20" s="183">
        <v>342</v>
      </c>
      <c r="E20" s="183">
        <f t="shared" si="0"/>
        <v>3420</v>
      </c>
      <c r="G20" s="183">
        <f t="shared" si="1"/>
        <v>55633</v>
      </c>
      <c r="I20" s="183">
        <f>SUM($E$3:E20)</f>
        <v>55633</v>
      </c>
    </row>
    <row r="21" spans="1:9" ht="19.5" customHeight="1" x14ac:dyDescent="0.2">
      <c r="A21" s="195">
        <v>39913</v>
      </c>
      <c r="B21" s="178" t="s">
        <v>10</v>
      </c>
      <c r="C21" s="192">
        <v>5</v>
      </c>
      <c r="D21" s="179">
        <v>712</v>
      </c>
      <c r="E21" s="179">
        <f t="shared" si="0"/>
        <v>3560</v>
      </c>
      <c r="G21" s="179">
        <f t="shared" si="1"/>
        <v>59193</v>
      </c>
      <c r="I21" s="179">
        <f>SUM($E$3:E21)</f>
        <v>59193</v>
      </c>
    </row>
    <row r="22" spans="1:9" ht="19.5" customHeight="1" x14ac:dyDescent="0.2">
      <c r="A22" s="196">
        <v>39930</v>
      </c>
      <c r="B22" s="182" t="s">
        <v>10</v>
      </c>
      <c r="C22" s="193">
        <v>4</v>
      </c>
      <c r="D22" s="183">
        <v>409</v>
      </c>
      <c r="E22" s="183">
        <f t="shared" si="0"/>
        <v>1636</v>
      </c>
      <c r="G22" s="183">
        <f t="shared" si="1"/>
        <v>60829</v>
      </c>
      <c r="I22" s="183">
        <f>SUM($E$3:E22)</f>
        <v>60829</v>
      </c>
    </row>
    <row r="23" spans="1:9" ht="19.5" customHeight="1" x14ac:dyDescent="0.2">
      <c r="A23" s="195">
        <v>39947</v>
      </c>
      <c r="B23" s="178" t="s">
        <v>10</v>
      </c>
      <c r="C23" s="192">
        <v>9</v>
      </c>
      <c r="D23" s="179">
        <v>432</v>
      </c>
      <c r="E23" s="179">
        <f t="shared" si="0"/>
        <v>3888</v>
      </c>
      <c r="G23" s="179">
        <f t="shared" si="1"/>
        <v>64717</v>
      </c>
      <c r="I23" s="179">
        <f>SUM($E$3:E23)</f>
        <v>64717</v>
      </c>
    </row>
    <row r="24" spans="1:9" ht="19.5" customHeight="1" x14ac:dyDescent="0.2">
      <c r="A24" s="196">
        <v>39981</v>
      </c>
      <c r="B24" s="182" t="s">
        <v>15</v>
      </c>
      <c r="C24" s="193">
        <v>10</v>
      </c>
      <c r="D24" s="183">
        <v>663</v>
      </c>
      <c r="E24" s="183">
        <f t="shared" si="0"/>
        <v>6630</v>
      </c>
      <c r="G24" s="183">
        <f t="shared" si="1"/>
        <v>71347</v>
      </c>
      <c r="I24" s="183">
        <f>SUM($E$3:E24)</f>
        <v>71347</v>
      </c>
    </row>
    <row r="25" spans="1:9" ht="19.5" customHeight="1" x14ac:dyDescent="0.2">
      <c r="A25" s="195">
        <v>39998</v>
      </c>
      <c r="B25" s="178" t="s">
        <v>13</v>
      </c>
      <c r="C25" s="192">
        <v>8</v>
      </c>
      <c r="D25" s="179">
        <v>475</v>
      </c>
      <c r="E25" s="179">
        <f t="shared" si="0"/>
        <v>3800</v>
      </c>
      <c r="G25" s="179">
        <f t="shared" si="1"/>
        <v>75147</v>
      </c>
      <c r="I25" s="179">
        <f>SUM($E$3:E25)</f>
        <v>75147</v>
      </c>
    </row>
    <row r="26" spans="1:9" ht="19.5" customHeight="1" x14ac:dyDescent="0.2">
      <c r="A26" s="196">
        <v>40015</v>
      </c>
      <c r="B26" s="182" t="s">
        <v>15</v>
      </c>
      <c r="C26" s="193">
        <v>3</v>
      </c>
      <c r="D26" s="183">
        <v>535</v>
      </c>
      <c r="E26" s="183">
        <f t="shared" si="0"/>
        <v>1605</v>
      </c>
      <c r="G26" s="183">
        <f t="shared" si="1"/>
        <v>76752</v>
      </c>
      <c r="I26" s="183">
        <f>SUM($E$3:E26)</f>
        <v>76752</v>
      </c>
    </row>
    <row r="27" spans="1:9" ht="19.5" customHeight="1" x14ac:dyDescent="0.2">
      <c r="A27" s="195">
        <v>40032</v>
      </c>
      <c r="B27" s="178" t="s">
        <v>16</v>
      </c>
      <c r="C27" s="192">
        <v>3</v>
      </c>
      <c r="D27" s="179">
        <v>663</v>
      </c>
      <c r="E27" s="179">
        <f t="shared" si="0"/>
        <v>1989</v>
      </c>
      <c r="G27" s="179">
        <f t="shared" si="1"/>
        <v>78741</v>
      </c>
      <c r="I27" s="179">
        <f>SUM($E$3:E27)</f>
        <v>78741</v>
      </c>
    </row>
    <row r="28" spans="1:9" ht="19.5" customHeight="1" x14ac:dyDescent="0.2">
      <c r="A28" s="196">
        <v>40049</v>
      </c>
      <c r="B28" s="182" t="s">
        <v>16</v>
      </c>
      <c r="C28" s="193">
        <v>5</v>
      </c>
      <c r="D28" s="183">
        <v>608</v>
      </c>
      <c r="E28" s="183">
        <f t="shared" si="0"/>
        <v>3040</v>
      </c>
      <c r="G28" s="183">
        <f t="shared" si="1"/>
        <v>81781</v>
      </c>
      <c r="I28" s="183">
        <f>SUM($E$3:E28)</f>
        <v>81781</v>
      </c>
    </row>
    <row r="29" spans="1:9" ht="19.5" customHeight="1" x14ac:dyDescent="0.2">
      <c r="A29" s="195">
        <v>40066</v>
      </c>
      <c r="B29" s="178" t="s">
        <v>13</v>
      </c>
      <c r="C29" s="192">
        <v>6</v>
      </c>
      <c r="D29" s="179">
        <v>460</v>
      </c>
      <c r="E29" s="179">
        <f t="shared" si="0"/>
        <v>2760</v>
      </c>
      <c r="G29" s="179">
        <f t="shared" si="1"/>
        <v>84541</v>
      </c>
      <c r="I29" s="179">
        <f>SUM($E$3:E29)</f>
        <v>84541</v>
      </c>
    </row>
    <row r="30" spans="1:9" ht="19.5" customHeight="1" x14ac:dyDescent="0.2">
      <c r="A30" s="196">
        <v>40083</v>
      </c>
      <c r="B30" s="182" t="s">
        <v>10</v>
      </c>
      <c r="C30" s="193">
        <v>4</v>
      </c>
      <c r="D30" s="183">
        <v>612</v>
      </c>
      <c r="E30" s="183">
        <f t="shared" si="0"/>
        <v>2448</v>
      </c>
      <c r="G30" s="183">
        <f t="shared" si="1"/>
        <v>86989</v>
      </c>
      <c r="I30" s="183">
        <f>SUM($E$3:E30)</f>
        <v>86989</v>
      </c>
    </row>
    <row r="31" spans="1:9" ht="19.5" customHeight="1" x14ac:dyDescent="0.2">
      <c r="A31" s="195">
        <v>40117</v>
      </c>
      <c r="B31" s="178" t="s">
        <v>15</v>
      </c>
      <c r="C31" s="192">
        <v>3</v>
      </c>
      <c r="D31" s="179">
        <v>741</v>
      </c>
      <c r="E31" s="179">
        <f t="shared" si="0"/>
        <v>2223</v>
      </c>
      <c r="G31" s="179">
        <f t="shared" si="1"/>
        <v>89212</v>
      </c>
      <c r="I31" s="179">
        <f>SUM($E$3:E31)</f>
        <v>89212</v>
      </c>
    </row>
  </sheetData>
  <sortState ref="A3:I31">
    <sortCondition ref="A2:A30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"/>
  <sheetViews>
    <sheetView workbookViewId="0">
      <selection activeCell="F5" sqref="F5"/>
    </sheetView>
  </sheetViews>
  <sheetFormatPr defaultColWidth="11.5703125" defaultRowHeight="20.25" customHeight="1" x14ac:dyDescent="0.2"/>
  <cols>
    <col min="1" max="1" width="13" style="9" customWidth="1"/>
    <col min="2" max="2" width="11.28515625" customWidth="1"/>
    <col min="3" max="3" width="8.7109375" customWidth="1"/>
    <col min="4" max="4" width="7.28515625" customWidth="1"/>
    <col min="5" max="5" width="12.28515625" style="4" customWidth="1"/>
    <col min="6" max="6" width="11.5703125" style="4"/>
    <col min="7" max="7" width="12.5703125" style="4" customWidth="1"/>
    <col min="8" max="8" width="3.5703125" style="4" customWidth="1"/>
    <col min="9" max="9" width="32" style="4" bestFit="1" customWidth="1"/>
    <col min="10" max="16384" width="11.5703125" style="4"/>
  </cols>
  <sheetData>
    <row r="1" spans="1:9" ht="20.2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/>
      <c r="I1" s="6"/>
    </row>
    <row r="2" spans="1:9" ht="20.25" customHeight="1" x14ac:dyDescent="0.25">
      <c r="A2" s="5">
        <v>39453</v>
      </c>
      <c r="B2" t="s">
        <v>7</v>
      </c>
      <c r="C2" t="s">
        <v>8</v>
      </c>
      <c r="D2">
        <v>8</v>
      </c>
      <c r="E2" s="6">
        <v>389</v>
      </c>
      <c r="F2" s="6">
        <f>+D2*E2</f>
        <v>3112</v>
      </c>
      <c r="G2" s="7" t="str">
        <f>IF(D2&gt;5,"Pay 10%","Pay 5%")</f>
        <v>Pay 10%</v>
      </c>
      <c r="H2" s="7"/>
      <c r="I2" s="6"/>
    </row>
    <row r="3" spans="1:9" ht="20.25" customHeight="1" x14ac:dyDescent="0.25">
      <c r="A3" s="5">
        <v>39487</v>
      </c>
      <c r="B3" t="s">
        <v>9</v>
      </c>
      <c r="C3" t="s">
        <v>10</v>
      </c>
      <c r="D3">
        <v>10</v>
      </c>
      <c r="E3" s="6">
        <v>385</v>
      </c>
      <c r="F3" s="6">
        <f t="shared" ref="F3:F30" si="0">+D3*E3</f>
        <v>3850</v>
      </c>
      <c r="G3" s="7"/>
      <c r="H3" s="7"/>
      <c r="I3" s="6"/>
    </row>
    <row r="4" spans="1:9" ht="20.25" customHeight="1" x14ac:dyDescent="0.25">
      <c r="A4" s="5">
        <v>39522</v>
      </c>
      <c r="B4" t="s">
        <v>11</v>
      </c>
      <c r="C4" t="s">
        <v>10</v>
      </c>
      <c r="D4">
        <v>3</v>
      </c>
      <c r="E4" s="6">
        <v>771</v>
      </c>
      <c r="F4" s="6">
        <f t="shared" si="0"/>
        <v>2313</v>
      </c>
      <c r="G4" s="7"/>
      <c r="H4" s="7"/>
      <c r="I4" s="6"/>
    </row>
    <row r="5" spans="1:9" ht="20.25" customHeight="1" x14ac:dyDescent="0.25">
      <c r="A5" s="5">
        <v>39556</v>
      </c>
      <c r="B5" t="s">
        <v>12</v>
      </c>
      <c r="C5" t="s">
        <v>13</v>
      </c>
      <c r="D5">
        <v>5</v>
      </c>
      <c r="E5" s="6">
        <v>313</v>
      </c>
      <c r="F5" s="6">
        <f t="shared" si="0"/>
        <v>1565</v>
      </c>
      <c r="G5" s="7"/>
      <c r="H5" s="7"/>
      <c r="I5" s="6"/>
    </row>
    <row r="6" spans="1:9" ht="20.25" customHeight="1" x14ac:dyDescent="0.25">
      <c r="A6" s="5">
        <v>39573</v>
      </c>
      <c r="B6" t="s">
        <v>14</v>
      </c>
      <c r="C6" t="s">
        <v>15</v>
      </c>
      <c r="D6">
        <v>10</v>
      </c>
      <c r="E6" s="6">
        <v>574</v>
      </c>
      <c r="F6" s="6">
        <f t="shared" si="0"/>
        <v>5740</v>
      </c>
      <c r="G6" s="7"/>
      <c r="H6" s="7"/>
      <c r="I6" s="6"/>
    </row>
    <row r="7" spans="1:9" ht="20.25" customHeight="1" x14ac:dyDescent="0.25">
      <c r="A7" s="5">
        <v>39590</v>
      </c>
      <c r="B7" t="s">
        <v>7</v>
      </c>
      <c r="C7" t="s">
        <v>16</v>
      </c>
      <c r="D7">
        <v>8</v>
      </c>
      <c r="E7" s="6">
        <v>730</v>
      </c>
      <c r="F7" s="6">
        <f t="shared" si="0"/>
        <v>5840</v>
      </c>
      <c r="G7" s="7"/>
      <c r="H7" s="7"/>
      <c r="I7" s="6"/>
    </row>
    <row r="8" spans="1:9" ht="20.25" customHeight="1" x14ac:dyDescent="0.25">
      <c r="A8" s="5">
        <v>39624</v>
      </c>
      <c r="B8" t="s">
        <v>9</v>
      </c>
      <c r="C8" t="s">
        <v>17</v>
      </c>
      <c r="D8">
        <v>4</v>
      </c>
      <c r="E8" s="6">
        <v>471</v>
      </c>
      <c r="F8" s="6">
        <f t="shared" si="0"/>
        <v>1884</v>
      </c>
      <c r="G8" s="7"/>
      <c r="H8" s="6"/>
      <c r="I8" s="6"/>
    </row>
    <row r="9" spans="1:9" ht="20.25" customHeight="1" x14ac:dyDescent="0.25">
      <c r="A9" s="5">
        <v>39675</v>
      </c>
      <c r="B9" t="s">
        <v>11</v>
      </c>
      <c r="C9" t="s">
        <v>18</v>
      </c>
      <c r="D9">
        <v>1</v>
      </c>
      <c r="E9" s="6">
        <v>548</v>
      </c>
      <c r="F9" s="6">
        <f t="shared" si="0"/>
        <v>548</v>
      </c>
      <c r="G9" s="7"/>
      <c r="H9" s="6"/>
      <c r="I9" s="6"/>
    </row>
    <row r="10" spans="1:9" ht="20.25" customHeight="1" x14ac:dyDescent="0.25">
      <c r="A10" s="5">
        <v>39794</v>
      </c>
      <c r="B10" t="s">
        <v>12</v>
      </c>
      <c r="C10" t="s">
        <v>8</v>
      </c>
      <c r="D10">
        <v>3</v>
      </c>
      <c r="E10" s="6">
        <v>323</v>
      </c>
      <c r="F10" s="6">
        <f t="shared" si="0"/>
        <v>969</v>
      </c>
      <c r="G10" s="7"/>
      <c r="H10" s="6"/>
      <c r="I10" s="6"/>
    </row>
    <row r="11" spans="1:9" ht="20.25" customHeight="1" x14ac:dyDescent="0.2">
      <c r="A11" s="5">
        <v>39913</v>
      </c>
      <c r="B11" t="s">
        <v>14</v>
      </c>
      <c r="C11" t="s">
        <v>10</v>
      </c>
      <c r="D11">
        <v>5</v>
      </c>
      <c r="E11" s="6">
        <v>712</v>
      </c>
      <c r="F11" s="6">
        <f t="shared" si="0"/>
        <v>3560</v>
      </c>
      <c r="G11" s="6"/>
      <c r="H11" s="6"/>
      <c r="I11" s="6"/>
    </row>
    <row r="12" spans="1:9" ht="20.25" customHeight="1" x14ac:dyDescent="0.2">
      <c r="A12" s="5">
        <v>39947</v>
      </c>
      <c r="B12" t="s">
        <v>7</v>
      </c>
      <c r="C12" t="s">
        <v>10</v>
      </c>
      <c r="D12">
        <v>9</v>
      </c>
      <c r="E12" s="6">
        <v>432</v>
      </c>
      <c r="F12" s="6">
        <f t="shared" si="0"/>
        <v>3888</v>
      </c>
      <c r="G12" s="6"/>
      <c r="H12" s="6"/>
      <c r="I12" s="6"/>
    </row>
    <row r="13" spans="1:9" ht="20.25" customHeight="1" x14ac:dyDescent="0.2">
      <c r="A13" s="5">
        <v>40066</v>
      </c>
      <c r="B13" t="s">
        <v>9</v>
      </c>
      <c r="C13" t="s">
        <v>13</v>
      </c>
      <c r="D13">
        <v>6</v>
      </c>
      <c r="E13" s="6">
        <v>460</v>
      </c>
      <c r="F13" s="6">
        <f t="shared" si="0"/>
        <v>2760</v>
      </c>
      <c r="G13" s="6"/>
      <c r="H13" s="6"/>
      <c r="I13" s="6"/>
    </row>
    <row r="14" spans="1:9" ht="20.25" customHeight="1" x14ac:dyDescent="0.2">
      <c r="A14" s="5">
        <v>40117</v>
      </c>
      <c r="B14" t="s">
        <v>11</v>
      </c>
      <c r="C14" t="s">
        <v>15</v>
      </c>
      <c r="D14">
        <v>3</v>
      </c>
      <c r="E14" s="6">
        <v>741</v>
      </c>
      <c r="F14" s="6">
        <f t="shared" si="0"/>
        <v>2223</v>
      </c>
      <c r="G14" s="6"/>
      <c r="H14" s="6"/>
      <c r="I14" s="6"/>
    </row>
    <row r="15" spans="1:9" ht="20.25" customHeight="1" x14ac:dyDescent="0.2">
      <c r="A15" s="5">
        <v>39709</v>
      </c>
      <c r="B15" t="s">
        <v>12</v>
      </c>
      <c r="C15" t="s">
        <v>16</v>
      </c>
      <c r="D15">
        <v>8</v>
      </c>
      <c r="E15" s="6">
        <v>580</v>
      </c>
      <c r="F15" s="6">
        <f t="shared" si="0"/>
        <v>4640</v>
      </c>
      <c r="G15" s="6"/>
      <c r="H15" s="6"/>
      <c r="I15" s="6"/>
    </row>
    <row r="16" spans="1:9" ht="20.25" customHeight="1" x14ac:dyDescent="0.2">
      <c r="A16" s="5">
        <v>39777</v>
      </c>
      <c r="B16" t="s">
        <v>14</v>
      </c>
      <c r="C16" t="s">
        <v>8</v>
      </c>
      <c r="D16">
        <v>6</v>
      </c>
      <c r="E16" s="6">
        <v>685</v>
      </c>
      <c r="F16" s="6">
        <f t="shared" si="0"/>
        <v>4110</v>
      </c>
      <c r="G16" s="6"/>
      <c r="H16" s="6"/>
      <c r="I16" s="6"/>
    </row>
    <row r="17" spans="1:9" ht="20.25" customHeight="1" x14ac:dyDescent="0.2">
      <c r="A17" s="5">
        <v>39811</v>
      </c>
      <c r="B17" t="s">
        <v>7</v>
      </c>
      <c r="C17" t="s">
        <v>10</v>
      </c>
      <c r="D17">
        <v>2</v>
      </c>
      <c r="E17" s="6">
        <v>401</v>
      </c>
      <c r="F17" s="6">
        <f t="shared" si="0"/>
        <v>802</v>
      </c>
      <c r="G17" s="6"/>
      <c r="H17" s="6"/>
      <c r="I17" s="6"/>
    </row>
    <row r="18" spans="1:9" ht="20.25" customHeight="1" x14ac:dyDescent="0.2">
      <c r="A18" s="5">
        <v>39896</v>
      </c>
      <c r="B18" t="s">
        <v>9</v>
      </c>
      <c r="C18" t="s">
        <v>10</v>
      </c>
      <c r="D18">
        <v>10</v>
      </c>
      <c r="E18" s="6">
        <v>342</v>
      </c>
      <c r="F18" s="6">
        <f t="shared" si="0"/>
        <v>3420</v>
      </c>
      <c r="G18" s="6"/>
      <c r="H18" s="6"/>
      <c r="I18" s="6"/>
    </row>
    <row r="19" spans="1:9" ht="20.25" customHeight="1" x14ac:dyDescent="0.2">
      <c r="A19" s="5">
        <v>39998</v>
      </c>
      <c r="B19" t="s">
        <v>11</v>
      </c>
      <c r="C19" t="s">
        <v>13</v>
      </c>
      <c r="D19">
        <v>8</v>
      </c>
      <c r="E19" s="6">
        <v>475</v>
      </c>
      <c r="F19" s="6">
        <f t="shared" si="0"/>
        <v>3800</v>
      </c>
      <c r="G19" s="6"/>
      <c r="H19" s="6"/>
      <c r="I19" s="6"/>
    </row>
    <row r="20" spans="1:9" ht="20.25" customHeight="1" x14ac:dyDescent="0.2">
      <c r="A20" s="5">
        <v>40015</v>
      </c>
      <c r="B20" t="s">
        <v>12</v>
      </c>
      <c r="C20" t="s">
        <v>15</v>
      </c>
      <c r="D20">
        <v>3</v>
      </c>
      <c r="E20" s="6">
        <v>535</v>
      </c>
      <c r="F20" s="6">
        <f t="shared" si="0"/>
        <v>1605</v>
      </c>
      <c r="G20" s="6"/>
      <c r="H20" s="6"/>
      <c r="I20" s="6"/>
    </row>
    <row r="21" spans="1:9" ht="20.25" customHeight="1" x14ac:dyDescent="0.2">
      <c r="A21" s="5">
        <v>40032</v>
      </c>
      <c r="B21" t="s">
        <v>14</v>
      </c>
      <c r="C21" t="s">
        <v>16</v>
      </c>
      <c r="D21">
        <v>3</v>
      </c>
      <c r="E21" s="6">
        <v>663</v>
      </c>
      <c r="F21" s="6">
        <f t="shared" si="0"/>
        <v>1989</v>
      </c>
      <c r="G21" s="6"/>
      <c r="H21" s="6"/>
      <c r="I21" s="6"/>
    </row>
    <row r="22" spans="1:9" ht="20.25" customHeight="1" x14ac:dyDescent="0.2">
      <c r="A22" s="5">
        <v>39504</v>
      </c>
      <c r="B22" t="s">
        <v>7</v>
      </c>
      <c r="C22" t="s">
        <v>19</v>
      </c>
      <c r="D22">
        <v>10</v>
      </c>
      <c r="E22" s="6">
        <v>762</v>
      </c>
      <c r="F22" s="6">
        <f t="shared" si="0"/>
        <v>7620</v>
      </c>
      <c r="G22" s="6"/>
      <c r="H22" s="6"/>
      <c r="I22" s="6"/>
    </row>
    <row r="23" spans="1:9" ht="20.25" customHeight="1" x14ac:dyDescent="0.2">
      <c r="A23" s="5">
        <v>39743</v>
      </c>
      <c r="B23" t="s">
        <v>9</v>
      </c>
      <c r="C23" t="s">
        <v>18</v>
      </c>
      <c r="D23">
        <v>5</v>
      </c>
      <c r="E23" s="6">
        <v>425</v>
      </c>
      <c r="F23" s="6">
        <f t="shared" si="0"/>
        <v>2125</v>
      </c>
      <c r="G23" s="6"/>
      <c r="H23" s="6"/>
      <c r="I23" s="6"/>
    </row>
    <row r="24" spans="1:9" ht="20.25" customHeight="1" x14ac:dyDescent="0.2">
      <c r="A24" s="5">
        <v>39760</v>
      </c>
      <c r="B24" t="s">
        <v>11</v>
      </c>
      <c r="C24" t="s">
        <v>8</v>
      </c>
      <c r="D24">
        <v>1</v>
      </c>
      <c r="E24" s="6">
        <v>639</v>
      </c>
      <c r="F24" s="6">
        <f t="shared" si="0"/>
        <v>639</v>
      </c>
      <c r="G24" s="6"/>
      <c r="H24" s="6"/>
      <c r="I24" s="6"/>
    </row>
    <row r="25" spans="1:9" ht="20.25" customHeight="1" x14ac:dyDescent="0.2">
      <c r="A25" s="5">
        <v>39930</v>
      </c>
      <c r="B25" t="s">
        <v>12</v>
      </c>
      <c r="C25" t="s">
        <v>10</v>
      </c>
      <c r="D25">
        <v>4</v>
      </c>
      <c r="E25" s="6">
        <v>409</v>
      </c>
      <c r="F25" s="6">
        <f t="shared" si="0"/>
        <v>1636</v>
      </c>
      <c r="G25" s="6"/>
      <c r="H25" s="6"/>
      <c r="I25" s="6"/>
    </row>
    <row r="26" spans="1:9" ht="20.25" customHeight="1" x14ac:dyDescent="0.2">
      <c r="A26" s="5">
        <v>40083</v>
      </c>
      <c r="B26" t="s">
        <v>14</v>
      </c>
      <c r="C26" t="s">
        <v>10</v>
      </c>
      <c r="D26">
        <v>4</v>
      </c>
      <c r="E26" s="6">
        <v>612</v>
      </c>
      <c r="F26" s="6">
        <f t="shared" si="0"/>
        <v>2448</v>
      </c>
      <c r="G26" s="6"/>
      <c r="H26" s="6"/>
      <c r="I26" s="6"/>
    </row>
    <row r="27" spans="1:9" ht="20.25" customHeight="1" x14ac:dyDescent="0.2">
      <c r="A27" s="5">
        <v>39692</v>
      </c>
      <c r="B27" t="s">
        <v>7</v>
      </c>
      <c r="C27" t="s">
        <v>13</v>
      </c>
      <c r="D27">
        <v>6</v>
      </c>
      <c r="E27" s="6">
        <v>688</v>
      </c>
      <c r="F27" s="6">
        <f t="shared" si="0"/>
        <v>4128</v>
      </c>
      <c r="G27" s="6"/>
      <c r="H27" s="6"/>
      <c r="I27" s="6"/>
    </row>
    <row r="28" spans="1:9" ht="20.25" customHeight="1" x14ac:dyDescent="0.2">
      <c r="A28" s="5">
        <v>39981</v>
      </c>
      <c r="B28" t="s">
        <v>9</v>
      </c>
      <c r="C28" t="s">
        <v>15</v>
      </c>
      <c r="D28">
        <v>10</v>
      </c>
      <c r="E28" s="6">
        <v>663</v>
      </c>
      <c r="F28" s="6">
        <f t="shared" si="0"/>
        <v>6630</v>
      </c>
      <c r="G28" s="6"/>
      <c r="H28" s="6"/>
      <c r="I28" s="6"/>
    </row>
    <row r="29" spans="1:9" ht="20.25" customHeight="1" x14ac:dyDescent="0.2">
      <c r="A29" s="5">
        <v>40049</v>
      </c>
      <c r="B29" t="s">
        <v>11</v>
      </c>
      <c r="C29" t="s">
        <v>16</v>
      </c>
      <c r="D29">
        <v>5</v>
      </c>
      <c r="E29" s="6">
        <v>608</v>
      </c>
      <c r="F29" s="6">
        <f t="shared" si="0"/>
        <v>3040</v>
      </c>
      <c r="G29" s="6"/>
      <c r="H29" s="6"/>
      <c r="I29" s="6"/>
    </row>
    <row r="30" spans="1:9" ht="20.25" customHeight="1" x14ac:dyDescent="0.2">
      <c r="A30" s="5">
        <v>39470</v>
      </c>
      <c r="B30" t="s">
        <v>12</v>
      </c>
      <c r="C30" s="8" t="s">
        <v>17</v>
      </c>
      <c r="D30">
        <v>6</v>
      </c>
      <c r="E30" s="6">
        <v>388</v>
      </c>
      <c r="F30" s="6">
        <f t="shared" si="0"/>
        <v>2328</v>
      </c>
      <c r="G30" s="6"/>
      <c r="H30" s="6"/>
      <c r="I30" s="6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43"/>
  <sheetViews>
    <sheetView workbookViewId="0">
      <selection activeCell="B11" sqref="B11"/>
    </sheetView>
  </sheetViews>
  <sheetFormatPr defaultColWidth="11.140625" defaultRowHeight="17.25" customHeight="1" x14ac:dyDescent="0.2"/>
  <cols>
    <col min="1" max="1" width="17" style="163" customWidth="1"/>
    <col min="2" max="2" width="16.5703125" style="163" customWidth="1"/>
    <col min="3" max="3" width="14.7109375" style="163" customWidth="1"/>
    <col min="4" max="4" width="11.5703125" style="163" customWidth="1"/>
    <col min="5" max="16384" width="11.140625" style="163"/>
  </cols>
  <sheetData>
    <row r="1" spans="1:8" s="4" customFormat="1" ht="20.25" customHeight="1" x14ac:dyDescent="0.2"/>
    <row r="2" spans="1:8" s="4" customFormat="1" ht="20.25" customHeight="1" x14ac:dyDescent="0.2">
      <c r="A2" s="4" t="s">
        <v>160</v>
      </c>
      <c r="G2" s="4">
        <f>INDEX(B17:F24,2,3)</f>
        <v>91</v>
      </c>
    </row>
    <row r="3" spans="1:8" s="4" customFormat="1" ht="20.25" customHeight="1" x14ac:dyDescent="0.2"/>
    <row r="4" spans="1:8" s="4" customFormat="1" ht="20.25" customHeight="1" x14ac:dyDescent="0.2">
      <c r="A4" s="4" t="s">
        <v>161</v>
      </c>
      <c r="G4" s="4">
        <f>MATCH("Bat Man",$B$17:$B$25,0)</f>
        <v>2</v>
      </c>
    </row>
    <row r="5" spans="1:8" s="4" customFormat="1" ht="20.25" customHeight="1" x14ac:dyDescent="0.2"/>
    <row r="6" spans="1:8" s="4" customFormat="1" ht="20.25" customHeight="1" x14ac:dyDescent="0.2">
      <c r="A6" s="4" t="s">
        <v>177</v>
      </c>
      <c r="G6" s="4">
        <f>MATCH("North",B17:F17,0)</f>
        <v>3</v>
      </c>
    </row>
    <row r="7" spans="1:8" s="4" customFormat="1" ht="20.25" customHeight="1" x14ac:dyDescent="0.2"/>
    <row r="8" spans="1:8" s="4" customFormat="1" ht="20.25" customHeight="1" x14ac:dyDescent="0.2">
      <c r="A8" s="249" t="s">
        <v>146</v>
      </c>
      <c r="B8" s="249"/>
      <c r="C8" s="249"/>
      <c r="D8" s="249"/>
      <c r="E8" s="249"/>
      <c r="F8" s="249"/>
      <c r="G8" s="249"/>
      <c r="H8" s="249"/>
    </row>
    <row r="9" spans="1:8" s="4" customFormat="1" ht="20.25" customHeight="1" x14ac:dyDescent="0.2"/>
    <row r="10" spans="1:8" s="4" customFormat="1" ht="20.25" customHeight="1" x14ac:dyDescent="0.2">
      <c r="A10" s="157" t="s">
        <v>143</v>
      </c>
      <c r="B10" s="158" t="s">
        <v>66</v>
      </c>
      <c r="C10" s="201"/>
      <c r="D10" s="202"/>
      <c r="E10" s="202"/>
      <c r="F10" s="201"/>
    </row>
    <row r="11" spans="1:8" s="4" customFormat="1" ht="20.25" customHeight="1" x14ac:dyDescent="0.2">
      <c r="A11" s="155" t="s">
        <v>9</v>
      </c>
      <c r="B11" s="156">
        <f>INDEX($B$18:$F$24,MATCH($B$10,$B$18:$B$24,0),MATCH(A11,$B$17:$F$17,0))</f>
        <v>91</v>
      </c>
      <c r="D11" s="207" t="s">
        <v>162</v>
      </c>
      <c r="E11" s="202"/>
      <c r="F11" s="201"/>
    </row>
    <row r="12" spans="1:8" s="4" customFormat="1" ht="20.25" customHeight="1" x14ac:dyDescent="0.2">
      <c r="A12" s="157" t="s">
        <v>11</v>
      </c>
      <c r="B12" s="158">
        <f>INDEX($B$18:$F$24,MATCH($B$10,$B$18:$B$24,0),MATCH(A12,$B$17:$F$17,0))</f>
        <v>73</v>
      </c>
      <c r="D12" s="207" t="s">
        <v>163</v>
      </c>
      <c r="E12" s="202"/>
      <c r="F12" s="201"/>
    </row>
    <row r="13" spans="1:8" s="4" customFormat="1" ht="20.25" customHeight="1" x14ac:dyDescent="0.2">
      <c r="A13" s="155" t="s">
        <v>12</v>
      </c>
      <c r="B13" s="156">
        <f>INDEX($B$18:$F$24,MATCH($B$10,$B$18:$B$24,0),MATCH(A13,$B$17:$F$17,0))</f>
        <v>85</v>
      </c>
      <c r="D13" s="207" t="s">
        <v>164</v>
      </c>
      <c r="E13" s="202"/>
      <c r="F13" s="201"/>
    </row>
    <row r="14" spans="1:8" s="4" customFormat="1" ht="20.25" customHeight="1" x14ac:dyDescent="0.2">
      <c r="A14" s="157" t="s">
        <v>14</v>
      </c>
      <c r="B14" s="158">
        <f>INDEX($B$18:$F$24,MATCH($B$10,$B$18:$B$24,0),MATCH(A14,$B$17:$F$17,0))</f>
        <v>79</v>
      </c>
      <c r="D14" s="207" t="s">
        <v>165</v>
      </c>
      <c r="E14" s="202"/>
      <c r="F14" s="201"/>
    </row>
    <row r="15" spans="1:8" s="4" customFormat="1" ht="20.25" customHeight="1" x14ac:dyDescent="0.2">
      <c r="A15" s="201"/>
      <c r="B15" s="204"/>
      <c r="C15" s="203"/>
      <c r="D15" s="202"/>
      <c r="E15" s="202"/>
      <c r="F15" s="201"/>
    </row>
    <row r="16" spans="1:8" s="4" customFormat="1" ht="20.25" customHeight="1" x14ac:dyDescent="0.2">
      <c r="A16" s="201"/>
      <c r="B16" s="204">
        <v>1</v>
      </c>
      <c r="C16" s="206">
        <v>2</v>
      </c>
      <c r="D16" s="206">
        <v>3</v>
      </c>
      <c r="E16" s="206">
        <v>4</v>
      </c>
      <c r="F16" s="206">
        <v>5</v>
      </c>
    </row>
    <row r="17" spans="1:8" s="4" customFormat="1" ht="20.25" customHeight="1" thickBot="1" x14ac:dyDescent="0.25">
      <c r="A17" s="205">
        <v>1</v>
      </c>
      <c r="B17" s="137" t="s">
        <v>159</v>
      </c>
      <c r="C17" s="140" t="s">
        <v>9</v>
      </c>
      <c r="D17" s="140" t="s">
        <v>11</v>
      </c>
      <c r="E17" s="140" t="s">
        <v>12</v>
      </c>
      <c r="F17" s="140" t="s">
        <v>14</v>
      </c>
    </row>
    <row r="18" spans="1:8" s="4" customFormat="1" ht="20.25" customHeight="1" thickTop="1" x14ac:dyDescent="0.2">
      <c r="A18" s="205">
        <v>2</v>
      </c>
      <c r="B18" s="138" t="s">
        <v>47</v>
      </c>
      <c r="C18" s="144">
        <v>102</v>
      </c>
      <c r="D18" s="144">
        <v>91</v>
      </c>
      <c r="E18" s="144">
        <v>87</v>
      </c>
      <c r="F18" s="144">
        <v>99</v>
      </c>
    </row>
    <row r="19" spans="1:8" s="4" customFormat="1" ht="20.25" customHeight="1" x14ac:dyDescent="0.2">
      <c r="A19" s="205">
        <v>3</v>
      </c>
      <c r="B19" s="151" t="s">
        <v>44</v>
      </c>
      <c r="C19" s="162">
        <v>107</v>
      </c>
      <c r="D19" s="162">
        <v>133</v>
      </c>
      <c r="E19" s="162">
        <v>125</v>
      </c>
      <c r="F19" s="162">
        <v>140</v>
      </c>
    </row>
    <row r="20" spans="1:8" s="4" customFormat="1" ht="20.25" customHeight="1" x14ac:dyDescent="0.2">
      <c r="A20" s="205">
        <v>4</v>
      </c>
      <c r="B20" s="138" t="s">
        <v>66</v>
      </c>
      <c r="C20" s="144">
        <v>91</v>
      </c>
      <c r="D20" s="144">
        <v>73</v>
      </c>
      <c r="E20" s="144">
        <v>85</v>
      </c>
      <c r="F20" s="144">
        <v>79</v>
      </c>
    </row>
    <row r="21" spans="1:8" s="4" customFormat="1" ht="20.25" customHeight="1" x14ac:dyDescent="0.2">
      <c r="A21" s="205">
        <v>5</v>
      </c>
      <c r="B21" s="151" t="s">
        <v>50</v>
      </c>
      <c r="C21" s="162">
        <v>49</v>
      </c>
      <c r="D21" s="162">
        <v>50</v>
      </c>
      <c r="E21" s="162">
        <v>59</v>
      </c>
      <c r="F21" s="162">
        <v>51</v>
      </c>
    </row>
    <row r="22" spans="1:8" s="4" customFormat="1" ht="20.25" customHeight="1" x14ac:dyDescent="0.2">
      <c r="A22" s="205">
        <v>6</v>
      </c>
      <c r="B22" s="138" t="s">
        <v>65</v>
      </c>
      <c r="C22" s="144">
        <v>57</v>
      </c>
      <c r="D22" s="144">
        <v>44</v>
      </c>
      <c r="E22" s="144">
        <v>37</v>
      </c>
      <c r="F22" s="144">
        <v>32</v>
      </c>
    </row>
    <row r="23" spans="1:8" s="4" customFormat="1" ht="20.25" customHeight="1" x14ac:dyDescent="0.2">
      <c r="A23" s="205">
        <v>7</v>
      </c>
      <c r="B23" s="139" t="s">
        <v>43</v>
      </c>
      <c r="C23" s="146">
        <v>206</v>
      </c>
      <c r="D23" s="146">
        <v>138</v>
      </c>
      <c r="E23" s="146">
        <v>172</v>
      </c>
      <c r="F23" s="146">
        <v>240</v>
      </c>
    </row>
    <row r="24" spans="1:8" s="4" customFormat="1" ht="20.25" customHeight="1" thickBot="1" x14ac:dyDescent="0.25">
      <c r="A24" s="205">
        <v>8</v>
      </c>
      <c r="B24" s="141" t="s">
        <v>64</v>
      </c>
      <c r="C24" s="144">
        <v>72</v>
      </c>
      <c r="D24" s="144">
        <v>86</v>
      </c>
      <c r="E24" s="144">
        <v>83</v>
      </c>
      <c r="F24" s="144">
        <v>95</v>
      </c>
    </row>
    <row r="25" spans="1:8" s="4" customFormat="1" ht="20.25" customHeight="1" x14ac:dyDescent="0.2">
      <c r="A25" s="205">
        <v>9</v>
      </c>
      <c r="B25" s="142" t="s">
        <v>105</v>
      </c>
      <c r="C25" s="143">
        <f ca="1">SUM(C18:(OFFSET(C25,-1,0)))</f>
        <v>684</v>
      </c>
      <c r="D25" s="143">
        <f ca="1">SUM(D18:(OFFSET(D25,-1,0)))</f>
        <v>615</v>
      </c>
      <c r="E25" s="143">
        <f ca="1">SUM(E18:(OFFSET(E25,-1,0)))</f>
        <v>648</v>
      </c>
      <c r="F25" s="143">
        <f ca="1">SUM(F18:(OFFSET(F25,-1,0)))</f>
        <v>736</v>
      </c>
    </row>
    <row r="28" spans="1:8" ht="17.25" customHeight="1" x14ac:dyDescent="0.2">
      <c r="A28" s="249" t="s">
        <v>166</v>
      </c>
      <c r="B28" s="249"/>
      <c r="C28" s="249"/>
      <c r="D28" s="249"/>
      <c r="E28" s="249"/>
      <c r="F28" s="249"/>
      <c r="G28" s="249"/>
      <c r="H28" s="249"/>
    </row>
    <row r="30" spans="1:8" ht="17.25" customHeight="1" x14ac:dyDescent="0.2">
      <c r="A30" s="4" t="s">
        <v>176</v>
      </c>
      <c r="D30" s="30" t="str">
        <f>INDEX($B$33:$D$40,MATCH("Krafty Kids",$C$33:$C$40,0),MATCH("Program",$B$33:$D$33,0))</f>
        <v>Mr Maker</v>
      </c>
    </row>
    <row r="31" spans="1:8" ht="17.25" customHeight="1" x14ac:dyDescent="0.2">
      <c r="A31" s="201"/>
      <c r="B31" s="204"/>
      <c r="C31" s="30"/>
      <c r="D31" s="202"/>
      <c r="E31" s="202"/>
      <c r="F31" s="201"/>
      <c r="G31" s="4"/>
      <c r="H31" s="4"/>
    </row>
    <row r="32" spans="1:8" ht="17.25" customHeight="1" x14ac:dyDescent="0.2">
      <c r="A32" s="201"/>
      <c r="B32" s="204"/>
      <c r="C32" s="206"/>
      <c r="D32" s="206"/>
      <c r="E32" s="202"/>
      <c r="F32" s="201"/>
      <c r="H32" s="4"/>
    </row>
    <row r="33" spans="1:8" ht="17.25" customHeight="1" thickBot="1" x14ac:dyDescent="0.25">
      <c r="A33" s="205"/>
      <c r="B33" s="137" t="s">
        <v>63</v>
      </c>
      <c r="C33" s="140" t="s">
        <v>167</v>
      </c>
      <c r="D33" s="140" t="s">
        <v>174</v>
      </c>
      <c r="E33" s="202"/>
      <c r="F33" s="201"/>
      <c r="H33" s="4"/>
    </row>
    <row r="34" spans="1:8" ht="17.25" customHeight="1" thickTop="1" x14ac:dyDescent="0.2">
      <c r="A34" s="205"/>
      <c r="B34" s="138" t="s">
        <v>47</v>
      </c>
      <c r="C34" s="144" t="s">
        <v>168</v>
      </c>
      <c r="D34" s="144">
        <f>SUM(C18:F18)</f>
        <v>379</v>
      </c>
      <c r="E34" s="202"/>
      <c r="F34" s="201"/>
      <c r="H34" s="4"/>
    </row>
    <row r="35" spans="1:8" ht="17.25" customHeight="1" x14ac:dyDescent="0.2">
      <c r="A35" s="205"/>
      <c r="B35" s="151" t="s">
        <v>44</v>
      </c>
      <c r="C35" s="162" t="s">
        <v>175</v>
      </c>
      <c r="D35" s="162">
        <f t="shared" ref="D35:D40" si="0">SUM(C19:F19)</f>
        <v>505</v>
      </c>
      <c r="E35" s="202"/>
      <c r="F35" s="201"/>
      <c r="H35" s="4"/>
    </row>
    <row r="36" spans="1:8" ht="17.25" customHeight="1" x14ac:dyDescent="0.2">
      <c r="A36" s="205"/>
      <c r="B36" s="138" t="s">
        <v>66</v>
      </c>
      <c r="C36" s="144" t="s">
        <v>169</v>
      </c>
      <c r="D36" s="144">
        <f t="shared" si="0"/>
        <v>328</v>
      </c>
      <c r="E36" s="202"/>
      <c r="F36" s="201"/>
      <c r="H36" s="4"/>
    </row>
    <row r="37" spans="1:8" ht="17.25" customHeight="1" x14ac:dyDescent="0.2">
      <c r="A37" s="205"/>
      <c r="B37" s="151" t="s">
        <v>50</v>
      </c>
      <c r="C37" s="162" t="s">
        <v>170</v>
      </c>
      <c r="D37" s="162">
        <f t="shared" si="0"/>
        <v>209</v>
      </c>
      <c r="E37" s="202"/>
      <c r="F37" s="201"/>
      <c r="H37" s="4"/>
    </row>
    <row r="38" spans="1:8" ht="17.25" customHeight="1" x14ac:dyDescent="0.2">
      <c r="A38" s="205"/>
      <c r="B38" s="138" t="s">
        <v>65</v>
      </c>
      <c r="C38" s="144" t="s">
        <v>171</v>
      </c>
      <c r="D38" s="144">
        <f t="shared" si="0"/>
        <v>170</v>
      </c>
      <c r="E38" s="202"/>
      <c r="F38" s="201"/>
      <c r="H38" s="4"/>
    </row>
    <row r="39" spans="1:8" ht="17.25" customHeight="1" x14ac:dyDescent="0.2">
      <c r="A39" s="205"/>
      <c r="B39" s="139" t="s">
        <v>43</v>
      </c>
      <c r="C39" s="146" t="s">
        <v>172</v>
      </c>
      <c r="D39" s="146">
        <f t="shared" si="0"/>
        <v>756</v>
      </c>
      <c r="E39" s="202"/>
      <c r="F39" s="201"/>
      <c r="H39" s="4"/>
    </row>
    <row r="40" spans="1:8" ht="17.25" customHeight="1" x14ac:dyDescent="0.2">
      <c r="A40" s="205"/>
      <c r="B40" s="141" t="s">
        <v>64</v>
      </c>
      <c r="C40" s="144" t="s">
        <v>173</v>
      </c>
      <c r="D40" s="144">
        <f t="shared" si="0"/>
        <v>336</v>
      </c>
      <c r="E40" s="202"/>
      <c r="F40" s="201"/>
      <c r="H40" s="4"/>
    </row>
    <row r="41" spans="1:8" ht="17.25" customHeight="1" x14ac:dyDescent="0.2">
      <c r="E41" s="202"/>
      <c r="F41" s="201"/>
    </row>
    <row r="42" spans="1:8" ht="17.25" customHeight="1" x14ac:dyDescent="0.2">
      <c r="E42" s="202"/>
      <c r="F42" s="201"/>
    </row>
    <row r="43" spans="1:8" ht="17.25" customHeight="1" x14ac:dyDescent="0.2">
      <c r="E43" s="202"/>
      <c r="F43" s="201"/>
    </row>
  </sheetData>
  <mergeCells count="2">
    <mergeCell ref="A8:H8"/>
    <mergeCell ref="A28:H28"/>
  </mergeCells>
  <dataValidations count="1">
    <dataValidation type="list" allowBlank="1" showInputMessage="1" showErrorMessage="1" sqref="B10">
      <formula1>$B$18:$B$24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18"/>
  <sheetViews>
    <sheetView workbookViewId="0">
      <selection activeCell="A5" sqref="A5"/>
    </sheetView>
  </sheetViews>
  <sheetFormatPr defaultRowHeight="12.75" x14ac:dyDescent="0.2"/>
  <cols>
    <col min="1" max="1" width="18.7109375" customWidth="1"/>
  </cols>
  <sheetData>
    <row r="1" spans="1:7" s="126" customFormat="1" ht="22.5" customHeight="1" x14ac:dyDescent="0.6">
      <c r="A1" s="249" t="s">
        <v>148</v>
      </c>
      <c r="B1" s="249"/>
      <c r="C1" s="249"/>
      <c r="D1" s="249"/>
      <c r="E1" s="249"/>
      <c r="F1" s="249"/>
      <c r="G1" s="249"/>
    </row>
    <row r="2" spans="1:7" s="126" customFormat="1" ht="20.25" customHeight="1" x14ac:dyDescent="0.6"/>
    <row r="3" spans="1:7" s="126" customFormat="1" ht="20.25" customHeight="1" thickBot="1" x14ac:dyDescent="0.65">
      <c r="A3" s="137" t="s">
        <v>63</v>
      </c>
      <c r="B3" s="165"/>
      <c r="C3" s="165" t="s">
        <v>47</v>
      </c>
      <c r="D3" s="165"/>
      <c r="E3" s="165"/>
      <c r="F3" s="165"/>
      <c r="G3" s="165"/>
    </row>
    <row r="4" spans="1:7" s="126" customFormat="1" ht="20.25" customHeight="1" thickTop="1" x14ac:dyDescent="0.6">
      <c r="A4" s="138" t="s">
        <v>47</v>
      </c>
      <c r="B4" s="165"/>
      <c r="C4" s="165"/>
      <c r="D4" s="165"/>
      <c r="E4" s="165"/>
      <c r="F4" s="165"/>
      <c r="G4" s="165"/>
    </row>
    <row r="5" spans="1:7" s="126" customFormat="1" ht="20.25" customHeight="1" x14ac:dyDescent="0.6">
      <c r="A5" s="151" t="s">
        <v>44</v>
      </c>
      <c r="B5" s="165"/>
      <c r="C5" s="165"/>
      <c r="D5" s="165"/>
      <c r="E5" s="165"/>
      <c r="F5" s="165"/>
      <c r="G5" s="165"/>
    </row>
    <row r="6" spans="1:7" s="126" customFormat="1" ht="20.25" customHeight="1" x14ac:dyDescent="0.6">
      <c r="A6" s="138" t="s">
        <v>66</v>
      </c>
      <c r="B6" s="165"/>
      <c r="C6" s="165"/>
      <c r="D6" s="165"/>
      <c r="E6" s="165"/>
      <c r="F6" s="165"/>
      <c r="G6" s="165"/>
    </row>
    <row r="7" spans="1:7" s="126" customFormat="1" ht="20.25" customHeight="1" x14ac:dyDescent="0.6">
      <c r="A7" s="139" t="s">
        <v>50</v>
      </c>
      <c r="B7" s="165"/>
      <c r="C7" s="165"/>
      <c r="D7" s="165"/>
      <c r="E7" s="165"/>
      <c r="F7" s="165"/>
      <c r="G7" s="165"/>
    </row>
    <row r="8" spans="1:7" s="126" customFormat="1" ht="20.25" customHeight="1" x14ac:dyDescent="0.6">
      <c r="A8" s="138" t="s">
        <v>65</v>
      </c>
      <c r="B8" s="165"/>
      <c r="C8" s="165"/>
      <c r="D8" s="165"/>
      <c r="E8" s="165"/>
      <c r="F8" s="165"/>
      <c r="G8" s="165"/>
    </row>
    <row r="9" spans="1:7" s="126" customFormat="1" ht="20.25" customHeight="1" x14ac:dyDescent="0.6">
      <c r="A9" s="139" t="s">
        <v>43</v>
      </c>
      <c r="B9" s="165"/>
      <c r="C9" s="165"/>
      <c r="D9" s="165"/>
      <c r="E9" s="165"/>
      <c r="F9" s="165"/>
      <c r="G9" s="165"/>
    </row>
    <row r="10" spans="1:7" s="126" customFormat="1" ht="20.25" customHeight="1" x14ac:dyDescent="0.6">
      <c r="A10" s="141" t="s">
        <v>64</v>
      </c>
      <c r="B10" s="165"/>
      <c r="C10" s="165"/>
      <c r="D10" s="165"/>
      <c r="E10" s="165"/>
      <c r="F10" s="165"/>
      <c r="G10" s="165"/>
    </row>
    <row r="11" spans="1:7" s="126" customFormat="1" ht="20.25" customHeight="1" x14ac:dyDescent="0.6"/>
    <row r="12" spans="1:7" s="126" customFormat="1" ht="20.25" customHeight="1" x14ac:dyDescent="0.6"/>
    <row r="13" spans="1:7" s="126" customFormat="1" ht="20.25" customHeight="1" x14ac:dyDescent="0.6"/>
    <row r="14" spans="1:7" s="126" customFormat="1" ht="20.25" customHeight="1" x14ac:dyDescent="0.6"/>
    <row r="15" spans="1:7" s="126" customFormat="1" ht="20.25" customHeight="1" x14ac:dyDescent="0.6"/>
    <row r="16" spans="1:7" s="126" customFormat="1" ht="20.25" customHeight="1" x14ac:dyDescent="0.6"/>
    <row r="17" s="126" customFormat="1" ht="20.25" customHeight="1" x14ac:dyDescent="0.6"/>
    <row r="18" s="126" customFormat="1" ht="20.25" customHeight="1" x14ac:dyDescent="0.6"/>
  </sheetData>
  <mergeCells count="1">
    <mergeCell ref="A1:G1"/>
  </mergeCells>
  <dataValidations count="1">
    <dataValidation type="list" allowBlank="1" showInputMessage="1" showErrorMessage="1" sqref="C3">
      <formula1>DynamicList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G446"/>
  <sheetViews>
    <sheetView workbookViewId="0">
      <pane ySplit="3" topLeftCell="A4" activePane="bottomLeft" state="frozen"/>
      <selection pane="bottomLeft" activeCell="H20" sqref="H20"/>
    </sheetView>
  </sheetViews>
  <sheetFormatPr defaultRowHeight="18" customHeight="1" x14ac:dyDescent="0.2"/>
  <cols>
    <col min="1" max="1" width="22.140625" customWidth="1"/>
    <col min="2" max="2" width="21" customWidth="1"/>
    <col min="3" max="3" width="17.85546875" style="210" customWidth="1"/>
    <col min="4" max="4" width="14.7109375" style="209" bestFit="1" customWidth="1"/>
    <col min="5" max="5" width="12.140625" style="208" customWidth="1"/>
  </cols>
  <sheetData>
    <row r="1" spans="1:7" ht="24.75" customHeight="1" x14ac:dyDescent="0.2">
      <c r="A1" s="264" t="s">
        <v>178</v>
      </c>
      <c r="B1" s="264"/>
      <c r="C1" s="264"/>
      <c r="D1" s="264"/>
      <c r="E1" s="264"/>
    </row>
    <row r="2" spans="1:7" ht="18" customHeight="1" x14ac:dyDescent="0.2">
      <c r="D2" s="220"/>
    </row>
    <row r="3" spans="1:7" ht="18" customHeight="1" x14ac:dyDescent="0.2">
      <c r="A3" s="104" t="s">
        <v>179</v>
      </c>
      <c r="B3" s="104" t="s">
        <v>41</v>
      </c>
      <c r="C3" s="222" t="s">
        <v>181</v>
      </c>
      <c r="D3" s="217" t="s">
        <v>180</v>
      </c>
      <c r="E3" s="202" t="s">
        <v>644</v>
      </c>
    </row>
    <row r="4" spans="1:7" ht="18" customHeight="1" x14ac:dyDescent="0.2">
      <c r="A4" t="s">
        <v>182</v>
      </c>
      <c r="B4" s="216" t="s">
        <v>183</v>
      </c>
      <c r="C4" s="215" t="s">
        <v>184</v>
      </c>
      <c r="D4" s="214">
        <v>325000</v>
      </c>
      <c r="E4" s="208">
        <f>Table1[[#This Row],[Salary]]*0.1%</f>
        <v>325</v>
      </c>
      <c r="G4" s="221"/>
    </row>
    <row r="5" spans="1:7" ht="18" customHeight="1" x14ac:dyDescent="0.2">
      <c r="A5" t="s">
        <v>182</v>
      </c>
      <c r="B5" s="216" t="s">
        <v>185</v>
      </c>
      <c r="C5" s="215" t="s">
        <v>184</v>
      </c>
      <c r="D5" s="214">
        <v>322500</v>
      </c>
      <c r="E5" s="208">
        <f>Table1[[#This Row],[Salary]]*0.1%</f>
        <v>322.5</v>
      </c>
    </row>
    <row r="6" spans="1:7" ht="18" customHeight="1" x14ac:dyDescent="0.2">
      <c r="A6" t="s">
        <v>182</v>
      </c>
      <c r="B6" s="216" t="s">
        <v>186</v>
      </c>
      <c r="C6" s="215" t="s">
        <v>184</v>
      </c>
      <c r="D6" s="214">
        <v>550000</v>
      </c>
      <c r="E6" s="208">
        <f>Table1[[#This Row],[Salary]]*0.1%</f>
        <v>550</v>
      </c>
    </row>
    <row r="7" spans="1:7" ht="18" customHeight="1" x14ac:dyDescent="0.2">
      <c r="A7" t="s">
        <v>182</v>
      </c>
      <c r="B7" s="216" t="s">
        <v>187</v>
      </c>
      <c r="C7" s="215" t="s">
        <v>188</v>
      </c>
      <c r="D7" s="214">
        <v>360000</v>
      </c>
      <c r="E7" s="208">
        <f>Table1[[#This Row],[Salary]]*0.1%</f>
        <v>360</v>
      </c>
    </row>
    <row r="8" spans="1:7" ht="18" customHeight="1" x14ac:dyDescent="0.2">
      <c r="A8" t="s">
        <v>182</v>
      </c>
      <c r="B8" s="216" t="s">
        <v>189</v>
      </c>
      <c r="C8" s="215" t="s">
        <v>190</v>
      </c>
      <c r="D8" s="214">
        <v>750000</v>
      </c>
      <c r="E8" s="208">
        <f>Table1[[#This Row],[Salary]]*0.1%</f>
        <v>750</v>
      </c>
    </row>
    <row r="9" spans="1:7" ht="18" customHeight="1" x14ac:dyDescent="0.2">
      <c r="A9" t="s">
        <v>182</v>
      </c>
      <c r="B9" s="216" t="s">
        <v>191</v>
      </c>
      <c r="C9" s="215" t="s">
        <v>188</v>
      </c>
      <c r="D9" s="214">
        <v>1350000</v>
      </c>
      <c r="E9" s="208">
        <f>Table1[[#This Row],[Salary]]*0.1%</f>
        <v>1350</v>
      </c>
    </row>
    <row r="10" spans="1:7" ht="18" customHeight="1" x14ac:dyDescent="0.2">
      <c r="A10" t="s">
        <v>182</v>
      </c>
      <c r="B10" s="216" t="s">
        <v>192</v>
      </c>
      <c r="C10" s="215" t="s">
        <v>193</v>
      </c>
      <c r="D10" s="214">
        <v>1350000</v>
      </c>
      <c r="E10" s="208">
        <f>Table1[[#This Row],[Salary]]*0.1%</f>
        <v>1350</v>
      </c>
    </row>
    <row r="11" spans="1:7" ht="18" customHeight="1" x14ac:dyDescent="0.2">
      <c r="A11" t="s">
        <v>182</v>
      </c>
      <c r="B11" s="216" t="s">
        <v>194</v>
      </c>
      <c r="C11" s="215" t="s">
        <v>195</v>
      </c>
      <c r="D11" s="214">
        <v>4000000</v>
      </c>
      <c r="E11" s="208">
        <f>Table1[[#This Row],[Salary]]*0.1%</f>
        <v>4000</v>
      </c>
    </row>
    <row r="12" spans="1:7" ht="18" customHeight="1" x14ac:dyDescent="0.2">
      <c r="A12" t="s">
        <v>182</v>
      </c>
      <c r="B12" s="216" t="s">
        <v>196</v>
      </c>
      <c r="C12" s="215" t="s">
        <v>184</v>
      </c>
      <c r="D12" s="214">
        <v>2500000</v>
      </c>
      <c r="E12" s="208">
        <f>Table1[[#This Row],[Salary]]*0.1%</f>
        <v>2500</v>
      </c>
    </row>
    <row r="13" spans="1:7" ht="18" customHeight="1" x14ac:dyDescent="0.2">
      <c r="A13" t="s">
        <v>182</v>
      </c>
      <c r="B13" s="216" t="s">
        <v>197</v>
      </c>
      <c r="C13" s="215" t="s">
        <v>188</v>
      </c>
      <c r="D13" s="214">
        <v>318000</v>
      </c>
      <c r="E13" s="208">
        <f>Table1[[#This Row],[Salary]]*0.1%</f>
        <v>318</v>
      </c>
    </row>
    <row r="14" spans="1:7" ht="18" customHeight="1" x14ac:dyDescent="0.2">
      <c r="A14" t="s">
        <v>182</v>
      </c>
      <c r="B14" s="216" t="s">
        <v>198</v>
      </c>
      <c r="C14" s="215" t="s">
        <v>199</v>
      </c>
      <c r="D14" s="214">
        <v>9000000</v>
      </c>
      <c r="E14" s="208">
        <f>Table1[[#This Row],[Salary]]*0.1%</f>
        <v>9000</v>
      </c>
    </row>
    <row r="15" spans="1:7" ht="18" customHeight="1" x14ac:dyDescent="0.2">
      <c r="A15" t="s">
        <v>182</v>
      </c>
      <c r="B15" s="216" t="s">
        <v>200</v>
      </c>
      <c r="C15" s="215" t="s">
        <v>195</v>
      </c>
      <c r="D15" s="214">
        <v>10083333</v>
      </c>
      <c r="E15" s="208">
        <f>Table1[[#This Row],[Salary]]*0.1%</f>
        <v>10083.333000000001</v>
      </c>
    </row>
    <row r="16" spans="1:7" ht="18" customHeight="1" x14ac:dyDescent="0.2">
      <c r="A16" t="s">
        <v>182</v>
      </c>
      <c r="B16" s="216" t="s">
        <v>201</v>
      </c>
      <c r="C16" s="215" t="s">
        <v>184</v>
      </c>
      <c r="D16" s="214">
        <v>317500</v>
      </c>
      <c r="E16" s="208">
        <f>Table1[[#This Row],[Salary]]*0.1%</f>
        <v>317.5</v>
      </c>
    </row>
    <row r="17" spans="1:5" ht="18" customHeight="1" x14ac:dyDescent="0.2">
      <c r="A17" t="s">
        <v>182</v>
      </c>
      <c r="B17" s="216" t="s">
        <v>202</v>
      </c>
      <c r="C17" s="215" t="s">
        <v>190</v>
      </c>
      <c r="D17" s="214">
        <v>7833333</v>
      </c>
      <c r="E17" s="208">
        <f>Table1[[#This Row],[Salary]]*0.1%</f>
        <v>7833.3330000000005</v>
      </c>
    </row>
    <row r="18" spans="1:5" ht="18" customHeight="1" x14ac:dyDescent="0.2">
      <c r="A18" t="s">
        <v>182</v>
      </c>
      <c r="B18" s="216" t="s">
        <v>203</v>
      </c>
      <c r="C18" s="215" t="s">
        <v>184</v>
      </c>
      <c r="D18" s="214">
        <v>317500</v>
      </c>
      <c r="E18" s="208">
        <f>Table1[[#This Row],[Salary]]*0.1%</f>
        <v>317.5</v>
      </c>
    </row>
    <row r="19" spans="1:5" ht="18" customHeight="1" x14ac:dyDescent="0.2">
      <c r="A19" t="s">
        <v>182</v>
      </c>
      <c r="B19" s="216" t="s">
        <v>204</v>
      </c>
      <c r="C19" s="215" t="s">
        <v>205</v>
      </c>
      <c r="D19" s="214">
        <v>318000</v>
      </c>
      <c r="E19" s="208">
        <f>Table1[[#This Row],[Salary]]*0.1%</f>
        <v>318</v>
      </c>
    </row>
    <row r="20" spans="1:5" ht="18" customHeight="1" x14ac:dyDescent="0.2">
      <c r="A20" t="s">
        <v>182</v>
      </c>
      <c r="B20" s="216" t="s">
        <v>206</v>
      </c>
      <c r="C20" s="215" t="s">
        <v>193</v>
      </c>
      <c r="D20" s="214">
        <v>330000</v>
      </c>
      <c r="E20" s="208">
        <f>Table1[[#This Row],[Salary]]*0.1%</f>
        <v>330</v>
      </c>
    </row>
    <row r="21" spans="1:5" ht="18" customHeight="1" x14ac:dyDescent="0.2">
      <c r="A21" t="s">
        <v>182</v>
      </c>
      <c r="B21" s="216" t="s">
        <v>207</v>
      </c>
      <c r="C21" s="215" t="s">
        <v>184</v>
      </c>
      <c r="D21" s="214">
        <v>825000</v>
      </c>
      <c r="E21" s="208">
        <f>Table1[[#This Row],[Salary]]*0.1%</f>
        <v>825</v>
      </c>
    </row>
    <row r="22" spans="1:5" ht="18" customHeight="1" x14ac:dyDescent="0.2">
      <c r="A22" t="s">
        <v>182</v>
      </c>
      <c r="B22" s="216" t="s">
        <v>208</v>
      </c>
      <c r="C22" s="215" t="s">
        <v>184</v>
      </c>
      <c r="D22" s="214">
        <v>330000</v>
      </c>
      <c r="E22" s="208">
        <f>Table1[[#This Row],[Salary]]*0.1%</f>
        <v>330</v>
      </c>
    </row>
    <row r="23" spans="1:5" ht="18" customHeight="1" x14ac:dyDescent="0.2">
      <c r="A23" t="s">
        <v>182</v>
      </c>
      <c r="B23" s="216" t="s">
        <v>209</v>
      </c>
      <c r="C23" s="215" t="s">
        <v>195</v>
      </c>
      <c r="D23" s="214">
        <v>750000</v>
      </c>
      <c r="E23" s="208">
        <f>Table1[[#This Row],[Salary]]*0.1%</f>
        <v>750</v>
      </c>
    </row>
    <row r="24" spans="1:5" ht="18" customHeight="1" x14ac:dyDescent="0.2">
      <c r="A24" t="s">
        <v>182</v>
      </c>
      <c r="B24" s="216" t="s">
        <v>210</v>
      </c>
      <c r="C24" s="215" t="s">
        <v>184</v>
      </c>
      <c r="D24" s="214">
        <v>7375000</v>
      </c>
      <c r="E24" s="208">
        <f>Table1[[#This Row],[Salary]]*0.1%</f>
        <v>7375</v>
      </c>
    </row>
    <row r="25" spans="1:5" ht="18" customHeight="1" x14ac:dyDescent="0.2">
      <c r="A25" t="s">
        <v>182</v>
      </c>
      <c r="B25" s="216" t="s">
        <v>211</v>
      </c>
      <c r="C25" s="215" t="s">
        <v>205</v>
      </c>
      <c r="D25" s="214">
        <v>318000</v>
      </c>
      <c r="E25" s="208">
        <f>Table1[[#This Row],[Salary]]*0.1%</f>
        <v>318</v>
      </c>
    </row>
    <row r="26" spans="1:5" ht="18" customHeight="1" x14ac:dyDescent="0.2">
      <c r="A26" t="s">
        <v>182</v>
      </c>
      <c r="B26" s="216" t="s">
        <v>212</v>
      </c>
      <c r="C26" s="215" t="s">
        <v>195</v>
      </c>
      <c r="D26" s="214">
        <v>321000</v>
      </c>
      <c r="E26" s="208">
        <f>Table1[[#This Row],[Salary]]*0.1%</f>
        <v>321</v>
      </c>
    </row>
    <row r="27" spans="1:5" ht="18" customHeight="1" x14ac:dyDescent="0.2">
      <c r="A27" t="s">
        <v>182</v>
      </c>
      <c r="B27" s="216" t="s">
        <v>213</v>
      </c>
      <c r="C27" s="215" t="s">
        <v>199</v>
      </c>
      <c r="D27" s="214">
        <v>335000</v>
      </c>
      <c r="E27" s="208">
        <f>Table1[[#This Row],[Salary]]*0.1%</f>
        <v>335</v>
      </c>
    </row>
    <row r="28" spans="1:5" ht="18" customHeight="1" x14ac:dyDescent="0.2">
      <c r="A28" t="s">
        <v>182</v>
      </c>
      <c r="B28" s="216" t="s">
        <v>214</v>
      </c>
      <c r="C28" s="215" t="s">
        <v>184</v>
      </c>
      <c r="D28" s="214">
        <v>335000</v>
      </c>
      <c r="E28" s="208">
        <f>Table1[[#This Row],[Salary]]*0.1%</f>
        <v>335</v>
      </c>
    </row>
    <row r="29" spans="1:5" ht="18" customHeight="1" x14ac:dyDescent="0.2">
      <c r="A29" t="s">
        <v>182</v>
      </c>
      <c r="B29" s="216" t="s">
        <v>215</v>
      </c>
      <c r="C29" s="215" t="s">
        <v>184</v>
      </c>
      <c r="D29" s="214">
        <v>11000000</v>
      </c>
      <c r="E29" s="208">
        <f>Table1[[#This Row],[Salary]]*0.1%</f>
        <v>11000</v>
      </c>
    </row>
    <row r="30" spans="1:5" ht="18" customHeight="1" x14ac:dyDescent="0.2">
      <c r="A30" t="s">
        <v>182</v>
      </c>
      <c r="B30" s="216" t="s">
        <v>216</v>
      </c>
      <c r="C30" s="215" t="s">
        <v>184</v>
      </c>
      <c r="D30" s="214">
        <v>715000</v>
      </c>
      <c r="E30" s="208">
        <f>Table1[[#This Row],[Salary]]*0.1%</f>
        <v>715</v>
      </c>
    </row>
    <row r="31" spans="1:5" ht="18" customHeight="1" x14ac:dyDescent="0.2">
      <c r="A31" s="104" t="s">
        <v>217</v>
      </c>
      <c r="B31" s="216" t="s">
        <v>218</v>
      </c>
      <c r="C31" s="215" t="s">
        <v>184</v>
      </c>
      <c r="D31" s="214">
        <v>450000</v>
      </c>
      <c r="E31" s="208">
        <f>Table1[[#This Row],[Salary]]*0.1%</f>
        <v>450</v>
      </c>
    </row>
    <row r="32" spans="1:5" ht="18" customHeight="1" x14ac:dyDescent="0.2">
      <c r="A32" s="104" t="s">
        <v>217</v>
      </c>
      <c r="B32" s="216" t="s">
        <v>219</v>
      </c>
      <c r="C32" s="215" t="s">
        <v>188</v>
      </c>
      <c r="D32" s="214">
        <v>316000</v>
      </c>
      <c r="E32" s="208">
        <f>Table1[[#This Row],[Salary]]*0.1%</f>
        <v>316</v>
      </c>
    </row>
    <row r="33" spans="1:5" ht="18" customHeight="1" x14ac:dyDescent="0.2">
      <c r="A33" s="104" t="s">
        <v>217</v>
      </c>
      <c r="B33" s="216" t="s">
        <v>220</v>
      </c>
      <c r="C33" s="215" t="s">
        <v>184</v>
      </c>
      <c r="D33" s="214">
        <v>318500</v>
      </c>
      <c r="E33" s="208">
        <f>Table1[[#This Row],[Salary]]*0.1%</f>
        <v>318.5</v>
      </c>
    </row>
    <row r="34" spans="1:5" ht="18" customHeight="1" x14ac:dyDescent="0.2">
      <c r="A34" s="104" t="s">
        <v>217</v>
      </c>
      <c r="B34" s="216" t="s">
        <v>221</v>
      </c>
      <c r="C34" s="215" t="s">
        <v>205</v>
      </c>
      <c r="D34" s="214">
        <v>460000</v>
      </c>
      <c r="E34" s="208">
        <f>Table1[[#This Row],[Salary]]*0.1%</f>
        <v>460</v>
      </c>
    </row>
    <row r="35" spans="1:5" ht="18" customHeight="1" x14ac:dyDescent="0.2">
      <c r="A35" s="104" t="s">
        <v>217</v>
      </c>
      <c r="B35" s="216" t="s">
        <v>222</v>
      </c>
      <c r="C35" s="215" t="s">
        <v>190</v>
      </c>
      <c r="D35" s="214">
        <v>1000000</v>
      </c>
      <c r="E35" s="208">
        <f>Table1[[#This Row],[Salary]]*0.1%</f>
        <v>1000</v>
      </c>
    </row>
    <row r="36" spans="1:5" ht="18" customHeight="1" x14ac:dyDescent="0.2">
      <c r="A36" s="104" t="s">
        <v>217</v>
      </c>
      <c r="B36" s="216" t="s">
        <v>223</v>
      </c>
      <c r="C36" s="215" t="s">
        <v>188</v>
      </c>
      <c r="D36" s="214">
        <v>5600000</v>
      </c>
      <c r="E36" s="208">
        <f>Table1[[#This Row],[Salary]]*0.1%</f>
        <v>5600</v>
      </c>
    </row>
    <row r="37" spans="1:5" ht="18" customHeight="1" x14ac:dyDescent="0.2">
      <c r="A37" s="104" t="s">
        <v>217</v>
      </c>
      <c r="B37" s="216" t="s">
        <v>224</v>
      </c>
      <c r="C37" s="215" t="s">
        <v>193</v>
      </c>
      <c r="D37" s="214">
        <v>2350000</v>
      </c>
      <c r="E37" s="208">
        <f>Table1[[#This Row],[Salary]]*0.1%</f>
        <v>2350</v>
      </c>
    </row>
    <row r="38" spans="1:5" ht="18" customHeight="1" x14ac:dyDescent="0.2">
      <c r="A38" s="104" t="s">
        <v>217</v>
      </c>
      <c r="B38" s="216" t="s">
        <v>225</v>
      </c>
      <c r="C38" s="215" t="s">
        <v>184</v>
      </c>
      <c r="D38" s="214">
        <v>877500</v>
      </c>
      <c r="E38" s="208">
        <f>Table1[[#This Row],[Salary]]*0.1%</f>
        <v>877.5</v>
      </c>
    </row>
    <row r="39" spans="1:5" ht="18" customHeight="1" x14ac:dyDescent="0.2">
      <c r="A39" s="104" t="s">
        <v>217</v>
      </c>
      <c r="B39" s="216" t="s">
        <v>226</v>
      </c>
      <c r="C39" s="215" t="s">
        <v>184</v>
      </c>
      <c r="D39" s="214">
        <v>15125000</v>
      </c>
      <c r="E39" s="208">
        <f>Table1[[#This Row],[Salary]]*0.1%</f>
        <v>15125</v>
      </c>
    </row>
    <row r="40" spans="1:5" ht="18" customHeight="1" x14ac:dyDescent="0.2">
      <c r="A40" s="104" t="s">
        <v>217</v>
      </c>
      <c r="B40" s="216" t="s">
        <v>227</v>
      </c>
      <c r="C40" s="215" t="s">
        <v>184</v>
      </c>
      <c r="D40" s="214">
        <v>6500000</v>
      </c>
      <c r="E40" s="208">
        <f>Table1[[#This Row],[Salary]]*0.1%</f>
        <v>6500</v>
      </c>
    </row>
    <row r="41" spans="1:5" ht="18" customHeight="1" x14ac:dyDescent="0.2">
      <c r="A41" s="104" t="s">
        <v>217</v>
      </c>
      <c r="B41" s="216" t="s">
        <v>228</v>
      </c>
      <c r="C41" s="215" t="s">
        <v>195</v>
      </c>
      <c r="D41" s="214">
        <v>13000000</v>
      </c>
      <c r="E41" s="208">
        <f>Table1[[#This Row],[Salary]]*0.1%</f>
        <v>13000</v>
      </c>
    </row>
    <row r="42" spans="1:5" ht="18" customHeight="1" x14ac:dyDescent="0.2">
      <c r="A42" s="104" t="s">
        <v>217</v>
      </c>
      <c r="B42" s="216" t="s">
        <v>229</v>
      </c>
      <c r="C42" s="215" t="s">
        <v>195</v>
      </c>
      <c r="D42" s="214">
        <v>16061802</v>
      </c>
      <c r="E42" s="208">
        <f>Table1[[#This Row],[Salary]]*0.1%</f>
        <v>16061.802</v>
      </c>
    </row>
    <row r="43" spans="1:5" ht="18" customHeight="1" x14ac:dyDescent="0.2">
      <c r="A43" s="104" t="s">
        <v>217</v>
      </c>
      <c r="B43" s="216" t="s">
        <v>230</v>
      </c>
      <c r="C43" s="215" t="s">
        <v>195</v>
      </c>
      <c r="D43" s="214">
        <v>600000</v>
      </c>
      <c r="E43" s="208">
        <f>Table1[[#This Row],[Salary]]*0.1%</f>
        <v>600</v>
      </c>
    </row>
    <row r="44" spans="1:5" ht="18" customHeight="1" x14ac:dyDescent="0.2">
      <c r="A44" s="104" t="s">
        <v>217</v>
      </c>
      <c r="B44" s="216" t="s">
        <v>231</v>
      </c>
      <c r="C44" s="215" t="s">
        <v>184</v>
      </c>
      <c r="D44" s="214">
        <v>3400000</v>
      </c>
      <c r="E44" s="208">
        <f>Table1[[#This Row],[Salary]]*0.1%</f>
        <v>3400</v>
      </c>
    </row>
    <row r="45" spans="1:5" ht="18" customHeight="1" x14ac:dyDescent="0.2">
      <c r="A45" s="104" t="s">
        <v>217</v>
      </c>
      <c r="B45" s="216" t="s">
        <v>232</v>
      </c>
      <c r="C45" s="215" t="s">
        <v>195</v>
      </c>
      <c r="D45" s="214">
        <v>316000</v>
      </c>
      <c r="E45" s="208">
        <f>Table1[[#This Row],[Salary]]*0.1%</f>
        <v>316</v>
      </c>
    </row>
    <row r="46" spans="1:5" ht="18" customHeight="1" x14ac:dyDescent="0.2">
      <c r="A46" s="104" t="s">
        <v>217</v>
      </c>
      <c r="B46" s="216" t="s">
        <v>233</v>
      </c>
      <c r="C46" s="215" t="s">
        <v>190</v>
      </c>
      <c r="D46" s="214">
        <v>337500</v>
      </c>
      <c r="E46" s="208">
        <f>Table1[[#This Row],[Salary]]*0.1%</f>
        <v>337.5</v>
      </c>
    </row>
    <row r="47" spans="1:5" ht="18" customHeight="1" x14ac:dyDescent="0.2">
      <c r="A47" s="104" t="s">
        <v>217</v>
      </c>
      <c r="B47" s="216" t="s">
        <v>234</v>
      </c>
      <c r="C47" s="215" t="s">
        <v>184</v>
      </c>
      <c r="D47" s="214">
        <v>1900000</v>
      </c>
      <c r="E47" s="208">
        <f>Table1[[#This Row],[Salary]]*0.1%</f>
        <v>1900</v>
      </c>
    </row>
    <row r="48" spans="1:5" ht="18" customHeight="1" x14ac:dyDescent="0.2">
      <c r="A48" s="104" t="s">
        <v>217</v>
      </c>
      <c r="B48" s="216" t="s">
        <v>235</v>
      </c>
      <c r="C48" s="215" t="s">
        <v>195</v>
      </c>
      <c r="D48" s="214">
        <v>1000000</v>
      </c>
      <c r="E48" s="208">
        <f>Table1[[#This Row],[Salary]]*0.1%</f>
        <v>1000</v>
      </c>
    </row>
    <row r="49" spans="1:5" ht="18" customHeight="1" x14ac:dyDescent="0.2">
      <c r="A49" s="104" t="s">
        <v>217</v>
      </c>
      <c r="B49" s="216" t="s">
        <v>236</v>
      </c>
      <c r="C49" s="215" t="s">
        <v>193</v>
      </c>
      <c r="D49" s="214">
        <v>300000</v>
      </c>
      <c r="E49" s="208">
        <f>Table1[[#This Row],[Salary]]*0.1%</f>
        <v>300</v>
      </c>
    </row>
    <row r="50" spans="1:5" ht="18" customHeight="1" x14ac:dyDescent="0.2">
      <c r="A50" s="104" t="s">
        <v>217</v>
      </c>
      <c r="B50" s="216" t="s">
        <v>237</v>
      </c>
      <c r="C50" s="215" t="s">
        <v>205</v>
      </c>
      <c r="D50" s="214">
        <v>625000</v>
      </c>
      <c r="E50" s="208">
        <f>Table1[[#This Row],[Salary]]*0.1%</f>
        <v>625</v>
      </c>
    </row>
    <row r="51" spans="1:5" ht="18" customHeight="1" x14ac:dyDescent="0.2">
      <c r="A51" s="104" t="s">
        <v>217</v>
      </c>
      <c r="B51" s="216" t="s">
        <v>238</v>
      </c>
      <c r="C51" s="215" t="s">
        <v>184</v>
      </c>
      <c r="D51" s="214">
        <v>370000</v>
      </c>
      <c r="E51" s="208">
        <f>Table1[[#This Row],[Salary]]*0.1%</f>
        <v>370</v>
      </c>
    </row>
    <row r="52" spans="1:5" ht="18" customHeight="1" x14ac:dyDescent="0.2">
      <c r="A52" s="104" t="s">
        <v>217</v>
      </c>
      <c r="B52" s="216" t="s">
        <v>239</v>
      </c>
      <c r="C52" s="215" t="s">
        <v>184</v>
      </c>
      <c r="D52" s="214">
        <v>1650000</v>
      </c>
      <c r="E52" s="208">
        <f>Table1[[#This Row],[Salary]]*0.1%</f>
        <v>1650</v>
      </c>
    </row>
    <row r="53" spans="1:5" ht="18" customHeight="1" x14ac:dyDescent="0.2">
      <c r="A53" s="104" t="s">
        <v>217</v>
      </c>
      <c r="B53" s="216" t="s">
        <v>240</v>
      </c>
      <c r="C53" s="215" t="s">
        <v>184</v>
      </c>
      <c r="D53" s="214">
        <v>9000000</v>
      </c>
      <c r="E53" s="208">
        <f>Table1[[#This Row],[Salary]]*0.1%</f>
        <v>9000</v>
      </c>
    </row>
    <row r="54" spans="1:5" ht="18" customHeight="1" x14ac:dyDescent="0.2">
      <c r="A54" s="104" t="s">
        <v>217</v>
      </c>
      <c r="B54" s="216" t="s">
        <v>241</v>
      </c>
      <c r="C54" s="215" t="s">
        <v>184</v>
      </c>
      <c r="D54" s="214">
        <v>650000</v>
      </c>
      <c r="E54" s="208">
        <f>Table1[[#This Row],[Salary]]*0.1%</f>
        <v>650</v>
      </c>
    </row>
    <row r="55" spans="1:5" ht="18" customHeight="1" x14ac:dyDescent="0.2">
      <c r="A55" s="104" t="s">
        <v>217</v>
      </c>
      <c r="B55" s="216" t="s">
        <v>242</v>
      </c>
      <c r="C55" s="215" t="s">
        <v>184</v>
      </c>
      <c r="D55" s="214">
        <v>4250000</v>
      </c>
      <c r="E55" s="208">
        <f>Table1[[#This Row],[Salary]]*0.1%</f>
        <v>4250</v>
      </c>
    </row>
    <row r="56" spans="1:5" ht="18" customHeight="1" x14ac:dyDescent="0.2">
      <c r="A56" t="s">
        <v>243</v>
      </c>
      <c r="B56" s="216" t="s">
        <v>244</v>
      </c>
      <c r="C56" s="215" t="s">
        <v>205</v>
      </c>
      <c r="D56" s="214">
        <v>3133333</v>
      </c>
      <c r="E56" s="208">
        <f>Table1[[#This Row],[Salary]]*0.1%</f>
        <v>3133.3330000000001</v>
      </c>
    </row>
    <row r="57" spans="1:5" ht="18" customHeight="1" x14ac:dyDescent="0.2">
      <c r="A57" t="s">
        <v>243</v>
      </c>
      <c r="B57" s="216" t="s">
        <v>245</v>
      </c>
      <c r="C57" s="215" t="s">
        <v>184</v>
      </c>
      <c r="D57" s="214">
        <v>318600</v>
      </c>
      <c r="E57" s="208">
        <f>Table1[[#This Row],[Salary]]*0.1%</f>
        <v>318.60000000000002</v>
      </c>
    </row>
    <row r="58" spans="1:5" ht="18" customHeight="1" x14ac:dyDescent="0.2">
      <c r="A58" t="s">
        <v>243</v>
      </c>
      <c r="B58" s="216" t="s">
        <v>246</v>
      </c>
      <c r="C58" s="215" t="s">
        <v>205</v>
      </c>
      <c r="D58" s="214">
        <v>1200000</v>
      </c>
      <c r="E58" s="208">
        <f>Table1[[#This Row],[Salary]]*0.1%</f>
        <v>1200</v>
      </c>
    </row>
    <row r="59" spans="1:5" ht="18" customHeight="1" x14ac:dyDescent="0.2">
      <c r="A59" t="s">
        <v>243</v>
      </c>
      <c r="B59" s="216" t="s">
        <v>247</v>
      </c>
      <c r="C59" s="215" t="s">
        <v>184</v>
      </c>
      <c r="D59" s="214">
        <v>2300000</v>
      </c>
      <c r="E59" s="208">
        <f>Table1[[#This Row],[Salary]]*0.1%</f>
        <v>2300</v>
      </c>
    </row>
    <row r="60" spans="1:5" ht="18" customHeight="1" x14ac:dyDescent="0.2">
      <c r="A60" t="s">
        <v>243</v>
      </c>
      <c r="B60" s="216" t="s">
        <v>248</v>
      </c>
      <c r="C60" s="215" t="s">
        <v>195</v>
      </c>
      <c r="D60" s="214">
        <v>4500000</v>
      </c>
      <c r="E60" s="208">
        <f>Table1[[#This Row],[Salary]]*0.1%</f>
        <v>4500</v>
      </c>
    </row>
    <row r="61" spans="1:5" ht="18" customHeight="1" x14ac:dyDescent="0.2">
      <c r="A61" t="s">
        <v>243</v>
      </c>
      <c r="B61" s="216" t="s">
        <v>249</v>
      </c>
      <c r="C61" s="215" t="s">
        <v>184</v>
      </c>
      <c r="D61" s="214">
        <v>2000000</v>
      </c>
      <c r="E61" s="208">
        <f>Table1[[#This Row],[Salary]]*0.1%</f>
        <v>2000</v>
      </c>
    </row>
    <row r="62" spans="1:5" ht="18" customHeight="1" x14ac:dyDescent="0.2">
      <c r="A62" t="s">
        <v>243</v>
      </c>
      <c r="B62" s="216" t="s">
        <v>250</v>
      </c>
      <c r="C62" s="215" t="s">
        <v>195</v>
      </c>
      <c r="D62" s="214">
        <v>320000</v>
      </c>
      <c r="E62" s="208">
        <f>Table1[[#This Row],[Salary]]*0.1%</f>
        <v>320</v>
      </c>
    </row>
    <row r="63" spans="1:5" ht="18" customHeight="1" x14ac:dyDescent="0.2">
      <c r="A63" t="s">
        <v>243</v>
      </c>
      <c r="B63" s="216" t="s">
        <v>251</v>
      </c>
      <c r="C63" s="215" t="s">
        <v>184</v>
      </c>
      <c r="D63" s="214">
        <v>575000</v>
      </c>
      <c r="E63" s="208">
        <f>Table1[[#This Row],[Salary]]*0.1%</f>
        <v>575</v>
      </c>
    </row>
    <row r="64" spans="1:5" ht="18" customHeight="1" x14ac:dyDescent="0.2">
      <c r="A64" t="s">
        <v>243</v>
      </c>
      <c r="B64" s="216" t="s">
        <v>252</v>
      </c>
      <c r="C64" s="215" t="s">
        <v>188</v>
      </c>
      <c r="D64" s="214">
        <v>8250000</v>
      </c>
      <c r="E64" s="208">
        <f>Table1[[#This Row],[Salary]]*0.1%</f>
        <v>8250</v>
      </c>
    </row>
    <row r="65" spans="1:5" ht="18" customHeight="1" x14ac:dyDescent="0.2">
      <c r="A65" t="s">
        <v>243</v>
      </c>
      <c r="B65" s="216" t="s">
        <v>253</v>
      </c>
      <c r="C65" s="215" t="s">
        <v>188</v>
      </c>
      <c r="D65" s="214">
        <v>1800000</v>
      </c>
      <c r="E65" s="208">
        <f>Table1[[#This Row],[Salary]]*0.1%</f>
        <v>1800</v>
      </c>
    </row>
    <row r="66" spans="1:5" ht="18" customHeight="1" x14ac:dyDescent="0.2">
      <c r="A66" t="s">
        <v>243</v>
      </c>
      <c r="B66" s="216" t="s">
        <v>254</v>
      </c>
      <c r="C66" s="215" t="s">
        <v>184</v>
      </c>
      <c r="D66" s="214">
        <v>4500000</v>
      </c>
      <c r="E66" s="208">
        <f>Table1[[#This Row],[Salary]]*0.1%</f>
        <v>4500</v>
      </c>
    </row>
    <row r="67" spans="1:5" ht="18" customHeight="1" x14ac:dyDescent="0.2">
      <c r="A67" t="s">
        <v>243</v>
      </c>
      <c r="B67" s="216" t="s">
        <v>255</v>
      </c>
      <c r="C67" s="215" t="s">
        <v>195</v>
      </c>
      <c r="D67" s="214">
        <v>900000</v>
      </c>
      <c r="E67" s="208">
        <f>Table1[[#This Row],[Salary]]*0.1%</f>
        <v>900</v>
      </c>
    </row>
    <row r="68" spans="1:5" ht="18" customHeight="1" x14ac:dyDescent="0.2">
      <c r="A68" t="s">
        <v>243</v>
      </c>
      <c r="B68" s="216" t="s">
        <v>256</v>
      </c>
      <c r="C68" s="215" t="s">
        <v>190</v>
      </c>
      <c r="D68" s="214">
        <v>7666667</v>
      </c>
      <c r="E68" s="208">
        <f>Table1[[#This Row],[Salary]]*0.1%</f>
        <v>7666.6670000000004</v>
      </c>
    </row>
    <row r="69" spans="1:5" ht="18" customHeight="1" x14ac:dyDescent="0.2">
      <c r="A69" t="s">
        <v>243</v>
      </c>
      <c r="B69" s="216" t="s">
        <v>257</v>
      </c>
      <c r="C69" s="215" t="s">
        <v>184</v>
      </c>
      <c r="D69" s="214">
        <v>300000</v>
      </c>
      <c r="E69" s="208">
        <f>Table1[[#This Row],[Salary]]*0.1%</f>
        <v>300</v>
      </c>
    </row>
    <row r="70" spans="1:5" ht="18" customHeight="1" x14ac:dyDescent="0.2">
      <c r="A70" t="s">
        <v>243</v>
      </c>
      <c r="B70" s="216" t="s">
        <v>258</v>
      </c>
      <c r="C70" s="215" t="s">
        <v>195</v>
      </c>
      <c r="D70" s="214">
        <v>825000</v>
      </c>
      <c r="E70" s="208">
        <f>Table1[[#This Row],[Salary]]*0.1%</f>
        <v>825</v>
      </c>
    </row>
    <row r="71" spans="1:5" ht="18" customHeight="1" x14ac:dyDescent="0.2">
      <c r="A71" t="s">
        <v>243</v>
      </c>
      <c r="B71" s="216" t="s">
        <v>259</v>
      </c>
      <c r="C71" s="215" t="s">
        <v>184</v>
      </c>
      <c r="D71" s="214">
        <v>9000000</v>
      </c>
      <c r="E71" s="208">
        <f>Table1[[#This Row],[Salary]]*0.1%</f>
        <v>9000</v>
      </c>
    </row>
    <row r="72" spans="1:5" ht="18" customHeight="1" x14ac:dyDescent="0.2">
      <c r="A72" t="s">
        <v>243</v>
      </c>
      <c r="B72" s="216" t="s">
        <v>260</v>
      </c>
      <c r="C72" s="215" t="s">
        <v>195</v>
      </c>
      <c r="D72" s="214">
        <v>2800000</v>
      </c>
      <c r="E72" s="208">
        <f>Table1[[#This Row],[Salary]]*0.1%</f>
        <v>2800</v>
      </c>
    </row>
    <row r="73" spans="1:5" ht="18" customHeight="1" x14ac:dyDescent="0.2">
      <c r="A73" t="s">
        <v>243</v>
      </c>
      <c r="B73" s="216" t="s">
        <v>261</v>
      </c>
      <c r="C73" s="215" t="s">
        <v>188</v>
      </c>
      <c r="D73" s="214">
        <v>1000000</v>
      </c>
      <c r="E73" s="208">
        <f>Table1[[#This Row],[Salary]]*0.1%</f>
        <v>1000</v>
      </c>
    </row>
    <row r="74" spans="1:5" ht="18" customHeight="1" x14ac:dyDescent="0.2">
      <c r="A74" t="s">
        <v>243</v>
      </c>
      <c r="B74" s="216" t="s">
        <v>262</v>
      </c>
      <c r="C74" s="215" t="s">
        <v>184</v>
      </c>
      <c r="D74" s="214">
        <v>3550000</v>
      </c>
      <c r="E74" s="208">
        <f>Table1[[#This Row],[Salary]]*0.1%</f>
        <v>3550</v>
      </c>
    </row>
    <row r="75" spans="1:5" ht="18" customHeight="1" x14ac:dyDescent="0.2">
      <c r="A75" t="s">
        <v>243</v>
      </c>
      <c r="B75" s="216" t="s">
        <v>263</v>
      </c>
      <c r="C75" s="215" t="s">
        <v>199</v>
      </c>
      <c r="D75" s="214">
        <v>8950000</v>
      </c>
      <c r="E75" s="208">
        <f>Table1[[#This Row],[Salary]]*0.1%</f>
        <v>8950</v>
      </c>
    </row>
    <row r="76" spans="1:5" ht="18" customHeight="1" x14ac:dyDescent="0.2">
      <c r="A76" t="s">
        <v>243</v>
      </c>
      <c r="B76" s="216" t="s">
        <v>264</v>
      </c>
      <c r="C76" s="215" t="s">
        <v>184</v>
      </c>
      <c r="D76" s="214">
        <v>4233333</v>
      </c>
      <c r="E76" s="208">
        <f>Table1[[#This Row],[Salary]]*0.1%</f>
        <v>4233.3330000000005</v>
      </c>
    </row>
    <row r="77" spans="1:5" ht="18" customHeight="1" x14ac:dyDescent="0.2">
      <c r="A77" t="s">
        <v>243</v>
      </c>
      <c r="B77" s="216" t="s">
        <v>265</v>
      </c>
      <c r="C77" s="215" t="s">
        <v>184</v>
      </c>
      <c r="D77" s="214">
        <v>2000000</v>
      </c>
      <c r="E77" s="208">
        <f>Table1[[#This Row],[Salary]]*0.1%</f>
        <v>2000</v>
      </c>
    </row>
    <row r="78" spans="1:5" ht="18" customHeight="1" x14ac:dyDescent="0.2">
      <c r="A78" t="s">
        <v>243</v>
      </c>
      <c r="B78" s="216" t="s">
        <v>266</v>
      </c>
      <c r="C78" s="215" t="s">
        <v>193</v>
      </c>
      <c r="D78" s="214">
        <v>2500000</v>
      </c>
      <c r="E78" s="208">
        <f>Table1[[#This Row],[Salary]]*0.1%</f>
        <v>2500</v>
      </c>
    </row>
    <row r="79" spans="1:5" ht="18" customHeight="1" x14ac:dyDescent="0.2">
      <c r="A79" t="s">
        <v>243</v>
      </c>
      <c r="B79" s="216" t="s">
        <v>267</v>
      </c>
      <c r="C79" s="215" t="s">
        <v>184</v>
      </c>
      <c r="D79" s="214">
        <v>329000</v>
      </c>
      <c r="E79" s="208">
        <f>Table1[[#This Row],[Salary]]*0.1%</f>
        <v>329</v>
      </c>
    </row>
    <row r="80" spans="1:5" ht="18" customHeight="1" x14ac:dyDescent="0.2">
      <c r="A80" t="s">
        <v>243</v>
      </c>
      <c r="B80" s="216" t="s">
        <v>268</v>
      </c>
      <c r="C80" s="215" t="s">
        <v>184</v>
      </c>
      <c r="D80" s="214">
        <v>500000</v>
      </c>
      <c r="E80" s="208">
        <f>Table1[[#This Row],[Salary]]*0.1%</f>
        <v>500</v>
      </c>
    </row>
    <row r="81" spans="1:5" ht="18" customHeight="1" x14ac:dyDescent="0.2">
      <c r="A81" t="s">
        <v>243</v>
      </c>
      <c r="B81" s="216" t="s">
        <v>269</v>
      </c>
      <c r="C81" s="215" t="s">
        <v>184</v>
      </c>
      <c r="D81" s="214">
        <v>9500000</v>
      </c>
      <c r="E81" s="208">
        <f>Table1[[#This Row],[Salary]]*0.1%</f>
        <v>9500</v>
      </c>
    </row>
    <row r="82" spans="1:5" ht="18" customHeight="1" x14ac:dyDescent="0.2">
      <c r="A82" t="s">
        <v>243</v>
      </c>
      <c r="B82" s="216" t="s">
        <v>270</v>
      </c>
      <c r="C82" s="215" t="s">
        <v>184</v>
      </c>
      <c r="D82" s="214">
        <v>322000</v>
      </c>
      <c r="E82" s="208">
        <f>Table1[[#This Row],[Salary]]*0.1%</f>
        <v>322</v>
      </c>
    </row>
    <row r="83" spans="1:5" ht="18" customHeight="1" x14ac:dyDescent="0.2">
      <c r="A83" t="s">
        <v>243</v>
      </c>
      <c r="B83" s="216" t="s">
        <v>271</v>
      </c>
      <c r="C83" s="215" t="s">
        <v>184</v>
      </c>
      <c r="D83" s="214">
        <v>3760000</v>
      </c>
      <c r="E83" s="208">
        <f>Table1[[#This Row],[Salary]]*0.1%</f>
        <v>3760</v>
      </c>
    </row>
    <row r="84" spans="1:5" ht="18" customHeight="1" x14ac:dyDescent="0.2">
      <c r="A84" s="104" t="s">
        <v>272</v>
      </c>
      <c r="B84" s="216" t="s">
        <v>273</v>
      </c>
      <c r="C84" s="215" t="s">
        <v>188</v>
      </c>
      <c r="D84" s="214">
        <v>600000</v>
      </c>
      <c r="E84" s="208">
        <f>Table1[[#This Row],[Salary]]*0.1%</f>
        <v>600</v>
      </c>
    </row>
    <row r="85" spans="1:5" ht="18" customHeight="1" x14ac:dyDescent="0.2">
      <c r="A85" s="104" t="s">
        <v>272</v>
      </c>
      <c r="B85" s="216" t="s">
        <v>274</v>
      </c>
      <c r="C85" s="215" t="s">
        <v>184</v>
      </c>
      <c r="D85" s="214">
        <v>316000</v>
      </c>
      <c r="E85" s="208">
        <f>Table1[[#This Row],[Salary]]*0.1%</f>
        <v>316</v>
      </c>
    </row>
    <row r="86" spans="1:5" ht="18" customHeight="1" x14ac:dyDescent="0.2">
      <c r="A86" s="104" t="s">
        <v>272</v>
      </c>
      <c r="B86" s="216" t="s">
        <v>275</v>
      </c>
      <c r="C86" s="215" t="s">
        <v>184</v>
      </c>
      <c r="D86" s="214">
        <v>340000</v>
      </c>
      <c r="E86" s="208">
        <f>Table1[[#This Row],[Salary]]*0.1%</f>
        <v>340</v>
      </c>
    </row>
    <row r="87" spans="1:5" ht="18" customHeight="1" x14ac:dyDescent="0.2">
      <c r="A87" s="104" t="s">
        <v>272</v>
      </c>
      <c r="B87" s="216" t="s">
        <v>276</v>
      </c>
      <c r="C87" s="215" t="s">
        <v>190</v>
      </c>
      <c r="D87" s="214">
        <v>7800000</v>
      </c>
      <c r="E87" s="208">
        <f>Table1[[#This Row],[Salary]]*0.1%</f>
        <v>7800</v>
      </c>
    </row>
    <row r="88" spans="1:5" ht="18" customHeight="1" x14ac:dyDescent="0.2">
      <c r="A88" s="104" t="s">
        <v>272</v>
      </c>
      <c r="B88" s="216" t="s">
        <v>277</v>
      </c>
      <c r="C88" s="215" t="s">
        <v>184</v>
      </c>
      <c r="D88" s="214">
        <v>320000</v>
      </c>
      <c r="E88" s="208">
        <f>Table1[[#This Row],[Salary]]*0.1%</f>
        <v>320</v>
      </c>
    </row>
    <row r="89" spans="1:5" ht="18" customHeight="1" x14ac:dyDescent="0.2">
      <c r="A89" s="104" t="s">
        <v>272</v>
      </c>
      <c r="B89" s="216" t="s">
        <v>278</v>
      </c>
      <c r="C89" s="215" t="s">
        <v>195</v>
      </c>
      <c r="D89" s="214">
        <v>500000</v>
      </c>
      <c r="E89" s="208">
        <f>Table1[[#This Row],[Salary]]*0.1%</f>
        <v>500</v>
      </c>
    </row>
    <row r="90" spans="1:5" ht="18" customHeight="1" x14ac:dyDescent="0.2">
      <c r="A90" s="104" t="s">
        <v>272</v>
      </c>
      <c r="B90" s="216" t="s">
        <v>279</v>
      </c>
      <c r="C90" s="215" t="s">
        <v>195</v>
      </c>
      <c r="D90" s="214">
        <v>4600000</v>
      </c>
      <c r="E90" s="208">
        <f>Table1[[#This Row],[Salary]]*0.1%</f>
        <v>4600</v>
      </c>
    </row>
    <row r="91" spans="1:5" ht="18" customHeight="1" x14ac:dyDescent="0.2">
      <c r="A91" s="104" t="s">
        <v>272</v>
      </c>
      <c r="B91" s="216" t="s">
        <v>280</v>
      </c>
      <c r="C91" s="215" t="s">
        <v>193</v>
      </c>
      <c r="D91" s="214">
        <v>405000</v>
      </c>
      <c r="E91" s="208">
        <f>Table1[[#This Row],[Salary]]*0.1%</f>
        <v>405</v>
      </c>
    </row>
    <row r="92" spans="1:5" ht="18" customHeight="1" x14ac:dyDescent="0.2">
      <c r="A92" s="104" t="s">
        <v>272</v>
      </c>
      <c r="B92" s="216" t="s">
        <v>281</v>
      </c>
      <c r="C92" s="215" t="s">
        <v>184</v>
      </c>
      <c r="D92" s="214">
        <v>6250000</v>
      </c>
      <c r="E92" s="208">
        <f>Table1[[#This Row],[Salary]]*0.1%</f>
        <v>6250</v>
      </c>
    </row>
    <row r="93" spans="1:5" ht="18" customHeight="1" x14ac:dyDescent="0.2">
      <c r="A93" s="104" t="s">
        <v>272</v>
      </c>
      <c r="B93" s="216" t="s">
        <v>282</v>
      </c>
      <c r="C93" s="215" t="s">
        <v>195</v>
      </c>
      <c r="D93" s="214">
        <v>12500000</v>
      </c>
      <c r="E93" s="208">
        <f>Table1[[#This Row],[Salary]]*0.1%</f>
        <v>12500</v>
      </c>
    </row>
    <row r="94" spans="1:5" ht="18" customHeight="1" x14ac:dyDescent="0.2">
      <c r="A94" s="104" t="s">
        <v>272</v>
      </c>
      <c r="B94" s="216" t="s">
        <v>283</v>
      </c>
      <c r="C94" s="215" t="s">
        <v>184</v>
      </c>
      <c r="D94" s="214">
        <v>327250</v>
      </c>
      <c r="E94" s="208">
        <f>Table1[[#This Row],[Salary]]*0.1%</f>
        <v>327.25</v>
      </c>
    </row>
    <row r="95" spans="1:5" ht="18" customHeight="1" x14ac:dyDescent="0.2">
      <c r="A95" s="104" t="s">
        <v>272</v>
      </c>
      <c r="B95" s="216" t="s">
        <v>284</v>
      </c>
      <c r="C95" s="215" t="s">
        <v>184</v>
      </c>
      <c r="D95" s="214">
        <v>440000</v>
      </c>
      <c r="E95" s="208">
        <f>Table1[[#This Row],[Salary]]*0.1%</f>
        <v>440</v>
      </c>
    </row>
    <row r="96" spans="1:5" ht="18" customHeight="1" x14ac:dyDescent="0.2">
      <c r="A96" s="104" t="s">
        <v>272</v>
      </c>
      <c r="B96" s="216" t="s">
        <v>285</v>
      </c>
      <c r="C96" s="215" t="s">
        <v>184</v>
      </c>
      <c r="D96" s="214">
        <v>318000</v>
      </c>
      <c r="E96" s="208">
        <f>Table1[[#This Row],[Salary]]*0.1%</f>
        <v>318</v>
      </c>
    </row>
    <row r="97" spans="1:5" ht="18" customHeight="1" x14ac:dyDescent="0.2">
      <c r="A97" s="104" t="s">
        <v>272</v>
      </c>
      <c r="B97" s="216" t="s">
        <v>286</v>
      </c>
      <c r="C97" s="215" t="s">
        <v>193</v>
      </c>
      <c r="D97" s="214">
        <v>2870000</v>
      </c>
      <c r="E97" s="208">
        <f>Table1[[#This Row],[Salary]]*0.1%</f>
        <v>2870</v>
      </c>
    </row>
    <row r="98" spans="1:5" ht="18" customHeight="1" x14ac:dyDescent="0.2">
      <c r="A98" s="104" t="s">
        <v>272</v>
      </c>
      <c r="B98" s="216" t="s">
        <v>287</v>
      </c>
      <c r="C98" s="215" t="s">
        <v>195</v>
      </c>
      <c r="D98" s="214">
        <v>930000</v>
      </c>
      <c r="E98" s="208">
        <f>Table1[[#This Row],[Salary]]*0.1%</f>
        <v>930</v>
      </c>
    </row>
    <row r="99" spans="1:5" ht="18" customHeight="1" x14ac:dyDescent="0.2">
      <c r="A99" s="104" t="s">
        <v>272</v>
      </c>
      <c r="B99" s="216" t="s">
        <v>288</v>
      </c>
      <c r="C99" s="215" t="s">
        <v>205</v>
      </c>
      <c r="D99" s="214">
        <v>3000000</v>
      </c>
      <c r="E99" s="208">
        <f>Table1[[#This Row],[Salary]]*0.1%</f>
        <v>3000</v>
      </c>
    </row>
    <row r="100" spans="1:5" ht="18" customHeight="1" x14ac:dyDescent="0.2">
      <c r="A100" s="104" t="s">
        <v>272</v>
      </c>
      <c r="B100" s="216" t="s">
        <v>289</v>
      </c>
      <c r="C100" s="215" t="s">
        <v>188</v>
      </c>
      <c r="D100" s="214">
        <v>415000</v>
      </c>
      <c r="E100" s="208">
        <f>Table1[[#This Row],[Salary]]*0.1%</f>
        <v>415</v>
      </c>
    </row>
    <row r="101" spans="1:5" ht="18" customHeight="1" x14ac:dyDescent="0.2">
      <c r="A101" s="104" t="s">
        <v>272</v>
      </c>
      <c r="B101" s="216" t="s">
        <v>290</v>
      </c>
      <c r="C101" s="215" t="s">
        <v>188</v>
      </c>
      <c r="D101" s="214">
        <v>316000</v>
      </c>
      <c r="E101" s="208">
        <f>Table1[[#This Row],[Salary]]*0.1%</f>
        <v>316</v>
      </c>
    </row>
    <row r="102" spans="1:5" ht="18" customHeight="1" x14ac:dyDescent="0.2">
      <c r="A102" s="104" t="s">
        <v>272</v>
      </c>
      <c r="B102" s="216" t="s">
        <v>291</v>
      </c>
      <c r="C102" s="215" t="s">
        <v>184</v>
      </c>
      <c r="D102" s="214">
        <v>1250000</v>
      </c>
      <c r="E102" s="208">
        <f>Table1[[#This Row],[Salary]]*0.1%</f>
        <v>1250</v>
      </c>
    </row>
    <row r="103" spans="1:5" ht="18" customHeight="1" x14ac:dyDescent="0.2">
      <c r="A103" s="104" t="s">
        <v>272</v>
      </c>
      <c r="B103" s="216" t="s">
        <v>292</v>
      </c>
      <c r="C103" s="215" t="s">
        <v>184</v>
      </c>
      <c r="D103" s="214">
        <v>5333333</v>
      </c>
      <c r="E103" s="208">
        <f>Table1[[#This Row],[Salary]]*0.1%</f>
        <v>5333.3330000000005</v>
      </c>
    </row>
    <row r="104" spans="1:5" ht="18" customHeight="1" x14ac:dyDescent="0.2">
      <c r="A104" s="104" t="s">
        <v>272</v>
      </c>
      <c r="B104" s="216" t="s">
        <v>293</v>
      </c>
      <c r="C104" s="215" t="s">
        <v>188</v>
      </c>
      <c r="D104" s="214">
        <v>322000</v>
      </c>
      <c r="E104" s="208">
        <f>Table1[[#This Row],[Salary]]*0.1%</f>
        <v>322</v>
      </c>
    </row>
    <row r="105" spans="1:5" ht="18" customHeight="1" x14ac:dyDescent="0.2">
      <c r="A105" s="104" t="s">
        <v>272</v>
      </c>
      <c r="B105" s="216" t="s">
        <v>294</v>
      </c>
      <c r="C105" s="215" t="s">
        <v>184</v>
      </c>
      <c r="D105" s="214">
        <v>3550000</v>
      </c>
      <c r="E105" s="208">
        <f>Table1[[#This Row],[Salary]]*0.1%</f>
        <v>3550</v>
      </c>
    </row>
    <row r="106" spans="1:5" ht="18" customHeight="1" x14ac:dyDescent="0.2">
      <c r="A106" s="104" t="s">
        <v>272</v>
      </c>
      <c r="B106" s="216" t="s">
        <v>295</v>
      </c>
      <c r="C106" s="215" t="s">
        <v>195</v>
      </c>
      <c r="D106" s="214">
        <v>440000</v>
      </c>
      <c r="E106" s="208">
        <f>Table1[[#This Row],[Salary]]*0.1%</f>
        <v>440</v>
      </c>
    </row>
    <row r="107" spans="1:5" ht="18" customHeight="1" x14ac:dyDescent="0.2">
      <c r="A107" s="104" t="s">
        <v>272</v>
      </c>
      <c r="B107" s="216" t="s">
        <v>296</v>
      </c>
      <c r="C107" s="215" t="s">
        <v>199</v>
      </c>
      <c r="D107" s="214">
        <v>2150000</v>
      </c>
      <c r="E107" s="208">
        <f>Table1[[#This Row],[Salary]]*0.1%</f>
        <v>2150</v>
      </c>
    </row>
    <row r="108" spans="1:5" ht="18" customHeight="1" x14ac:dyDescent="0.2">
      <c r="A108" s="104" t="s">
        <v>272</v>
      </c>
      <c r="B108" s="216" t="s">
        <v>297</v>
      </c>
      <c r="C108" s="215" t="s">
        <v>205</v>
      </c>
      <c r="D108" s="214">
        <v>450000</v>
      </c>
      <c r="E108" s="208">
        <f>Table1[[#This Row],[Salary]]*0.1%</f>
        <v>450</v>
      </c>
    </row>
    <row r="109" spans="1:5" ht="18" customHeight="1" x14ac:dyDescent="0.2">
      <c r="A109" s="104" t="s">
        <v>272</v>
      </c>
      <c r="B109" s="216" t="s">
        <v>298</v>
      </c>
      <c r="C109" s="215" t="s">
        <v>184</v>
      </c>
      <c r="D109" s="214">
        <v>320000</v>
      </c>
      <c r="E109" s="208">
        <f>Table1[[#This Row],[Salary]]*0.1%</f>
        <v>320</v>
      </c>
    </row>
    <row r="110" spans="1:5" ht="18" customHeight="1" x14ac:dyDescent="0.2">
      <c r="A110" s="104" t="s">
        <v>272</v>
      </c>
      <c r="B110" s="216" t="s">
        <v>299</v>
      </c>
      <c r="C110" s="215" t="s">
        <v>184</v>
      </c>
      <c r="D110" s="214">
        <v>380000</v>
      </c>
      <c r="E110" s="208">
        <f>Table1[[#This Row],[Salary]]*0.1%</f>
        <v>380</v>
      </c>
    </row>
    <row r="111" spans="1:5" ht="18" customHeight="1" x14ac:dyDescent="0.2">
      <c r="A111" s="104" t="s">
        <v>272</v>
      </c>
      <c r="B111" s="216" t="s">
        <v>300</v>
      </c>
      <c r="C111" s="215" t="s">
        <v>184</v>
      </c>
      <c r="D111" s="214">
        <v>1250000</v>
      </c>
      <c r="E111" s="208">
        <f>Table1[[#This Row],[Salary]]*0.1%</f>
        <v>1250</v>
      </c>
    </row>
    <row r="112" spans="1:5" ht="18" customHeight="1" x14ac:dyDescent="0.2">
      <c r="A112" s="104" t="s">
        <v>272</v>
      </c>
      <c r="B112" s="216" t="s">
        <v>301</v>
      </c>
      <c r="C112" s="215" t="s">
        <v>184</v>
      </c>
      <c r="D112" s="214">
        <v>600000</v>
      </c>
      <c r="E112" s="208">
        <f>Table1[[#This Row],[Salary]]*0.1%</f>
        <v>600</v>
      </c>
    </row>
    <row r="113" spans="1:5" ht="18" customHeight="1" x14ac:dyDescent="0.2">
      <c r="A113" s="104" t="s">
        <v>272</v>
      </c>
      <c r="B113" s="216" t="s">
        <v>302</v>
      </c>
      <c r="C113" s="215" t="s">
        <v>184</v>
      </c>
      <c r="D113" s="214">
        <v>3600000</v>
      </c>
      <c r="E113" s="208">
        <f>Table1[[#This Row],[Salary]]*0.1%</f>
        <v>3600</v>
      </c>
    </row>
    <row r="114" spans="1:5" ht="18" customHeight="1" x14ac:dyDescent="0.2">
      <c r="A114" t="s">
        <v>303</v>
      </c>
      <c r="B114" s="216" t="s">
        <v>304</v>
      </c>
      <c r="C114" s="215" t="s">
        <v>188</v>
      </c>
      <c r="D114" s="214">
        <v>320000</v>
      </c>
      <c r="E114" s="208">
        <f>Table1[[#This Row],[Salary]]*0.1%</f>
        <v>320</v>
      </c>
    </row>
    <row r="115" spans="1:5" ht="18" customHeight="1" x14ac:dyDescent="0.2">
      <c r="A115" t="s">
        <v>303</v>
      </c>
      <c r="B115" s="216" t="s">
        <v>305</v>
      </c>
      <c r="C115" s="215" t="s">
        <v>199</v>
      </c>
      <c r="D115" s="214">
        <v>317000</v>
      </c>
      <c r="E115" s="208">
        <f>Table1[[#This Row],[Salary]]*0.1%</f>
        <v>317</v>
      </c>
    </row>
    <row r="116" spans="1:5" ht="18" customHeight="1" x14ac:dyDescent="0.2">
      <c r="A116" t="s">
        <v>303</v>
      </c>
      <c r="B116" s="216" t="s">
        <v>306</v>
      </c>
      <c r="C116" s="215" t="s">
        <v>199</v>
      </c>
      <c r="D116" s="214">
        <v>316000</v>
      </c>
      <c r="E116" s="208">
        <f>Table1[[#This Row],[Salary]]*0.1%</f>
        <v>316</v>
      </c>
    </row>
    <row r="117" spans="1:5" ht="18" customHeight="1" x14ac:dyDescent="0.2">
      <c r="A117" t="s">
        <v>303</v>
      </c>
      <c r="B117" s="216" t="s">
        <v>307</v>
      </c>
      <c r="C117" s="215" t="s">
        <v>188</v>
      </c>
      <c r="D117" s="214">
        <v>317000</v>
      </c>
      <c r="E117" s="208">
        <f>Table1[[#This Row],[Salary]]*0.1%</f>
        <v>317</v>
      </c>
    </row>
    <row r="118" spans="1:5" ht="18" customHeight="1" x14ac:dyDescent="0.2">
      <c r="A118" t="s">
        <v>303</v>
      </c>
      <c r="B118" s="216" t="s">
        <v>308</v>
      </c>
      <c r="C118" s="215" t="s">
        <v>184</v>
      </c>
      <c r="D118" s="214">
        <v>316000</v>
      </c>
      <c r="E118" s="208">
        <f>Table1[[#This Row],[Salary]]*0.1%</f>
        <v>316</v>
      </c>
    </row>
    <row r="119" spans="1:5" ht="18" customHeight="1" x14ac:dyDescent="0.2">
      <c r="A119" t="s">
        <v>303</v>
      </c>
      <c r="B119" s="216" t="s">
        <v>309</v>
      </c>
      <c r="C119" s="215" t="s">
        <v>184</v>
      </c>
      <c r="D119" s="214">
        <v>2350000</v>
      </c>
      <c r="E119" s="208">
        <f>Table1[[#This Row],[Salary]]*0.1%</f>
        <v>2350</v>
      </c>
    </row>
    <row r="120" spans="1:5" ht="18" customHeight="1" x14ac:dyDescent="0.2">
      <c r="A120" t="s">
        <v>303</v>
      </c>
      <c r="B120" s="216" t="s">
        <v>310</v>
      </c>
      <c r="C120" s="215" t="s">
        <v>205</v>
      </c>
      <c r="D120" s="214">
        <v>317000</v>
      </c>
      <c r="E120" s="208">
        <f>Table1[[#This Row],[Salary]]*0.1%</f>
        <v>317</v>
      </c>
    </row>
    <row r="121" spans="1:5" ht="18" customHeight="1" x14ac:dyDescent="0.2">
      <c r="A121" t="s">
        <v>303</v>
      </c>
      <c r="B121" s="216" t="s">
        <v>311</v>
      </c>
      <c r="C121" s="215" t="s">
        <v>184</v>
      </c>
      <c r="D121" s="214">
        <v>326000</v>
      </c>
      <c r="E121" s="208">
        <f>Table1[[#This Row],[Salary]]*0.1%</f>
        <v>326</v>
      </c>
    </row>
    <row r="122" spans="1:5" ht="18" customHeight="1" x14ac:dyDescent="0.2">
      <c r="A122" t="s">
        <v>303</v>
      </c>
      <c r="B122" s="216" t="s">
        <v>312</v>
      </c>
      <c r="C122" s="215" t="s">
        <v>184</v>
      </c>
      <c r="D122" s="214">
        <v>319000</v>
      </c>
      <c r="E122" s="208">
        <f>Table1[[#This Row],[Salary]]*0.1%</f>
        <v>319</v>
      </c>
    </row>
    <row r="123" spans="1:5" ht="18" customHeight="1" x14ac:dyDescent="0.2">
      <c r="A123" t="s">
        <v>303</v>
      </c>
      <c r="B123" s="216" t="s">
        <v>313</v>
      </c>
      <c r="C123" s="215" t="s">
        <v>184</v>
      </c>
      <c r="D123" s="214">
        <v>317000</v>
      </c>
      <c r="E123" s="208">
        <f>Table1[[#This Row],[Salary]]*0.1%</f>
        <v>317</v>
      </c>
    </row>
    <row r="124" spans="1:5" ht="18" customHeight="1" x14ac:dyDescent="0.2">
      <c r="A124" t="s">
        <v>303</v>
      </c>
      <c r="B124" s="216" t="s">
        <v>314</v>
      </c>
      <c r="C124" s="215" t="s">
        <v>184</v>
      </c>
      <c r="D124" s="214">
        <v>328000</v>
      </c>
      <c r="E124" s="208">
        <f>Table1[[#This Row],[Salary]]*0.1%</f>
        <v>328</v>
      </c>
    </row>
    <row r="125" spans="1:5" ht="18" customHeight="1" x14ac:dyDescent="0.2">
      <c r="A125" t="s">
        <v>303</v>
      </c>
      <c r="B125" s="216" t="s">
        <v>200</v>
      </c>
      <c r="C125" s="215" t="s">
        <v>188</v>
      </c>
      <c r="D125" s="214">
        <v>324000</v>
      </c>
      <c r="E125" s="208">
        <f>Table1[[#This Row],[Salary]]*0.1%</f>
        <v>324</v>
      </c>
    </row>
    <row r="126" spans="1:5" ht="18" customHeight="1" x14ac:dyDescent="0.2">
      <c r="A126" t="s">
        <v>303</v>
      </c>
      <c r="B126" s="216" t="s">
        <v>315</v>
      </c>
      <c r="C126" s="215" t="s">
        <v>205</v>
      </c>
      <c r="D126" s="214">
        <v>650000</v>
      </c>
      <c r="E126" s="208">
        <f>Table1[[#This Row],[Salary]]*0.1%</f>
        <v>650</v>
      </c>
    </row>
    <row r="127" spans="1:5" ht="18" customHeight="1" x14ac:dyDescent="0.2">
      <c r="A127" t="s">
        <v>303</v>
      </c>
      <c r="B127" s="216" t="s">
        <v>316</v>
      </c>
      <c r="C127" s="215" t="s">
        <v>195</v>
      </c>
      <c r="D127" s="214">
        <v>317000</v>
      </c>
      <c r="E127" s="208">
        <f>Table1[[#This Row],[Salary]]*0.1%</f>
        <v>317</v>
      </c>
    </row>
    <row r="128" spans="1:5" ht="18" customHeight="1" x14ac:dyDescent="0.2">
      <c r="A128" t="s">
        <v>303</v>
      </c>
      <c r="B128" s="216" t="s">
        <v>317</v>
      </c>
      <c r="C128" s="215" t="s">
        <v>190</v>
      </c>
      <c r="D128" s="214">
        <v>12600000</v>
      </c>
      <c r="E128" s="208">
        <f>Table1[[#This Row],[Salary]]*0.1%</f>
        <v>12600</v>
      </c>
    </row>
    <row r="129" spans="1:5" ht="18" customHeight="1" x14ac:dyDescent="0.2">
      <c r="A129" t="s">
        <v>303</v>
      </c>
      <c r="B129" s="216" t="s">
        <v>318</v>
      </c>
      <c r="C129" s="215" t="s">
        <v>195</v>
      </c>
      <c r="D129" s="214">
        <v>366000</v>
      </c>
      <c r="E129" s="208">
        <f>Table1[[#This Row],[Salary]]*0.1%</f>
        <v>366</v>
      </c>
    </row>
    <row r="130" spans="1:5" ht="18" customHeight="1" x14ac:dyDescent="0.2">
      <c r="A130" t="s">
        <v>303</v>
      </c>
      <c r="B130" s="216" t="s">
        <v>319</v>
      </c>
      <c r="C130" s="215" t="s">
        <v>184</v>
      </c>
      <c r="D130" s="214">
        <v>2400000</v>
      </c>
      <c r="E130" s="208">
        <f>Table1[[#This Row],[Salary]]*0.1%</f>
        <v>2400</v>
      </c>
    </row>
    <row r="131" spans="1:5" ht="18" customHeight="1" x14ac:dyDescent="0.2">
      <c r="A131" t="s">
        <v>303</v>
      </c>
      <c r="B131" s="216" t="s">
        <v>320</v>
      </c>
      <c r="C131" s="215" t="s">
        <v>184</v>
      </c>
      <c r="D131" s="214">
        <v>2200000</v>
      </c>
      <c r="E131" s="208">
        <f>Table1[[#This Row],[Salary]]*0.1%</f>
        <v>2200</v>
      </c>
    </row>
    <row r="132" spans="1:5" ht="18" customHeight="1" x14ac:dyDescent="0.2">
      <c r="A132" t="s">
        <v>303</v>
      </c>
      <c r="B132" s="216" t="s">
        <v>321</v>
      </c>
      <c r="C132" s="215" t="s">
        <v>184</v>
      </c>
      <c r="D132" s="214">
        <v>6575000</v>
      </c>
      <c r="E132" s="208">
        <f>Table1[[#This Row],[Salary]]*0.1%</f>
        <v>6575</v>
      </c>
    </row>
    <row r="133" spans="1:5" ht="18" customHeight="1" x14ac:dyDescent="0.2">
      <c r="A133" t="s">
        <v>303</v>
      </c>
      <c r="B133" s="216" t="s">
        <v>322</v>
      </c>
      <c r="C133" s="215" t="s">
        <v>184</v>
      </c>
      <c r="D133" s="214">
        <v>321000</v>
      </c>
      <c r="E133" s="208">
        <f>Table1[[#This Row],[Salary]]*0.1%</f>
        <v>321</v>
      </c>
    </row>
    <row r="134" spans="1:5" ht="18" customHeight="1" x14ac:dyDescent="0.2">
      <c r="A134" t="s">
        <v>303</v>
      </c>
      <c r="B134" s="216" t="s">
        <v>323</v>
      </c>
      <c r="C134" s="215" t="s">
        <v>184</v>
      </c>
      <c r="D134" s="214">
        <v>316000</v>
      </c>
      <c r="E134" s="208">
        <f>Table1[[#This Row],[Salary]]*0.1%</f>
        <v>316</v>
      </c>
    </row>
    <row r="135" spans="1:5" ht="18" customHeight="1" x14ac:dyDescent="0.2">
      <c r="A135" t="s">
        <v>303</v>
      </c>
      <c r="B135" s="216" t="s">
        <v>324</v>
      </c>
      <c r="C135" s="215" t="s">
        <v>193</v>
      </c>
      <c r="D135" s="214">
        <v>326000</v>
      </c>
      <c r="E135" s="208">
        <f>Table1[[#This Row],[Salary]]*0.1%</f>
        <v>326</v>
      </c>
    </row>
    <row r="136" spans="1:5" ht="18" customHeight="1" x14ac:dyDescent="0.2">
      <c r="A136" t="s">
        <v>303</v>
      </c>
      <c r="B136" s="216" t="s">
        <v>325</v>
      </c>
      <c r="C136" s="215" t="s">
        <v>195</v>
      </c>
      <c r="D136" s="214">
        <v>950000</v>
      </c>
      <c r="E136" s="208">
        <f>Table1[[#This Row],[Salary]]*0.1%</f>
        <v>950</v>
      </c>
    </row>
    <row r="137" spans="1:5" ht="18" customHeight="1" x14ac:dyDescent="0.2">
      <c r="A137" t="s">
        <v>303</v>
      </c>
      <c r="B137" s="216" t="s">
        <v>326</v>
      </c>
      <c r="C137" s="215" t="s">
        <v>193</v>
      </c>
      <c r="D137" s="214">
        <v>950000</v>
      </c>
      <c r="E137" s="208">
        <f>Table1[[#This Row],[Salary]]*0.1%</f>
        <v>950</v>
      </c>
    </row>
    <row r="138" spans="1:5" ht="18" customHeight="1" x14ac:dyDescent="0.2">
      <c r="A138" t="s">
        <v>303</v>
      </c>
      <c r="B138" s="216" t="s">
        <v>327</v>
      </c>
      <c r="C138" s="215" t="s">
        <v>184</v>
      </c>
      <c r="D138" s="214">
        <v>318000</v>
      </c>
      <c r="E138" s="208">
        <f>Table1[[#This Row],[Salary]]*0.1%</f>
        <v>318</v>
      </c>
    </row>
    <row r="139" spans="1:5" ht="18" customHeight="1" x14ac:dyDescent="0.2">
      <c r="A139" t="s">
        <v>303</v>
      </c>
      <c r="B139" s="216" t="s">
        <v>328</v>
      </c>
      <c r="C139" s="215" t="s">
        <v>184</v>
      </c>
      <c r="D139" s="214">
        <v>316000</v>
      </c>
      <c r="E139" s="208">
        <f>Table1[[#This Row],[Salary]]*0.1%</f>
        <v>316</v>
      </c>
    </row>
    <row r="140" spans="1:5" ht="18" customHeight="1" x14ac:dyDescent="0.2">
      <c r="A140" t="s">
        <v>303</v>
      </c>
      <c r="B140" s="216" t="s">
        <v>329</v>
      </c>
      <c r="C140" s="215" t="s">
        <v>195</v>
      </c>
      <c r="D140" s="214">
        <v>316000</v>
      </c>
      <c r="E140" s="208">
        <f>Table1[[#This Row],[Salary]]*0.1%</f>
        <v>316</v>
      </c>
    </row>
    <row r="141" spans="1:5" ht="18" customHeight="1" x14ac:dyDescent="0.2">
      <c r="A141" t="s">
        <v>303</v>
      </c>
      <c r="B141" s="216" t="s">
        <v>330</v>
      </c>
      <c r="C141" s="215" t="s">
        <v>184</v>
      </c>
      <c r="D141" s="214">
        <v>317000</v>
      </c>
      <c r="E141" s="208">
        <f>Table1[[#This Row],[Salary]]*0.1%</f>
        <v>317</v>
      </c>
    </row>
    <row r="142" spans="1:5" ht="18" customHeight="1" x14ac:dyDescent="0.2">
      <c r="A142" t="s">
        <v>303</v>
      </c>
      <c r="B142" s="216" t="s">
        <v>331</v>
      </c>
      <c r="C142" s="215" t="s">
        <v>195</v>
      </c>
      <c r="D142" s="214">
        <v>12500000</v>
      </c>
      <c r="E142" s="208">
        <f>Table1[[#This Row],[Salary]]*0.1%</f>
        <v>12500</v>
      </c>
    </row>
    <row r="143" spans="1:5" ht="18" customHeight="1" x14ac:dyDescent="0.2">
      <c r="A143" t="s">
        <v>303</v>
      </c>
      <c r="B143" s="216" t="s">
        <v>332</v>
      </c>
      <c r="C143" s="215" t="s">
        <v>184</v>
      </c>
      <c r="D143" s="214">
        <v>550000</v>
      </c>
      <c r="E143" s="208">
        <f>Table1[[#This Row],[Salary]]*0.1%</f>
        <v>550</v>
      </c>
    </row>
    <row r="144" spans="1:5" ht="18" customHeight="1" x14ac:dyDescent="0.2">
      <c r="A144" s="104" t="s">
        <v>333</v>
      </c>
      <c r="B144" s="104" t="s">
        <v>334</v>
      </c>
      <c r="C144" s="215" t="s">
        <v>195</v>
      </c>
      <c r="D144" s="214">
        <v>316000</v>
      </c>
      <c r="E144" s="208">
        <f>Table1[[#This Row],[Salary]]*0.1%</f>
        <v>316</v>
      </c>
    </row>
    <row r="145" spans="1:5" ht="18" customHeight="1" x14ac:dyDescent="0.2">
      <c r="A145" s="104" t="s">
        <v>333</v>
      </c>
      <c r="B145" s="104" t="s">
        <v>335</v>
      </c>
      <c r="C145" s="215" t="s">
        <v>184</v>
      </c>
      <c r="D145" s="214">
        <v>300000</v>
      </c>
      <c r="E145" s="208">
        <f>Table1[[#This Row],[Salary]]*0.1%</f>
        <v>300</v>
      </c>
    </row>
    <row r="146" spans="1:5" ht="18" customHeight="1" x14ac:dyDescent="0.2">
      <c r="A146" s="104" t="s">
        <v>333</v>
      </c>
      <c r="B146" s="104" t="s">
        <v>336</v>
      </c>
      <c r="C146" s="215" t="s">
        <v>184</v>
      </c>
      <c r="D146" s="214">
        <v>2400000</v>
      </c>
      <c r="E146" s="208">
        <f>Table1[[#This Row],[Salary]]*0.1%</f>
        <v>2400</v>
      </c>
    </row>
    <row r="147" spans="1:5" ht="18" customHeight="1" x14ac:dyDescent="0.2">
      <c r="A147" s="104" t="s">
        <v>333</v>
      </c>
      <c r="B147" s="104" t="s">
        <v>337</v>
      </c>
      <c r="C147" s="215" t="s">
        <v>184</v>
      </c>
      <c r="D147" s="214">
        <v>360000</v>
      </c>
      <c r="E147" s="208">
        <f>Table1[[#This Row],[Salary]]*0.1%</f>
        <v>360</v>
      </c>
    </row>
    <row r="148" spans="1:5" ht="18" customHeight="1" x14ac:dyDescent="0.2">
      <c r="A148" s="104" t="s">
        <v>333</v>
      </c>
      <c r="B148" s="104" t="s">
        <v>338</v>
      </c>
      <c r="C148" s="215" t="s">
        <v>184</v>
      </c>
      <c r="D148" s="214">
        <v>3650000</v>
      </c>
      <c r="E148" s="208">
        <f>Table1[[#This Row],[Salary]]*0.1%</f>
        <v>3650</v>
      </c>
    </row>
    <row r="149" spans="1:5" ht="18" customHeight="1" x14ac:dyDescent="0.2">
      <c r="A149" s="104" t="s">
        <v>333</v>
      </c>
      <c r="B149" s="104" t="s">
        <v>339</v>
      </c>
      <c r="C149" s="215" t="s">
        <v>195</v>
      </c>
      <c r="D149" s="214">
        <v>370000</v>
      </c>
      <c r="E149" s="208">
        <f>Table1[[#This Row],[Salary]]*0.1%</f>
        <v>370</v>
      </c>
    </row>
    <row r="150" spans="1:5" ht="18" customHeight="1" x14ac:dyDescent="0.2">
      <c r="A150" s="104" t="s">
        <v>333</v>
      </c>
      <c r="B150" s="104" t="s">
        <v>340</v>
      </c>
      <c r="C150" s="215" t="s">
        <v>193</v>
      </c>
      <c r="D150" s="214">
        <v>5166667</v>
      </c>
      <c r="E150" s="208">
        <f>Table1[[#This Row],[Salary]]*0.1%</f>
        <v>5166.6670000000004</v>
      </c>
    </row>
    <row r="151" spans="1:5" ht="18" customHeight="1" x14ac:dyDescent="0.2">
      <c r="A151" s="104" t="s">
        <v>333</v>
      </c>
      <c r="B151" s="104" t="s">
        <v>341</v>
      </c>
      <c r="C151" s="215" t="s">
        <v>195</v>
      </c>
      <c r="D151" s="214">
        <v>3000000</v>
      </c>
      <c r="E151" s="208">
        <f>Table1[[#This Row],[Salary]]*0.1%</f>
        <v>3000</v>
      </c>
    </row>
    <row r="152" spans="1:5" ht="18" customHeight="1" x14ac:dyDescent="0.2">
      <c r="A152" s="104" t="s">
        <v>333</v>
      </c>
      <c r="B152" s="104" t="s">
        <v>342</v>
      </c>
      <c r="C152" s="215" t="s">
        <v>190</v>
      </c>
      <c r="D152" s="214">
        <v>4000000</v>
      </c>
      <c r="E152" s="208">
        <f>Table1[[#This Row],[Salary]]*0.1%</f>
        <v>4000</v>
      </c>
    </row>
    <row r="153" spans="1:5" ht="18" customHeight="1" x14ac:dyDescent="0.2">
      <c r="A153" s="104" t="s">
        <v>333</v>
      </c>
      <c r="B153" s="104" t="s">
        <v>343</v>
      </c>
      <c r="C153" s="215" t="s">
        <v>193</v>
      </c>
      <c r="D153" s="214">
        <v>750000</v>
      </c>
      <c r="E153" s="208">
        <f>Table1[[#This Row],[Salary]]*0.1%</f>
        <v>750</v>
      </c>
    </row>
    <row r="154" spans="1:5" ht="18" customHeight="1" x14ac:dyDescent="0.2">
      <c r="A154" s="104" t="s">
        <v>333</v>
      </c>
      <c r="B154" s="104" t="s">
        <v>344</v>
      </c>
      <c r="C154" s="215" t="s">
        <v>195</v>
      </c>
      <c r="D154" s="214">
        <v>4435000</v>
      </c>
      <c r="E154" s="208">
        <f>Table1[[#This Row],[Salary]]*0.1%</f>
        <v>4435</v>
      </c>
    </row>
    <row r="155" spans="1:5" ht="18" customHeight="1" x14ac:dyDescent="0.2">
      <c r="A155" s="104" t="s">
        <v>333</v>
      </c>
      <c r="B155" s="104" t="s">
        <v>345</v>
      </c>
      <c r="C155" s="215" t="s">
        <v>188</v>
      </c>
      <c r="D155" s="214">
        <v>3400000</v>
      </c>
      <c r="E155" s="208">
        <f>Table1[[#This Row],[Salary]]*0.1%</f>
        <v>3400</v>
      </c>
    </row>
    <row r="156" spans="1:5" ht="18" customHeight="1" x14ac:dyDescent="0.2">
      <c r="A156" s="104" t="s">
        <v>333</v>
      </c>
      <c r="B156" s="104" t="s">
        <v>346</v>
      </c>
      <c r="C156" s="215" t="s">
        <v>199</v>
      </c>
      <c r="D156" s="214">
        <v>425000</v>
      </c>
      <c r="E156" s="208">
        <f>Table1[[#This Row],[Salary]]*0.1%</f>
        <v>425</v>
      </c>
    </row>
    <row r="157" spans="1:5" ht="18" customHeight="1" x14ac:dyDescent="0.2">
      <c r="A157" s="104" t="s">
        <v>333</v>
      </c>
      <c r="B157" s="104" t="s">
        <v>347</v>
      </c>
      <c r="C157" s="215" t="s">
        <v>184</v>
      </c>
      <c r="D157" s="214">
        <v>1100000</v>
      </c>
      <c r="E157" s="208">
        <f>Table1[[#This Row],[Salary]]*0.1%</f>
        <v>1100</v>
      </c>
    </row>
    <row r="158" spans="1:5" ht="18" customHeight="1" x14ac:dyDescent="0.2">
      <c r="A158" s="104" t="s">
        <v>333</v>
      </c>
      <c r="B158" s="104" t="s">
        <v>348</v>
      </c>
      <c r="C158" s="215" t="s">
        <v>184</v>
      </c>
      <c r="D158" s="214">
        <v>7000000</v>
      </c>
      <c r="E158" s="208">
        <f>Table1[[#This Row],[Salary]]*0.1%</f>
        <v>7000</v>
      </c>
    </row>
    <row r="159" spans="1:5" ht="18" customHeight="1" x14ac:dyDescent="0.2">
      <c r="A159" s="104" t="s">
        <v>333</v>
      </c>
      <c r="B159" s="104" t="s">
        <v>349</v>
      </c>
      <c r="C159" s="215" t="s">
        <v>205</v>
      </c>
      <c r="D159" s="214">
        <v>4666667</v>
      </c>
      <c r="E159" s="208">
        <f>Table1[[#This Row],[Salary]]*0.1%</f>
        <v>4666.6670000000004</v>
      </c>
    </row>
    <row r="160" spans="1:5" ht="18" customHeight="1" x14ac:dyDescent="0.2">
      <c r="A160" s="104" t="s">
        <v>333</v>
      </c>
      <c r="B160" s="104" t="s">
        <v>350</v>
      </c>
      <c r="C160" s="215" t="s">
        <v>199</v>
      </c>
      <c r="D160" s="214">
        <v>7500000</v>
      </c>
      <c r="E160" s="208">
        <f>Table1[[#This Row],[Salary]]*0.1%</f>
        <v>7500</v>
      </c>
    </row>
    <row r="161" spans="1:5" ht="18" customHeight="1" x14ac:dyDescent="0.2">
      <c r="A161" s="104" t="s">
        <v>333</v>
      </c>
      <c r="B161" s="104" t="s">
        <v>351</v>
      </c>
      <c r="C161" s="215" t="s">
        <v>184</v>
      </c>
      <c r="D161" s="214">
        <v>1100000</v>
      </c>
      <c r="E161" s="208">
        <f>Table1[[#This Row],[Salary]]*0.1%</f>
        <v>1100</v>
      </c>
    </row>
    <row r="162" spans="1:5" ht="18" customHeight="1" x14ac:dyDescent="0.2">
      <c r="A162" s="104" t="s">
        <v>333</v>
      </c>
      <c r="B162" s="104" t="s">
        <v>352</v>
      </c>
      <c r="C162" s="215" t="s">
        <v>184</v>
      </c>
      <c r="D162" s="214">
        <v>400000</v>
      </c>
      <c r="E162" s="208">
        <f>Table1[[#This Row],[Salary]]*0.1%</f>
        <v>400</v>
      </c>
    </row>
    <row r="163" spans="1:5" ht="18" customHeight="1" x14ac:dyDescent="0.2">
      <c r="A163" s="104" t="s">
        <v>333</v>
      </c>
      <c r="B163" s="104" t="s">
        <v>353</v>
      </c>
      <c r="C163" s="215" t="s">
        <v>184</v>
      </c>
      <c r="D163" s="214">
        <v>2600000</v>
      </c>
      <c r="E163" s="208">
        <f>Table1[[#This Row],[Salary]]*0.1%</f>
        <v>2600</v>
      </c>
    </row>
    <row r="164" spans="1:5" ht="18" customHeight="1" x14ac:dyDescent="0.2">
      <c r="A164" s="104" t="s">
        <v>333</v>
      </c>
      <c r="B164" s="104" t="s">
        <v>354</v>
      </c>
      <c r="C164" s="215" t="s">
        <v>184</v>
      </c>
      <c r="D164" s="214">
        <v>475000</v>
      </c>
      <c r="E164" s="208">
        <f>Table1[[#This Row],[Salary]]*0.1%</f>
        <v>475</v>
      </c>
    </row>
    <row r="165" spans="1:5" ht="18" customHeight="1" x14ac:dyDescent="0.2">
      <c r="A165" s="104" t="s">
        <v>333</v>
      </c>
      <c r="B165" s="104" t="s">
        <v>355</v>
      </c>
      <c r="C165" s="215" t="s">
        <v>195</v>
      </c>
      <c r="D165" s="214">
        <v>3700000</v>
      </c>
      <c r="E165" s="208">
        <f>Table1[[#This Row],[Salary]]*0.1%</f>
        <v>3700</v>
      </c>
    </row>
    <row r="166" spans="1:5" ht="18" customHeight="1" x14ac:dyDescent="0.2">
      <c r="A166" s="104" t="s">
        <v>333</v>
      </c>
      <c r="B166" s="104" t="s">
        <v>356</v>
      </c>
      <c r="C166" s="215" t="s">
        <v>184</v>
      </c>
      <c r="D166" s="214">
        <v>750000</v>
      </c>
      <c r="E166" s="208">
        <f>Table1[[#This Row],[Salary]]*0.1%</f>
        <v>750</v>
      </c>
    </row>
    <row r="167" spans="1:5" ht="18" customHeight="1" x14ac:dyDescent="0.2">
      <c r="A167" s="104" t="s">
        <v>333</v>
      </c>
      <c r="B167" s="104" t="s">
        <v>357</v>
      </c>
      <c r="C167" s="215" t="s">
        <v>184</v>
      </c>
      <c r="D167" s="214">
        <v>350000</v>
      </c>
      <c r="E167" s="208">
        <f>Table1[[#This Row],[Salary]]*0.1%</f>
        <v>350</v>
      </c>
    </row>
    <row r="168" spans="1:5" ht="18" customHeight="1" x14ac:dyDescent="0.2">
      <c r="A168" s="104" t="s">
        <v>333</v>
      </c>
      <c r="B168" s="104" t="s">
        <v>358</v>
      </c>
      <c r="C168" s="215" t="s">
        <v>205</v>
      </c>
      <c r="D168" s="214">
        <v>316000</v>
      </c>
      <c r="E168" s="208">
        <f>Table1[[#This Row],[Salary]]*0.1%</f>
        <v>316</v>
      </c>
    </row>
    <row r="169" spans="1:5" ht="18" customHeight="1" x14ac:dyDescent="0.2">
      <c r="A169" s="104" t="s">
        <v>333</v>
      </c>
      <c r="B169" s="104" t="s">
        <v>359</v>
      </c>
      <c r="C169" s="215" t="s">
        <v>184</v>
      </c>
      <c r="D169" s="214">
        <v>1500000</v>
      </c>
      <c r="E169" s="208">
        <f>Table1[[#This Row],[Salary]]*0.1%</f>
        <v>1500</v>
      </c>
    </row>
    <row r="170" spans="1:5" ht="18" customHeight="1" x14ac:dyDescent="0.2">
      <c r="A170" s="104" t="s">
        <v>333</v>
      </c>
      <c r="B170" s="104" t="s">
        <v>360</v>
      </c>
      <c r="C170" s="215" t="s">
        <v>184</v>
      </c>
      <c r="D170" s="214">
        <v>378500</v>
      </c>
      <c r="E170" s="208">
        <f>Table1[[#This Row],[Salary]]*0.1%</f>
        <v>378.5</v>
      </c>
    </row>
    <row r="171" spans="1:5" ht="18" customHeight="1" x14ac:dyDescent="0.2">
      <c r="A171" s="104" t="s">
        <v>361</v>
      </c>
      <c r="B171" s="216" t="s">
        <v>362</v>
      </c>
      <c r="C171" s="215" t="s">
        <v>205</v>
      </c>
      <c r="D171" s="214">
        <v>3000000</v>
      </c>
      <c r="E171" s="208">
        <f>Table1[[#This Row],[Salary]]*0.1%</f>
        <v>3000</v>
      </c>
    </row>
    <row r="172" spans="1:5" ht="18" customHeight="1" x14ac:dyDescent="0.2">
      <c r="A172" s="104" t="s">
        <v>361</v>
      </c>
      <c r="B172" s="216" t="s">
        <v>363</v>
      </c>
      <c r="C172" s="215" t="s">
        <v>184</v>
      </c>
      <c r="D172" s="214">
        <v>350000</v>
      </c>
      <c r="E172" s="208">
        <f>Table1[[#This Row],[Salary]]*0.1%</f>
        <v>350</v>
      </c>
    </row>
    <row r="173" spans="1:5" ht="18" customHeight="1" x14ac:dyDescent="0.2">
      <c r="A173" s="104" t="s">
        <v>361</v>
      </c>
      <c r="B173" s="216" t="s">
        <v>364</v>
      </c>
      <c r="C173" s="215" t="s">
        <v>190</v>
      </c>
      <c r="D173" s="214">
        <v>18000000</v>
      </c>
      <c r="E173" s="208">
        <f>Table1[[#This Row],[Salary]]*0.1%</f>
        <v>18000</v>
      </c>
    </row>
    <row r="174" spans="1:5" ht="18" customHeight="1" x14ac:dyDescent="0.2">
      <c r="A174" s="104" t="s">
        <v>361</v>
      </c>
      <c r="B174" s="216" t="s">
        <v>365</v>
      </c>
      <c r="C174" s="215" t="s">
        <v>195</v>
      </c>
      <c r="D174" s="214">
        <v>10500000</v>
      </c>
      <c r="E174" s="208">
        <f>Table1[[#This Row],[Salary]]*0.1%</f>
        <v>10500</v>
      </c>
    </row>
    <row r="175" spans="1:5" ht="18" customHeight="1" x14ac:dyDescent="0.2">
      <c r="A175" s="104" t="s">
        <v>361</v>
      </c>
      <c r="B175" s="216" t="s">
        <v>366</v>
      </c>
      <c r="C175" s="215" t="s">
        <v>195</v>
      </c>
      <c r="D175" s="214">
        <v>3000000</v>
      </c>
      <c r="E175" s="208">
        <f>Table1[[#This Row],[Salary]]*0.1%</f>
        <v>3000</v>
      </c>
    </row>
    <row r="176" spans="1:5" ht="18" customHeight="1" x14ac:dyDescent="0.2">
      <c r="A176" s="104" t="s">
        <v>361</v>
      </c>
      <c r="B176" s="216" t="s">
        <v>367</v>
      </c>
      <c r="C176" s="215" t="s">
        <v>188</v>
      </c>
      <c r="D176" s="214">
        <v>335000</v>
      </c>
      <c r="E176" s="208">
        <f>Table1[[#This Row],[Salary]]*0.1%</f>
        <v>335</v>
      </c>
    </row>
    <row r="177" spans="1:5" ht="18" customHeight="1" x14ac:dyDescent="0.2">
      <c r="A177" s="104" t="s">
        <v>361</v>
      </c>
      <c r="B177" s="216" t="s">
        <v>368</v>
      </c>
      <c r="C177" s="215" t="s">
        <v>193</v>
      </c>
      <c r="D177" s="214">
        <v>316000</v>
      </c>
      <c r="E177" s="208">
        <f>Table1[[#This Row],[Salary]]*0.1%</f>
        <v>316</v>
      </c>
    </row>
    <row r="178" spans="1:5" ht="18" customHeight="1" x14ac:dyDescent="0.2">
      <c r="A178" s="104" t="s">
        <v>361</v>
      </c>
      <c r="B178" s="216" t="s">
        <v>369</v>
      </c>
      <c r="C178" s="215" t="s">
        <v>205</v>
      </c>
      <c r="D178" s="214">
        <v>360000</v>
      </c>
      <c r="E178" s="208">
        <f>Table1[[#This Row],[Salary]]*0.1%</f>
        <v>360</v>
      </c>
    </row>
    <row r="179" spans="1:5" ht="18" customHeight="1" x14ac:dyDescent="0.2">
      <c r="A179" s="104" t="s">
        <v>361</v>
      </c>
      <c r="B179" s="216" t="s">
        <v>370</v>
      </c>
      <c r="C179" s="215" t="s">
        <v>184</v>
      </c>
      <c r="D179" s="214">
        <v>18000000</v>
      </c>
      <c r="E179" s="208">
        <f>Table1[[#This Row],[Salary]]*0.1%</f>
        <v>18000</v>
      </c>
    </row>
    <row r="180" spans="1:5" ht="18" customHeight="1" x14ac:dyDescent="0.2">
      <c r="A180" s="104" t="s">
        <v>361</v>
      </c>
      <c r="B180" s="216" t="s">
        <v>371</v>
      </c>
      <c r="C180" s="215" t="s">
        <v>184</v>
      </c>
      <c r="D180" s="214">
        <v>500000</v>
      </c>
      <c r="E180" s="208">
        <f>Table1[[#This Row],[Salary]]*0.1%</f>
        <v>500</v>
      </c>
    </row>
    <row r="181" spans="1:5" ht="18" customHeight="1" x14ac:dyDescent="0.2">
      <c r="A181" s="104" t="s">
        <v>361</v>
      </c>
      <c r="B181" s="216" t="s">
        <v>372</v>
      </c>
      <c r="C181" s="215" t="s">
        <v>199</v>
      </c>
      <c r="D181" s="214">
        <v>450000</v>
      </c>
      <c r="E181" s="208">
        <f>Table1[[#This Row],[Salary]]*0.1%</f>
        <v>450</v>
      </c>
    </row>
    <row r="182" spans="1:5" ht="18" customHeight="1" x14ac:dyDescent="0.2">
      <c r="A182" s="104" t="s">
        <v>361</v>
      </c>
      <c r="B182" s="216" t="s">
        <v>373</v>
      </c>
      <c r="C182" s="215" t="s">
        <v>188</v>
      </c>
      <c r="D182" s="214">
        <v>445000</v>
      </c>
      <c r="E182" s="208">
        <f>Table1[[#This Row],[Salary]]*0.1%</f>
        <v>445</v>
      </c>
    </row>
    <row r="183" spans="1:5" ht="18" customHeight="1" x14ac:dyDescent="0.2">
      <c r="A183" s="104" t="s">
        <v>361</v>
      </c>
      <c r="B183" s="216" t="s">
        <v>374</v>
      </c>
      <c r="C183" s="215" t="s">
        <v>184</v>
      </c>
      <c r="D183" s="214">
        <v>700000</v>
      </c>
      <c r="E183" s="208">
        <f>Table1[[#This Row],[Salary]]*0.1%</f>
        <v>700</v>
      </c>
    </row>
    <row r="184" spans="1:5" ht="18" customHeight="1" x14ac:dyDescent="0.2">
      <c r="A184" s="104" t="s">
        <v>361</v>
      </c>
      <c r="B184" s="216" t="s">
        <v>375</v>
      </c>
      <c r="C184" s="215" t="s">
        <v>184</v>
      </c>
      <c r="D184" s="214">
        <v>365000</v>
      </c>
      <c r="E184" s="208">
        <f>Table1[[#This Row],[Salary]]*0.1%</f>
        <v>365</v>
      </c>
    </row>
    <row r="185" spans="1:5" ht="18" customHeight="1" x14ac:dyDescent="0.2">
      <c r="A185" s="104" t="s">
        <v>361</v>
      </c>
      <c r="B185" s="216" t="s">
        <v>376</v>
      </c>
      <c r="C185" s="215" t="s">
        <v>199</v>
      </c>
      <c r="D185" s="214">
        <v>1300000</v>
      </c>
      <c r="E185" s="208">
        <f>Table1[[#This Row],[Salary]]*0.1%</f>
        <v>1300</v>
      </c>
    </row>
    <row r="186" spans="1:5" ht="18" customHeight="1" x14ac:dyDescent="0.2">
      <c r="A186" s="104" t="s">
        <v>361</v>
      </c>
      <c r="B186" s="216" t="s">
        <v>377</v>
      </c>
      <c r="C186" s="215" t="s">
        <v>195</v>
      </c>
      <c r="D186" s="214">
        <v>345000</v>
      </c>
      <c r="E186" s="208">
        <f>Table1[[#This Row],[Salary]]*0.1%</f>
        <v>345</v>
      </c>
    </row>
    <row r="187" spans="1:5" ht="18" customHeight="1" x14ac:dyDescent="0.2">
      <c r="A187" s="104" t="s">
        <v>361</v>
      </c>
      <c r="B187" s="216" t="s">
        <v>378</v>
      </c>
      <c r="C187" s="215" t="s">
        <v>184</v>
      </c>
      <c r="D187" s="214">
        <v>500000</v>
      </c>
      <c r="E187" s="208">
        <f>Table1[[#This Row],[Salary]]*0.1%</f>
        <v>500</v>
      </c>
    </row>
    <row r="188" spans="1:5" ht="18" customHeight="1" x14ac:dyDescent="0.2">
      <c r="A188" s="104" t="s">
        <v>361</v>
      </c>
      <c r="B188" s="216" t="s">
        <v>379</v>
      </c>
      <c r="C188" s="215" t="s">
        <v>184</v>
      </c>
      <c r="D188" s="214">
        <v>5900000</v>
      </c>
      <c r="E188" s="208">
        <f>Table1[[#This Row],[Salary]]*0.1%</f>
        <v>5900</v>
      </c>
    </row>
    <row r="189" spans="1:5" ht="18" customHeight="1" x14ac:dyDescent="0.2">
      <c r="A189" s="104" t="s">
        <v>361</v>
      </c>
      <c r="B189" s="216" t="s">
        <v>380</v>
      </c>
      <c r="C189" s="215" t="s">
        <v>195</v>
      </c>
      <c r="D189" s="214">
        <v>800000</v>
      </c>
      <c r="E189" s="208">
        <f>Table1[[#This Row],[Salary]]*0.1%</f>
        <v>800</v>
      </c>
    </row>
    <row r="190" spans="1:5" ht="18" customHeight="1" x14ac:dyDescent="0.2">
      <c r="A190" s="104" t="s">
        <v>361</v>
      </c>
      <c r="B190" s="216" t="s">
        <v>381</v>
      </c>
      <c r="C190" s="215" t="s">
        <v>184</v>
      </c>
      <c r="D190" s="214">
        <v>8500000</v>
      </c>
      <c r="E190" s="208">
        <f>Table1[[#This Row],[Salary]]*0.1%</f>
        <v>8500</v>
      </c>
    </row>
    <row r="191" spans="1:5" ht="18" customHeight="1" x14ac:dyDescent="0.2">
      <c r="A191" s="104" t="s">
        <v>361</v>
      </c>
      <c r="B191" s="216" t="s">
        <v>382</v>
      </c>
      <c r="C191" s="215" t="s">
        <v>184</v>
      </c>
      <c r="D191" s="214">
        <v>316000</v>
      </c>
      <c r="E191" s="208">
        <f>Table1[[#This Row],[Salary]]*0.1%</f>
        <v>316</v>
      </c>
    </row>
    <row r="192" spans="1:5" ht="18" customHeight="1" x14ac:dyDescent="0.2">
      <c r="A192" s="104" t="s">
        <v>361</v>
      </c>
      <c r="B192" s="216" t="s">
        <v>383</v>
      </c>
      <c r="C192" s="215" t="s">
        <v>195</v>
      </c>
      <c r="D192" s="214">
        <v>316000</v>
      </c>
      <c r="E192" s="208">
        <f>Table1[[#This Row],[Salary]]*0.1%</f>
        <v>316</v>
      </c>
    </row>
    <row r="193" spans="1:5" ht="18" customHeight="1" x14ac:dyDescent="0.2">
      <c r="A193" s="104" t="s">
        <v>361</v>
      </c>
      <c r="B193" s="216" t="s">
        <v>384</v>
      </c>
      <c r="C193" s="215" t="s">
        <v>184</v>
      </c>
      <c r="D193" s="214">
        <v>550000</v>
      </c>
      <c r="E193" s="208">
        <f>Table1[[#This Row],[Salary]]*0.1%</f>
        <v>550</v>
      </c>
    </row>
    <row r="194" spans="1:5" ht="18" customHeight="1" x14ac:dyDescent="0.2">
      <c r="A194" s="104" t="s">
        <v>361</v>
      </c>
      <c r="B194" s="216" t="s">
        <v>385</v>
      </c>
      <c r="C194" s="215" t="s">
        <v>195</v>
      </c>
      <c r="D194" s="214">
        <v>316000</v>
      </c>
      <c r="E194" s="208">
        <f>Table1[[#This Row],[Salary]]*0.1%</f>
        <v>316</v>
      </c>
    </row>
    <row r="195" spans="1:5" ht="18" customHeight="1" x14ac:dyDescent="0.2">
      <c r="A195" s="104" t="s">
        <v>361</v>
      </c>
      <c r="B195" s="216" t="s">
        <v>386</v>
      </c>
      <c r="C195" s="215" t="s">
        <v>188</v>
      </c>
      <c r="D195" s="214">
        <v>1250000</v>
      </c>
      <c r="E195" s="208">
        <f>Table1[[#This Row],[Salary]]*0.1%</f>
        <v>1250</v>
      </c>
    </row>
    <row r="196" spans="1:5" ht="18" customHeight="1" x14ac:dyDescent="0.2">
      <c r="A196" s="104" t="s">
        <v>361</v>
      </c>
      <c r="B196" s="216" t="s">
        <v>387</v>
      </c>
      <c r="C196" s="215" t="s">
        <v>184</v>
      </c>
      <c r="D196" s="214">
        <v>365000</v>
      </c>
      <c r="E196" s="208">
        <f>Table1[[#This Row],[Salary]]*0.1%</f>
        <v>365</v>
      </c>
    </row>
    <row r="197" spans="1:5" ht="18" customHeight="1" x14ac:dyDescent="0.2">
      <c r="A197" t="s">
        <v>388</v>
      </c>
      <c r="B197" s="216" t="s">
        <v>389</v>
      </c>
      <c r="C197" s="215" t="s">
        <v>184</v>
      </c>
      <c r="D197" s="214">
        <v>2000000</v>
      </c>
      <c r="E197" s="208">
        <f>Table1[[#This Row],[Salary]]*0.1%</f>
        <v>2000</v>
      </c>
    </row>
    <row r="198" spans="1:5" ht="18" customHeight="1" x14ac:dyDescent="0.2">
      <c r="A198" t="s">
        <v>388</v>
      </c>
      <c r="B198" s="216" t="s">
        <v>390</v>
      </c>
      <c r="C198" s="215" t="s">
        <v>205</v>
      </c>
      <c r="D198" s="214">
        <v>650000</v>
      </c>
      <c r="E198" s="208">
        <f>Table1[[#This Row],[Salary]]*0.1%</f>
        <v>650</v>
      </c>
    </row>
    <row r="199" spans="1:5" ht="18" customHeight="1" x14ac:dyDescent="0.2">
      <c r="A199" t="s">
        <v>388</v>
      </c>
      <c r="B199" s="216" t="s">
        <v>391</v>
      </c>
      <c r="C199" s="215" t="s">
        <v>195</v>
      </c>
      <c r="D199" s="214">
        <v>2500000</v>
      </c>
      <c r="E199" s="208">
        <f>Table1[[#This Row],[Salary]]*0.1%</f>
        <v>2500</v>
      </c>
    </row>
    <row r="200" spans="1:5" ht="18" customHeight="1" x14ac:dyDescent="0.2">
      <c r="A200" t="s">
        <v>388</v>
      </c>
      <c r="B200" s="216" t="s">
        <v>392</v>
      </c>
      <c r="C200" s="215" t="s">
        <v>184</v>
      </c>
      <c r="D200" s="214">
        <v>319500</v>
      </c>
      <c r="E200" s="208">
        <f>Table1[[#This Row],[Salary]]*0.1%</f>
        <v>319.5</v>
      </c>
    </row>
    <row r="201" spans="1:5" ht="18" customHeight="1" x14ac:dyDescent="0.2">
      <c r="A201" t="s">
        <v>388</v>
      </c>
      <c r="B201" s="216" t="s">
        <v>393</v>
      </c>
      <c r="C201" s="215" t="s">
        <v>184</v>
      </c>
      <c r="D201" s="214">
        <v>330000</v>
      </c>
      <c r="E201" s="208">
        <f>Table1[[#This Row],[Salary]]*0.1%</f>
        <v>330</v>
      </c>
    </row>
    <row r="202" spans="1:5" ht="18" customHeight="1" x14ac:dyDescent="0.2">
      <c r="A202" t="s">
        <v>388</v>
      </c>
      <c r="B202" s="216" t="s">
        <v>394</v>
      </c>
      <c r="C202" s="215" t="s">
        <v>184</v>
      </c>
      <c r="D202" s="214">
        <v>500000</v>
      </c>
      <c r="E202" s="208">
        <f>Table1[[#This Row],[Salary]]*0.1%</f>
        <v>500</v>
      </c>
    </row>
    <row r="203" spans="1:5" ht="18" customHeight="1" x14ac:dyDescent="0.2">
      <c r="A203" t="s">
        <v>388</v>
      </c>
      <c r="B203" s="216" t="s">
        <v>395</v>
      </c>
      <c r="C203" s="215" t="s">
        <v>190</v>
      </c>
      <c r="D203" s="214">
        <v>351500</v>
      </c>
      <c r="E203" s="208">
        <f>Table1[[#This Row],[Salary]]*0.1%</f>
        <v>351.5</v>
      </c>
    </row>
    <row r="204" spans="1:5" ht="18" customHeight="1" x14ac:dyDescent="0.2">
      <c r="A204" t="s">
        <v>388</v>
      </c>
      <c r="B204" s="216" t="s">
        <v>396</v>
      </c>
      <c r="C204" s="215" t="s">
        <v>184</v>
      </c>
      <c r="D204" s="214">
        <v>1300000</v>
      </c>
      <c r="E204" s="208">
        <f>Table1[[#This Row],[Salary]]*0.1%</f>
        <v>1300</v>
      </c>
    </row>
    <row r="205" spans="1:5" ht="18" customHeight="1" x14ac:dyDescent="0.2">
      <c r="A205" t="s">
        <v>388</v>
      </c>
      <c r="B205" s="216" t="s">
        <v>397</v>
      </c>
      <c r="C205" s="215" t="s">
        <v>184</v>
      </c>
      <c r="D205" s="214">
        <v>13400000</v>
      </c>
      <c r="E205" s="208">
        <f>Table1[[#This Row],[Salary]]*0.1%</f>
        <v>13400</v>
      </c>
    </row>
    <row r="206" spans="1:5" ht="18" customHeight="1" x14ac:dyDescent="0.2">
      <c r="A206" t="s">
        <v>388</v>
      </c>
      <c r="B206" s="216" t="s">
        <v>398</v>
      </c>
      <c r="C206" s="215" t="s">
        <v>195</v>
      </c>
      <c r="D206" s="214">
        <v>9400000</v>
      </c>
      <c r="E206" s="208">
        <f>Table1[[#This Row],[Salary]]*0.1%</f>
        <v>9400</v>
      </c>
    </row>
    <row r="207" spans="1:5" ht="18" customHeight="1" x14ac:dyDescent="0.2">
      <c r="A207" t="s">
        <v>388</v>
      </c>
      <c r="B207" s="216" t="s">
        <v>399</v>
      </c>
      <c r="C207" s="215" t="s">
        <v>184</v>
      </c>
      <c r="D207" s="214">
        <v>525000</v>
      </c>
      <c r="E207" s="208">
        <f>Table1[[#This Row],[Salary]]*0.1%</f>
        <v>525</v>
      </c>
    </row>
    <row r="208" spans="1:5" ht="18" customHeight="1" x14ac:dyDescent="0.2">
      <c r="A208" t="s">
        <v>388</v>
      </c>
      <c r="B208" s="216" t="s">
        <v>400</v>
      </c>
      <c r="C208" s="215" t="s">
        <v>184</v>
      </c>
      <c r="D208" s="214">
        <v>8000000</v>
      </c>
      <c r="E208" s="208">
        <f>Table1[[#This Row],[Salary]]*0.1%</f>
        <v>8000</v>
      </c>
    </row>
    <row r="209" spans="1:5" ht="18" customHeight="1" x14ac:dyDescent="0.2">
      <c r="A209" t="s">
        <v>388</v>
      </c>
      <c r="B209" s="216" t="s">
        <v>401</v>
      </c>
      <c r="C209" s="215" t="s">
        <v>199</v>
      </c>
      <c r="D209" s="214">
        <v>327000</v>
      </c>
      <c r="E209" s="208">
        <f>Table1[[#This Row],[Salary]]*0.1%</f>
        <v>327</v>
      </c>
    </row>
    <row r="210" spans="1:5" ht="18" customHeight="1" x14ac:dyDescent="0.2">
      <c r="A210" t="s">
        <v>388</v>
      </c>
      <c r="B210" s="216" t="s">
        <v>402</v>
      </c>
      <c r="C210" s="215" t="s">
        <v>184</v>
      </c>
      <c r="D210" s="214">
        <v>316000</v>
      </c>
      <c r="E210" s="208">
        <f>Table1[[#This Row],[Salary]]*0.1%</f>
        <v>316</v>
      </c>
    </row>
    <row r="211" spans="1:5" ht="18" customHeight="1" x14ac:dyDescent="0.2">
      <c r="A211" t="s">
        <v>388</v>
      </c>
      <c r="B211" s="216" t="s">
        <v>403</v>
      </c>
      <c r="C211" s="215" t="s">
        <v>188</v>
      </c>
      <c r="D211" s="214">
        <v>2150000</v>
      </c>
      <c r="E211" s="208">
        <f>Table1[[#This Row],[Salary]]*0.1%</f>
        <v>2150</v>
      </c>
    </row>
    <row r="212" spans="1:5" ht="18" customHeight="1" x14ac:dyDescent="0.2">
      <c r="A212" t="s">
        <v>388</v>
      </c>
      <c r="B212" s="216" t="s">
        <v>404</v>
      </c>
      <c r="C212" s="215" t="s">
        <v>193</v>
      </c>
      <c r="D212" s="214">
        <v>7350000</v>
      </c>
      <c r="E212" s="208">
        <f>Table1[[#This Row],[Salary]]*0.1%</f>
        <v>7350</v>
      </c>
    </row>
    <row r="213" spans="1:5" ht="18" customHeight="1" x14ac:dyDescent="0.2">
      <c r="A213" t="s">
        <v>388</v>
      </c>
      <c r="B213" s="216" t="s">
        <v>405</v>
      </c>
      <c r="C213" s="215" t="s">
        <v>195</v>
      </c>
      <c r="D213" s="214">
        <v>1000000</v>
      </c>
      <c r="E213" s="208">
        <f>Table1[[#This Row],[Salary]]*0.1%</f>
        <v>1000</v>
      </c>
    </row>
    <row r="214" spans="1:5" ht="18" customHeight="1" x14ac:dyDescent="0.2">
      <c r="A214" t="s">
        <v>388</v>
      </c>
      <c r="B214" s="216" t="s">
        <v>406</v>
      </c>
      <c r="C214" s="215" t="s">
        <v>184</v>
      </c>
      <c r="D214" s="214">
        <v>7000000</v>
      </c>
      <c r="E214" s="208">
        <f>Table1[[#This Row],[Salary]]*0.1%</f>
        <v>7000</v>
      </c>
    </row>
    <row r="215" spans="1:5" ht="18" customHeight="1" x14ac:dyDescent="0.2">
      <c r="A215" t="s">
        <v>388</v>
      </c>
      <c r="B215" s="216" t="s">
        <v>407</v>
      </c>
      <c r="C215" s="215" t="s">
        <v>184</v>
      </c>
      <c r="D215" s="214">
        <v>5100000</v>
      </c>
      <c r="E215" s="208">
        <f>Table1[[#This Row],[Salary]]*0.1%</f>
        <v>5100</v>
      </c>
    </row>
    <row r="216" spans="1:5" ht="18" customHeight="1" x14ac:dyDescent="0.2">
      <c r="A216" t="s">
        <v>388</v>
      </c>
      <c r="B216" s="216" t="s">
        <v>408</v>
      </c>
      <c r="C216" s="215" t="s">
        <v>193</v>
      </c>
      <c r="D216" s="214">
        <v>330000</v>
      </c>
      <c r="E216" s="208">
        <f>Table1[[#This Row],[Salary]]*0.1%</f>
        <v>330</v>
      </c>
    </row>
    <row r="217" spans="1:5" ht="18" customHeight="1" x14ac:dyDescent="0.2">
      <c r="A217" t="s">
        <v>388</v>
      </c>
      <c r="B217" s="216" t="s">
        <v>409</v>
      </c>
      <c r="C217" s="215" t="s">
        <v>184</v>
      </c>
      <c r="D217" s="214">
        <v>4500000</v>
      </c>
      <c r="E217" s="208">
        <f>Table1[[#This Row],[Salary]]*0.1%</f>
        <v>4500</v>
      </c>
    </row>
    <row r="218" spans="1:5" ht="18" customHeight="1" x14ac:dyDescent="0.2">
      <c r="A218" t="s">
        <v>388</v>
      </c>
      <c r="B218" s="216" t="s">
        <v>410</v>
      </c>
      <c r="C218" s="215" t="s">
        <v>205</v>
      </c>
      <c r="D218" s="214">
        <v>339000</v>
      </c>
      <c r="E218" s="208">
        <f>Table1[[#This Row],[Salary]]*0.1%</f>
        <v>339</v>
      </c>
    </row>
    <row r="219" spans="1:5" ht="18" customHeight="1" x14ac:dyDescent="0.2">
      <c r="A219" t="s">
        <v>388</v>
      </c>
      <c r="B219" s="216" t="s">
        <v>411</v>
      </c>
      <c r="C219" s="215" t="s">
        <v>195</v>
      </c>
      <c r="D219" s="214">
        <v>316000</v>
      </c>
      <c r="E219" s="208">
        <f>Table1[[#This Row],[Salary]]*0.1%</f>
        <v>316</v>
      </c>
    </row>
    <row r="220" spans="1:5" ht="18" customHeight="1" x14ac:dyDescent="0.2">
      <c r="A220" t="s">
        <v>388</v>
      </c>
      <c r="B220" s="216" t="s">
        <v>412</v>
      </c>
      <c r="C220" s="215" t="s">
        <v>190</v>
      </c>
      <c r="D220" s="214">
        <v>650000</v>
      </c>
      <c r="E220" s="208">
        <f>Table1[[#This Row],[Salary]]*0.1%</f>
        <v>650</v>
      </c>
    </row>
    <row r="221" spans="1:5" ht="18" customHeight="1" x14ac:dyDescent="0.2">
      <c r="A221" t="s">
        <v>388</v>
      </c>
      <c r="B221" s="216" t="s">
        <v>413</v>
      </c>
      <c r="C221" s="215" t="s">
        <v>184</v>
      </c>
      <c r="D221" s="214">
        <v>332000</v>
      </c>
      <c r="E221" s="208">
        <f>Table1[[#This Row],[Salary]]*0.1%</f>
        <v>332</v>
      </c>
    </row>
    <row r="222" spans="1:5" ht="18" customHeight="1" x14ac:dyDescent="0.2">
      <c r="A222" t="s">
        <v>388</v>
      </c>
      <c r="B222" s="216" t="s">
        <v>414</v>
      </c>
      <c r="C222" s="215" t="s">
        <v>184</v>
      </c>
      <c r="D222" s="214">
        <v>316000</v>
      </c>
      <c r="E222" s="208">
        <f>Table1[[#This Row],[Salary]]*0.1%</f>
        <v>316</v>
      </c>
    </row>
    <row r="223" spans="1:5" ht="18" customHeight="1" x14ac:dyDescent="0.2">
      <c r="A223" t="s">
        <v>388</v>
      </c>
      <c r="B223" s="216" t="s">
        <v>415</v>
      </c>
      <c r="C223" s="215" t="s">
        <v>188</v>
      </c>
      <c r="D223" s="214">
        <v>3500000</v>
      </c>
      <c r="E223" s="208">
        <f>Table1[[#This Row],[Salary]]*0.1%</f>
        <v>3500</v>
      </c>
    </row>
    <row r="224" spans="1:5" ht="18" customHeight="1" x14ac:dyDescent="0.2">
      <c r="A224" t="s">
        <v>388</v>
      </c>
      <c r="B224" s="216" t="s">
        <v>416</v>
      </c>
      <c r="C224" s="215" t="s">
        <v>184</v>
      </c>
      <c r="D224" s="214">
        <v>9350000</v>
      </c>
      <c r="E224" s="208">
        <f>Table1[[#This Row],[Salary]]*0.1%</f>
        <v>9350</v>
      </c>
    </row>
    <row r="225" spans="1:5" ht="18" customHeight="1" x14ac:dyDescent="0.2">
      <c r="A225" t="s">
        <v>388</v>
      </c>
      <c r="B225" s="216" t="s">
        <v>417</v>
      </c>
      <c r="C225" s="215" t="s">
        <v>195</v>
      </c>
      <c r="D225" s="214">
        <v>337000</v>
      </c>
      <c r="E225" s="208">
        <f>Table1[[#This Row],[Salary]]*0.1%</f>
        <v>337</v>
      </c>
    </row>
    <row r="226" spans="1:5" ht="18" customHeight="1" x14ac:dyDescent="0.2">
      <c r="A226" t="s">
        <v>388</v>
      </c>
      <c r="B226" s="198" t="s">
        <v>418</v>
      </c>
      <c r="C226" s="215" t="s">
        <v>184</v>
      </c>
      <c r="D226" s="214">
        <v>550000</v>
      </c>
      <c r="E226" s="208">
        <f>Table1[[#This Row],[Salary]]*0.1%</f>
        <v>550</v>
      </c>
    </row>
    <row r="227" spans="1:5" ht="18" customHeight="1" x14ac:dyDescent="0.2">
      <c r="A227" t="s">
        <v>419</v>
      </c>
      <c r="B227" s="216" t="s">
        <v>420</v>
      </c>
      <c r="C227" s="215" t="s">
        <v>184</v>
      </c>
      <c r="D227" s="214">
        <v>331000</v>
      </c>
      <c r="E227" s="208">
        <f>Table1[[#This Row],[Salary]]*0.1%</f>
        <v>331</v>
      </c>
    </row>
    <row r="228" spans="1:5" ht="18" customHeight="1" x14ac:dyDescent="0.2">
      <c r="A228" t="s">
        <v>419</v>
      </c>
      <c r="B228" s="216" t="s">
        <v>421</v>
      </c>
      <c r="C228" s="215" t="s">
        <v>184</v>
      </c>
      <c r="D228" s="214">
        <v>800000</v>
      </c>
      <c r="E228" s="208">
        <f>Table1[[#This Row],[Salary]]*0.1%</f>
        <v>800</v>
      </c>
    </row>
    <row r="229" spans="1:5" ht="18" customHeight="1" x14ac:dyDescent="0.2">
      <c r="A229" t="s">
        <v>419</v>
      </c>
      <c r="B229" s="216" t="s">
        <v>422</v>
      </c>
      <c r="C229" s="215" t="s">
        <v>199</v>
      </c>
      <c r="D229" s="214">
        <v>800000</v>
      </c>
      <c r="E229" s="208">
        <f>Table1[[#This Row],[Salary]]*0.1%</f>
        <v>800</v>
      </c>
    </row>
    <row r="230" spans="1:5" ht="18" customHeight="1" x14ac:dyDescent="0.2">
      <c r="A230" t="s">
        <v>419</v>
      </c>
      <c r="B230" s="216" t="s">
        <v>423</v>
      </c>
      <c r="C230" s="215" t="s">
        <v>184</v>
      </c>
      <c r="D230" s="214">
        <v>340000</v>
      </c>
      <c r="E230" s="208">
        <f>Table1[[#This Row],[Salary]]*0.1%</f>
        <v>340</v>
      </c>
    </row>
    <row r="231" spans="1:5" ht="18" customHeight="1" x14ac:dyDescent="0.2">
      <c r="A231" t="s">
        <v>419</v>
      </c>
      <c r="B231" s="216" t="s">
        <v>424</v>
      </c>
      <c r="C231" s="215" t="s">
        <v>199</v>
      </c>
      <c r="D231" s="214">
        <v>316000</v>
      </c>
      <c r="E231" s="208">
        <f>Table1[[#This Row],[Salary]]*0.1%</f>
        <v>316</v>
      </c>
    </row>
    <row r="232" spans="1:5" ht="18" customHeight="1" x14ac:dyDescent="0.2">
      <c r="A232" t="s">
        <v>419</v>
      </c>
      <c r="B232" s="216" t="s">
        <v>425</v>
      </c>
      <c r="C232" s="215" t="s">
        <v>195</v>
      </c>
      <c r="D232" s="214">
        <v>1150000</v>
      </c>
      <c r="E232" s="208">
        <f>Table1[[#This Row],[Salary]]*0.1%</f>
        <v>1150</v>
      </c>
    </row>
    <row r="233" spans="1:5" ht="18" customHeight="1" x14ac:dyDescent="0.2">
      <c r="A233" t="s">
        <v>419</v>
      </c>
      <c r="B233" s="216" t="s">
        <v>426</v>
      </c>
      <c r="C233" s="215" t="s">
        <v>184</v>
      </c>
      <c r="D233" s="214">
        <v>2050000</v>
      </c>
      <c r="E233" s="208">
        <f>Table1[[#This Row],[Salary]]*0.1%</f>
        <v>2050</v>
      </c>
    </row>
    <row r="234" spans="1:5" ht="18" customHeight="1" x14ac:dyDescent="0.2">
      <c r="A234" t="s">
        <v>419</v>
      </c>
      <c r="B234" s="216" t="s">
        <v>427</v>
      </c>
      <c r="C234" s="215" t="s">
        <v>184</v>
      </c>
      <c r="D234" s="214">
        <v>317000</v>
      </c>
      <c r="E234" s="208">
        <f>Table1[[#This Row],[Salary]]*0.1%</f>
        <v>317</v>
      </c>
    </row>
    <row r="235" spans="1:5" ht="18" customHeight="1" x14ac:dyDescent="0.2">
      <c r="A235" t="s">
        <v>419</v>
      </c>
      <c r="B235" s="216" t="s">
        <v>428</v>
      </c>
      <c r="C235" s="215" t="s">
        <v>184</v>
      </c>
      <c r="D235" s="214">
        <v>390000</v>
      </c>
      <c r="E235" s="208">
        <f>Table1[[#This Row],[Salary]]*0.1%</f>
        <v>390</v>
      </c>
    </row>
    <row r="236" spans="1:5" ht="18" customHeight="1" x14ac:dyDescent="0.2">
      <c r="A236" t="s">
        <v>419</v>
      </c>
      <c r="B236" s="216" t="s">
        <v>429</v>
      </c>
      <c r="C236" s="215" t="s">
        <v>188</v>
      </c>
      <c r="D236" s="214">
        <v>344000</v>
      </c>
      <c r="E236" s="208">
        <f>Table1[[#This Row],[Salary]]*0.1%</f>
        <v>344</v>
      </c>
    </row>
    <row r="237" spans="1:5" ht="18" customHeight="1" x14ac:dyDescent="0.2">
      <c r="A237" t="s">
        <v>419</v>
      </c>
      <c r="B237" s="216" t="s">
        <v>430</v>
      </c>
      <c r="C237" s="215" t="s">
        <v>188</v>
      </c>
      <c r="D237" s="214">
        <v>316000</v>
      </c>
      <c r="E237" s="208">
        <f>Table1[[#This Row],[Salary]]*0.1%</f>
        <v>316</v>
      </c>
    </row>
    <row r="238" spans="1:5" ht="18" customHeight="1" x14ac:dyDescent="0.2">
      <c r="A238" t="s">
        <v>419</v>
      </c>
      <c r="B238" s="216" t="s">
        <v>431</v>
      </c>
      <c r="C238" s="215" t="s">
        <v>199</v>
      </c>
      <c r="D238" s="214">
        <v>2812500</v>
      </c>
      <c r="E238" s="208">
        <f>Table1[[#This Row],[Salary]]*0.1%</f>
        <v>2812.5</v>
      </c>
    </row>
    <row r="239" spans="1:5" ht="18" customHeight="1" x14ac:dyDescent="0.2">
      <c r="A239" t="s">
        <v>419</v>
      </c>
      <c r="B239" s="216" t="s">
        <v>432</v>
      </c>
      <c r="C239" s="215" t="s">
        <v>195</v>
      </c>
      <c r="D239" s="214">
        <v>7333333</v>
      </c>
      <c r="E239" s="208">
        <f>Table1[[#This Row],[Salary]]*0.1%</f>
        <v>7333.3330000000005</v>
      </c>
    </row>
    <row r="240" spans="1:5" ht="18" customHeight="1" x14ac:dyDescent="0.2">
      <c r="A240" t="s">
        <v>419</v>
      </c>
      <c r="B240" s="216" t="s">
        <v>433</v>
      </c>
      <c r="C240" s="215" t="s">
        <v>195</v>
      </c>
      <c r="D240" s="214">
        <v>8000000</v>
      </c>
      <c r="E240" s="208">
        <f>Table1[[#This Row],[Salary]]*0.1%</f>
        <v>8000</v>
      </c>
    </row>
    <row r="241" spans="1:5" ht="18" customHeight="1" x14ac:dyDescent="0.2">
      <c r="A241" t="s">
        <v>419</v>
      </c>
      <c r="B241" s="216" t="s">
        <v>434</v>
      </c>
      <c r="C241" s="215" t="s">
        <v>195</v>
      </c>
      <c r="D241" s="214">
        <v>325000</v>
      </c>
      <c r="E241" s="208">
        <f>Table1[[#This Row],[Salary]]*0.1%</f>
        <v>325</v>
      </c>
    </row>
    <row r="242" spans="1:5" ht="18" customHeight="1" x14ac:dyDescent="0.2">
      <c r="A242" t="s">
        <v>419</v>
      </c>
      <c r="B242" s="216" t="s">
        <v>435</v>
      </c>
      <c r="C242" s="215" t="s">
        <v>205</v>
      </c>
      <c r="D242" s="214">
        <v>3250000</v>
      </c>
      <c r="E242" s="208">
        <f>Table1[[#This Row],[Salary]]*0.1%</f>
        <v>3250</v>
      </c>
    </row>
    <row r="243" spans="1:5" ht="18" customHeight="1" x14ac:dyDescent="0.2">
      <c r="A243" t="s">
        <v>419</v>
      </c>
      <c r="B243" s="216" t="s">
        <v>436</v>
      </c>
      <c r="C243" s="215" t="s">
        <v>205</v>
      </c>
      <c r="D243" s="214">
        <v>700000</v>
      </c>
      <c r="E243" s="208">
        <f>Table1[[#This Row],[Salary]]*0.1%</f>
        <v>700</v>
      </c>
    </row>
    <row r="244" spans="1:5" ht="18" customHeight="1" x14ac:dyDescent="0.2">
      <c r="A244" t="s">
        <v>419</v>
      </c>
      <c r="B244" s="216" t="s">
        <v>437</v>
      </c>
      <c r="C244" s="215" t="s">
        <v>184</v>
      </c>
      <c r="D244" s="214">
        <v>342000</v>
      </c>
      <c r="E244" s="208">
        <f>Table1[[#This Row],[Salary]]*0.1%</f>
        <v>342</v>
      </c>
    </row>
    <row r="245" spans="1:5" ht="18" customHeight="1" x14ac:dyDescent="0.2">
      <c r="A245" t="s">
        <v>419</v>
      </c>
      <c r="B245" s="216" t="s">
        <v>438</v>
      </c>
      <c r="C245" s="215" t="s">
        <v>190</v>
      </c>
      <c r="D245" s="214">
        <v>446000</v>
      </c>
      <c r="E245" s="208">
        <f>Table1[[#This Row],[Salary]]*0.1%</f>
        <v>446</v>
      </c>
    </row>
    <row r="246" spans="1:5" ht="18" customHeight="1" x14ac:dyDescent="0.2">
      <c r="A246" t="s">
        <v>419</v>
      </c>
      <c r="B246" s="216" t="s">
        <v>439</v>
      </c>
      <c r="C246" s="215" t="s">
        <v>184</v>
      </c>
      <c r="D246" s="214">
        <v>360000</v>
      </c>
      <c r="E246" s="208">
        <f>Table1[[#This Row],[Salary]]*0.1%</f>
        <v>360</v>
      </c>
    </row>
    <row r="247" spans="1:5" ht="18" customHeight="1" x14ac:dyDescent="0.2">
      <c r="A247" t="s">
        <v>419</v>
      </c>
      <c r="B247" s="216" t="s">
        <v>440</v>
      </c>
      <c r="C247" s="215" t="s">
        <v>184</v>
      </c>
      <c r="D247" s="214">
        <v>420000</v>
      </c>
      <c r="E247" s="208">
        <f>Table1[[#This Row],[Salary]]*0.1%</f>
        <v>420</v>
      </c>
    </row>
    <row r="248" spans="1:5" ht="18" customHeight="1" x14ac:dyDescent="0.2">
      <c r="A248" t="s">
        <v>419</v>
      </c>
      <c r="B248" s="216" t="s">
        <v>441</v>
      </c>
      <c r="C248" s="215" t="s">
        <v>184</v>
      </c>
      <c r="D248" s="214">
        <v>6000000</v>
      </c>
      <c r="E248" s="208">
        <f>Table1[[#This Row],[Salary]]*0.1%</f>
        <v>6000</v>
      </c>
    </row>
    <row r="249" spans="1:5" ht="18" customHeight="1" x14ac:dyDescent="0.2">
      <c r="A249" t="s">
        <v>419</v>
      </c>
      <c r="B249" s="216" t="s">
        <v>442</v>
      </c>
      <c r="C249" s="215" t="s">
        <v>193</v>
      </c>
      <c r="D249" s="214">
        <v>2125000</v>
      </c>
      <c r="E249" s="208">
        <f>Table1[[#This Row],[Salary]]*0.1%</f>
        <v>2125</v>
      </c>
    </row>
    <row r="250" spans="1:5" ht="18" customHeight="1" x14ac:dyDescent="0.2">
      <c r="A250" t="s">
        <v>419</v>
      </c>
      <c r="B250" s="216" t="s">
        <v>443</v>
      </c>
      <c r="C250" s="215" t="s">
        <v>184</v>
      </c>
      <c r="D250" s="214">
        <v>322000</v>
      </c>
      <c r="E250" s="208">
        <f>Table1[[#This Row],[Salary]]*0.1%</f>
        <v>322</v>
      </c>
    </row>
    <row r="251" spans="1:5" ht="18" customHeight="1" x14ac:dyDescent="0.2">
      <c r="A251" t="s">
        <v>419</v>
      </c>
      <c r="B251" s="216" t="s">
        <v>444</v>
      </c>
      <c r="C251" s="215" t="s">
        <v>184</v>
      </c>
      <c r="D251" s="214">
        <v>345000</v>
      </c>
      <c r="E251" s="208">
        <f>Table1[[#This Row],[Salary]]*0.1%</f>
        <v>345</v>
      </c>
    </row>
    <row r="252" spans="1:5" ht="18" customHeight="1" x14ac:dyDescent="0.2">
      <c r="A252" s="104" t="s">
        <v>445</v>
      </c>
      <c r="B252" s="216" t="s">
        <v>446</v>
      </c>
      <c r="C252" s="215" t="s">
        <v>184</v>
      </c>
      <c r="D252" s="214">
        <v>425000</v>
      </c>
      <c r="E252" s="208">
        <f>Table1[[#This Row],[Salary]]*0.1%</f>
        <v>425</v>
      </c>
    </row>
    <row r="253" spans="1:5" ht="18" customHeight="1" x14ac:dyDescent="0.2">
      <c r="A253" s="104" t="s">
        <v>445</v>
      </c>
      <c r="B253" s="216" t="s">
        <v>447</v>
      </c>
      <c r="C253" s="215" t="s">
        <v>195</v>
      </c>
      <c r="D253" s="214">
        <v>11571429</v>
      </c>
      <c r="E253" s="208">
        <f>Table1[[#This Row],[Salary]]*0.1%</f>
        <v>11571.429</v>
      </c>
    </row>
    <row r="254" spans="1:5" ht="18" customHeight="1" x14ac:dyDescent="0.2">
      <c r="A254" s="104" t="s">
        <v>445</v>
      </c>
      <c r="B254" s="216" t="s">
        <v>448</v>
      </c>
      <c r="C254" s="215" t="s">
        <v>184</v>
      </c>
      <c r="D254" s="214">
        <v>5333333</v>
      </c>
      <c r="E254" s="208">
        <f>Table1[[#This Row],[Salary]]*0.1%</f>
        <v>5333.3330000000005</v>
      </c>
    </row>
    <row r="255" spans="1:5" ht="18" customHeight="1" x14ac:dyDescent="0.2">
      <c r="A255" s="104" t="s">
        <v>445</v>
      </c>
      <c r="B255" s="216" t="s">
        <v>449</v>
      </c>
      <c r="C255" s="215" t="s">
        <v>193</v>
      </c>
      <c r="D255" s="214">
        <v>900000</v>
      </c>
      <c r="E255" s="208">
        <f>Table1[[#This Row],[Salary]]*0.1%</f>
        <v>900</v>
      </c>
    </row>
    <row r="256" spans="1:5" ht="18" customHeight="1" x14ac:dyDescent="0.2">
      <c r="A256" s="104" t="s">
        <v>445</v>
      </c>
      <c r="B256" s="216" t="s">
        <v>450</v>
      </c>
      <c r="C256" s="215" t="s">
        <v>195</v>
      </c>
      <c r="D256" s="214">
        <v>7333333</v>
      </c>
      <c r="E256" s="208">
        <f>Table1[[#This Row],[Salary]]*0.1%</f>
        <v>7333.3330000000005</v>
      </c>
    </row>
    <row r="257" spans="1:5" ht="18" customHeight="1" x14ac:dyDescent="0.2">
      <c r="A257" s="104" t="s">
        <v>445</v>
      </c>
      <c r="B257" s="216" t="s">
        <v>451</v>
      </c>
      <c r="C257" s="215" t="s">
        <v>205</v>
      </c>
      <c r="D257" s="214">
        <v>500000</v>
      </c>
      <c r="E257" s="208">
        <f>Table1[[#This Row],[Salary]]*0.1%</f>
        <v>500</v>
      </c>
    </row>
    <row r="258" spans="1:5" ht="18" customHeight="1" x14ac:dyDescent="0.2">
      <c r="A258" s="104" t="s">
        <v>445</v>
      </c>
      <c r="B258" s="216" t="s">
        <v>452</v>
      </c>
      <c r="C258" s="215" t="s">
        <v>184</v>
      </c>
      <c r="D258" s="214">
        <v>1150000</v>
      </c>
      <c r="E258" s="208">
        <f>Table1[[#This Row],[Salary]]*0.1%</f>
        <v>1150</v>
      </c>
    </row>
    <row r="259" spans="1:5" ht="18" customHeight="1" x14ac:dyDescent="0.2">
      <c r="A259" s="104" t="s">
        <v>445</v>
      </c>
      <c r="B259" s="216" t="s">
        <v>453</v>
      </c>
      <c r="C259" s="215" t="s">
        <v>195</v>
      </c>
      <c r="D259" s="214">
        <v>6616856</v>
      </c>
      <c r="E259" s="208">
        <f>Table1[[#This Row],[Salary]]*0.1%</f>
        <v>6616.8559999999998</v>
      </c>
    </row>
    <row r="260" spans="1:5" ht="18" customHeight="1" x14ac:dyDescent="0.2">
      <c r="A260" s="104" t="s">
        <v>445</v>
      </c>
      <c r="B260" s="216" t="s">
        <v>454</v>
      </c>
      <c r="C260" s="215" t="s">
        <v>184</v>
      </c>
      <c r="D260" s="214">
        <v>317000</v>
      </c>
      <c r="E260" s="208">
        <f>Table1[[#This Row],[Salary]]*0.1%</f>
        <v>317</v>
      </c>
    </row>
    <row r="261" spans="1:5" ht="18" customHeight="1" x14ac:dyDescent="0.2">
      <c r="A261" s="104" t="s">
        <v>445</v>
      </c>
      <c r="B261" s="216" t="s">
        <v>455</v>
      </c>
      <c r="C261" s="215" t="s">
        <v>184</v>
      </c>
      <c r="D261" s="214">
        <v>10765608</v>
      </c>
      <c r="E261" s="208">
        <f>Table1[[#This Row],[Salary]]*0.1%</f>
        <v>10765.608</v>
      </c>
    </row>
    <row r="262" spans="1:5" ht="18" customHeight="1" x14ac:dyDescent="0.2">
      <c r="A262" s="104" t="s">
        <v>445</v>
      </c>
      <c r="B262" s="216" t="s">
        <v>456</v>
      </c>
      <c r="C262" s="215" t="s">
        <v>184</v>
      </c>
      <c r="D262" s="214">
        <v>1800000</v>
      </c>
      <c r="E262" s="208">
        <f>Table1[[#This Row],[Salary]]*0.1%</f>
        <v>1800</v>
      </c>
    </row>
    <row r="263" spans="1:5" ht="18" customHeight="1" x14ac:dyDescent="0.2">
      <c r="A263" s="104" t="s">
        <v>445</v>
      </c>
      <c r="B263" s="216" t="s">
        <v>457</v>
      </c>
      <c r="C263" s="215" t="s">
        <v>184</v>
      </c>
      <c r="D263" s="214">
        <v>650000</v>
      </c>
      <c r="E263" s="208">
        <f>Table1[[#This Row],[Salary]]*0.1%</f>
        <v>650</v>
      </c>
    </row>
    <row r="264" spans="1:5" ht="18" customHeight="1" x14ac:dyDescent="0.2">
      <c r="A264" s="104" t="s">
        <v>445</v>
      </c>
      <c r="B264" s="216" t="s">
        <v>458</v>
      </c>
      <c r="C264" s="215" t="s">
        <v>184</v>
      </c>
      <c r="D264" s="214">
        <v>3575000</v>
      </c>
      <c r="E264" s="208">
        <f>Table1[[#This Row],[Salary]]*0.1%</f>
        <v>3575</v>
      </c>
    </row>
    <row r="265" spans="1:5" ht="18" customHeight="1" x14ac:dyDescent="0.2">
      <c r="A265" s="104" t="s">
        <v>445</v>
      </c>
      <c r="B265" s="216" t="s">
        <v>459</v>
      </c>
      <c r="C265" s="215" t="s">
        <v>184</v>
      </c>
      <c r="D265" s="214">
        <v>450000</v>
      </c>
      <c r="E265" s="208">
        <f>Table1[[#This Row],[Salary]]*0.1%</f>
        <v>450</v>
      </c>
    </row>
    <row r="266" spans="1:5" ht="18" customHeight="1" x14ac:dyDescent="0.2">
      <c r="A266" s="104" t="s">
        <v>445</v>
      </c>
      <c r="B266" s="216" t="s">
        <v>460</v>
      </c>
      <c r="C266" s="215" t="s">
        <v>184</v>
      </c>
      <c r="D266" s="214">
        <v>800000</v>
      </c>
      <c r="E266" s="208">
        <f>Table1[[#This Row],[Salary]]*0.1%</f>
        <v>800</v>
      </c>
    </row>
    <row r="267" spans="1:5" ht="18" customHeight="1" x14ac:dyDescent="0.2">
      <c r="A267" s="104" t="s">
        <v>445</v>
      </c>
      <c r="B267" s="216" t="s">
        <v>461</v>
      </c>
      <c r="C267" s="215" t="s">
        <v>184</v>
      </c>
      <c r="D267" s="214">
        <v>10875000</v>
      </c>
      <c r="E267" s="208">
        <f>Table1[[#This Row],[Salary]]*0.1%</f>
        <v>10875</v>
      </c>
    </row>
    <row r="268" spans="1:5" ht="18" customHeight="1" x14ac:dyDescent="0.2">
      <c r="A268" s="104" t="s">
        <v>445</v>
      </c>
      <c r="B268" s="216" t="s">
        <v>462</v>
      </c>
      <c r="C268" s="215" t="s">
        <v>188</v>
      </c>
      <c r="D268" s="214">
        <v>7033333</v>
      </c>
      <c r="E268" s="208">
        <f>Table1[[#This Row],[Salary]]*0.1%</f>
        <v>7033.3330000000005</v>
      </c>
    </row>
    <row r="269" spans="1:5" ht="18" customHeight="1" x14ac:dyDescent="0.2">
      <c r="A269" s="104" t="s">
        <v>445</v>
      </c>
      <c r="B269" s="216" t="s">
        <v>463</v>
      </c>
      <c r="C269" s="215" t="s">
        <v>184</v>
      </c>
      <c r="D269" s="214">
        <v>500000</v>
      </c>
      <c r="E269" s="208">
        <f>Table1[[#This Row],[Salary]]*0.1%</f>
        <v>500</v>
      </c>
    </row>
    <row r="270" spans="1:5" ht="18" customHeight="1" x14ac:dyDescent="0.2">
      <c r="A270" s="104" t="s">
        <v>445</v>
      </c>
      <c r="B270" s="216" t="s">
        <v>464</v>
      </c>
      <c r="C270" s="215" t="s">
        <v>190</v>
      </c>
      <c r="D270" s="214">
        <v>3750000</v>
      </c>
      <c r="E270" s="208">
        <f>Table1[[#This Row],[Salary]]*0.1%</f>
        <v>3750</v>
      </c>
    </row>
    <row r="271" spans="1:5" ht="18" customHeight="1" x14ac:dyDescent="0.2">
      <c r="A271" s="104" t="s">
        <v>445</v>
      </c>
      <c r="B271" s="216" t="s">
        <v>465</v>
      </c>
      <c r="C271" s="215" t="s">
        <v>205</v>
      </c>
      <c r="D271" s="214">
        <v>16071429</v>
      </c>
      <c r="E271" s="208">
        <f>Table1[[#This Row],[Salary]]*0.1%</f>
        <v>16071.429</v>
      </c>
    </row>
    <row r="272" spans="1:5" ht="18" customHeight="1" x14ac:dyDescent="0.2">
      <c r="A272" s="104" t="s">
        <v>445</v>
      </c>
      <c r="B272" s="216" t="s">
        <v>466</v>
      </c>
      <c r="C272" s="215" t="s">
        <v>188</v>
      </c>
      <c r="D272" s="214">
        <v>332000</v>
      </c>
      <c r="E272" s="208">
        <f>Table1[[#This Row],[Salary]]*0.1%</f>
        <v>332</v>
      </c>
    </row>
    <row r="273" spans="1:5" ht="18" customHeight="1" x14ac:dyDescent="0.2">
      <c r="A273" s="104" t="s">
        <v>445</v>
      </c>
      <c r="B273" s="216" t="s">
        <v>467</v>
      </c>
      <c r="C273" s="215" t="s">
        <v>184</v>
      </c>
      <c r="D273" s="214">
        <v>6782500</v>
      </c>
      <c r="E273" s="208">
        <f>Table1[[#This Row],[Salary]]*0.1%</f>
        <v>6782.5</v>
      </c>
    </row>
    <row r="274" spans="1:5" ht="18" customHeight="1" x14ac:dyDescent="0.2">
      <c r="A274" s="104" t="s">
        <v>445</v>
      </c>
      <c r="B274" s="216" t="s">
        <v>468</v>
      </c>
      <c r="C274" s="215" t="s">
        <v>195</v>
      </c>
      <c r="D274" s="214">
        <v>332000</v>
      </c>
      <c r="E274" s="208">
        <f>Table1[[#This Row],[Salary]]*0.1%</f>
        <v>332</v>
      </c>
    </row>
    <row r="275" spans="1:5" ht="18" customHeight="1" x14ac:dyDescent="0.2">
      <c r="A275" s="104" t="s">
        <v>445</v>
      </c>
      <c r="B275" s="216" t="s">
        <v>469</v>
      </c>
      <c r="C275" s="215" t="s">
        <v>188</v>
      </c>
      <c r="D275" s="214">
        <v>700000</v>
      </c>
      <c r="E275" s="208">
        <f>Table1[[#This Row],[Salary]]*0.1%</f>
        <v>700</v>
      </c>
    </row>
    <row r="276" spans="1:5" ht="18" customHeight="1" x14ac:dyDescent="0.2">
      <c r="A276" s="104" t="s">
        <v>445</v>
      </c>
      <c r="B276" s="216" t="s">
        <v>470</v>
      </c>
      <c r="C276" s="215" t="s">
        <v>199</v>
      </c>
      <c r="D276" s="214">
        <v>322500</v>
      </c>
      <c r="E276" s="208">
        <f>Table1[[#This Row],[Salary]]*0.1%</f>
        <v>322.5</v>
      </c>
    </row>
    <row r="277" spans="1:5" ht="18" customHeight="1" x14ac:dyDescent="0.2">
      <c r="A277" s="104" t="s">
        <v>445</v>
      </c>
      <c r="B277" s="216" t="s">
        <v>471</v>
      </c>
      <c r="C277" s="215" t="s">
        <v>184</v>
      </c>
      <c r="D277" s="214">
        <v>319500</v>
      </c>
      <c r="E277" s="208">
        <f>Table1[[#This Row],[Salary]]*0.1%</f>
        <v>319.5</v>
      </c>
    </row>
    <row r="278" spans="1:5" ht="18" customHeight="1" x14ac:dyDescent="0.2">
      <c r="A278" s="104" t="s">
        <v>445</v>
      </c>
      <c r="B278" s="216" t="s">
        <v>472</v>
      </c>
      <c r="C278" s="215" t="s">
        <v>184</v>
      </c>
      <c r="D278" s="214">
        <v>2100000</v>
      </c>
      <c r="E278" s="208">
        <f>Table1[[#This Row],[Salary]]*0.1%</f>
        <v>2100</v>
      </c>
    </row>
    <row r="279" spans="1:5" ht="18" customHeight="1" x14ac:dyDescent="0.2">
      <c r="A279" s="104" t="s">
        <v>473</v>
      </c>
      <c r="B279" s="216" t="s">
        <v>474</v>
      </c>
      <c r="C279" s="215" t="s">
        <v>195</v>
      </c>
      <c r="D279" s="214">
        <v>13100000</v>
      </c>
      <c r="E279" s="208">
        <f>Table1[[#This Row],[Salary]]*0.1%</f>
        <v>13100</v>
      </c>
    </row>
    <row r="280" spans="1:5" ht="18" customHeight="1" x14ac:dyDescent="0.2">
      <c r="A280" s="104" t="s">
        <v>473</v>
      </c>
      <c r="B280" s="216" t="s">
        <v>475</v>
      </c>
      <c r="C280" s="215" t="s">
        <v>184</v>
      </c>
      <c r="D280" s="214">
        <v>500000</v>
      </c>
      <c r="E280" s="208">
        <f>Table1[[#This Row],[Salary]]*0.1%</f>
        <v>500</v>
      </c>
    </row>
    <row r="281" spans="1:5" ht="18" customHeight="1" x14ac:dyDescent="0.2">
      <c r="A281" s="104" t="s">
        <v>473</v>
      </c>
      <c r="B281" s="216" t="s">
        <v>476</v>
      </c>
      <c r="C281" s="215" t="s">
        <v>199</v>
      </c>
      <c r="D281" s="214">
        <v>4700000</v>
      </c>
      <c r="E281" s="208">
        <f>Table1[[#This Row],[Salary]]*0.1%</f>
        <v>4700</v>
      </c>
    </row>
    <row r="282" spans="1:5" ht="18" customHeight="1" x14ac:dyDescent="0.2">
      <c r="A282" s="104" t="s">
        <v>473</v>
      </c>
      <c r="B282" s="216" t="s">
        <v>477</v>
      </c>
      <c r="C282" s="215" t="s">
        <v>195</v>
      </c>
      <c r="D282" s="214">
        <v>7250000</v>
      </c>
      <c r="E282" s="208">
        <f>Table1[[#This Row],[Salary]]*0.1%</f>
        <v>7250</v>
      </c>
    </row>
    <row r="283" spans="1:5" ht="18" customHeight="1" x14ac:dyDescent="0.2">
      <c r="A283" s="104" t="s">
        <v>473</v>
      </c>
      <c r="B283" s="216" t="s">
        <v>478</v>
      </c>
      <c r="C283" s="215" t="s">
        <v>184</v>
      </c>
      <c r="D283" s="214">
        <v>2250000</v>
      </c>
      <c r="E283" s="208">
        <f>Table1[[#This Row],[Salary]]*0.1%</f>
        <v>2250</v>
      </c>
    </row>
    <row r="284" spans="1:5" ht="18" customHeight="1" x14ac:dyDescent="0.2">
      <c r="A284" s="104" t="s">
        <v>473</v>
      </c>
      <c r="B284" s="216" t="s">
        <v>479</v>
      </c>
      <c r="C284" s="215" t="s">
        <v>184</v>
      </c>
      <c r="D284" s="214">
        <v>316000</v>
      </c>
      <c r="E284" s="208">
        <f>Table1[[#This Row],[Salary]]*0.1%</f>
        <v>316</v>
      </c>
    </row>
    <row r="285" spans="1:5" ht="18" customHeight="1" x14ac:dyDescent="0.2">
      <c r="A285" s="104" t="s">
        <v>473</v>
      </c>
      <c r="B285" s="216" t="s">
        <v>480</v>
      </c>
      <c r="C285" s="215" t="s">
        <v>184</v>
      </c>
      <c r="D285" s="214">
        <v>550000</v>
      </c>
      <c r="E285" s="208">
        <f>Table1[[#This Row],[Salary]]*0.1%</f>
        <v>550</v>
      </c>
    </row>
    <row r="286" spans="1:5" ht="18" customHeight="1" x14ac:dyDescent="0.2">
      <c r="A286" s="104" t="s">
        <v>473</v>
      </c>
      <c r="B286" s="216" t="s">
        <v>481</v>
      </c>
      <c r="C286" s="215" t="s">
        <v>184</v>
      </c>
      <c r="D286" s="214">
        <v>3000000</v>
      </c>
      <c r="E286" s="208">
        <f>Table1[[#This Row],[Salary]]*0.1%</f>
        <v>3000</v>
      </c>
    </row>
    <row r="287" spans="1:5" ht="18" customHeight="1" x14ac:dyDescent="0.2">
      <c r="A287" s="104" t="s">
        <v>473</v>
      </c>
      <c r="B287" s="216" t="s">
        <v>482</v>
      </c>
      <c r="C287" s="215" t="s">
        <v>184</v>
      </c>
      <c r="D287" s="214">
        <v>5583333</v>
      </c>
      <c r="E287" s="208">
        <f>Table1[[#This Row],[Salary]]*0.1%</f>
        <v>5583.3330000000005</v>
      </c>
    </row>
    <row r="288" spans="1:5" ht="18" customHeight="1" x14ac:dyDescent="0.2">
      <c r="A288" s="104" t="s">
        <v>473</v>
      </c>
      <c r="B288" s="216" t="s">
        <v>483</v>
      </c>
      <c r="C288" s="215" t="s">
        <v>205</v>
      </c>
      <c r="D288" s="214">
        <v>7500000</v>
      </c>
      <c r="E288" s="208">
        <f>Table1[[#This Row],[Salary]]*0.1%</f>
        <v>7500</v>
      </c>
    </row>
    <row r="289" spans="1:5" ht="18" customHeight="1" x14ac:dyDescent="0.2">
      <c r="A289" s="104" t="s">
        <v>473</v>
      </c>
      <c r="B289" s="216" t="s">
        <v>484</v>
      </c>
      <c r="C289" s="215" t="s">
        <v>184</v>
      </c>
      <c r="D289" s="214">
        <v>316000</v>
      </c>
      <c r="E289" s="208">
        <f>Table1[[#This Row],[Salary]]*0.1%</f>
        <v>316</v>
      </c>
    </row>
    <row r="290" spans="1:5" ht="18" customHeight="1" x14ac:dyDescent="0.2">
      <c r="A290" s="104" t="s">
        <v>473</v>
      </c>
      <c r="B290" s="216" t="s">
        <v>485</v>
      </c>
      <c r="C290" s="215" t="s">
        <v>195</v>
      </c>
      <c r="D290" s="214">
        <v>3100000</v>
      </c>
      <c r="E290" s="208">
        <f>Table1[[#This Row],[Salary]]*0.1%</f>
        <v>3100</v>
      </c>
    </row>
    <row r="291" spans="1:5" ht="18" customHeight="1" x14ac:dyDescent="0.2">
      <c r="A291" s="104" t="s">
        <v>473</v>
      </c>
      <c r="B291" s="216" t="s">
        <v>486</v>
      </c>
      <c r="C291" s="215" t="s">
        <v>184</v>
      </c>
      <c r="D291" s="214">
        <v>350000</v>
      </c>
      <c r="E291" s="208">
        <f>Table1[[#This Row],[Salary]]*0.1%</f>
        <v>350</v>
      </c>
    </row>
    <row r="292" spans="1:5" ht="18" customHeight="1" x14ac:dyDescent="0.2">
      <c r="A292" s="104" t="s">
        <v>473</v>
      </c>
      <c r="B292" s="216" t="s">
        <v>487</v>
      </c>
      <c r="C292" s="215" t="s">
        <v>195</v>
      </c>
      <c r="D292" s="214">
        <v>825000</v>
      </c>
      <c r="E292" s="208">
        <f>Table1[[#This Row],[Salary]]*0.1%</f>
        <v>825</v>
      </c>
    </row>
    <row r="293" spans="1:5" ht="18" customHeight="1" x14ac:dyDescent="0.2">
      <c r="A293" s="104" t="s">
        <v>473</v>
      </c>
      <c r="B293" s="216" t="s">
        <v>488</v>
      </c>
      <c r="C293" s="215" t="s">
        <v>184</v>
      </c>
      <c r="D293" s="214">
        <v>445000</v>
      </c>
      <c r="E293" s="208">
        <f>Table1[[#This Row],[Salary]]*0.1%</f>
        <v>445</v>
      </c>
    </row>
    <row r="294" spans="1:5" ht="18" customHeight="1" x14ac:dyDescent="0.2">
      <c r="A294" s="104" t="s">
        <v>473</v>
      </c>
      <c r="B294" s="216" t="s">
        <v>489</v>
      </c>
      <c r="C294" s="215" t="s">
        <v>190</v>
      </c>
      <c r="D294" s="214">
        <v>500000</v>
      </c>
      <c r="E294" s="208">
        <f>Table1[[#This Row],[Salary]]*0.1%</f>
        <v>500</v>
      </c>
    </row>
    <row r="295" spans="1:5" ht="18" customHeight="1" x14ac:dyDescent="0.2">
      <c r="A295" s="104" t="s">
        <v>473</v>
      </c>
      <c r="B295" s="216" t="s">
        <v>490</v>
      </c>
      <c r="C295" s="215" t="s">
        <v>184</v>
      </c>
      <c r="D295" s="214">
        <v>3200000</v>
      </c>
      <c r="E295" s="208">
        <f>Table1[[#This Row],[Salary]]*0.1%</f>
        <v>3200</v>
      </c>
    </row>
    <row r="296" spans="1:5" ht="18" customHeight="1" x14ac:dyDescent="0.2">
      <c r="A296" s="104" t="s">
        <v>473</v>
      </c>
      <c r="B296" s="216" t="s">
        <v>491</v>
      </c>
      <c r="C296" s="215" t="s">
        <v>188</v>
      </c>
      <c r="D296" s="214">
        <v>650000</v>
      </c>
      <c r="E296" s="208">
        <f>Table1[[#This Row],[Salary]]*0.1%</f>
        <v>650</v>
      </c>
    </row>
    <row r="297" spans="1:5" ht="18" customHeight="1" x14ac:dyDescent="0.2">
      <c r="A297" s="104" t="s">
        <v>473</v>
      </c>
      <c r="B297" s="216" t="s">
        <v>492</v>
      </c>
      <c r="C297" s="215" t="s">
        <v>188</v>
      </c>
      <c r="D297" s="214">
        <v>4600000</v>
      </c>
      <c r="E297" s="208">
        <f>Table1[[#This Row],[Salary]]*0.1%</f>
        <v>4600</v>
      </c>
    </row>
    <row r="298" spans="1:5" ht="18" customHeight="1" x14ac:dyDescent="0.2">
      <c r="A298" s="104" t="s">
        <v>473</v>
      </c>
      <c r="B298" s="216" t="s">
        <v>493</v>
      </c>
      <c r="C298" s="215" t="s">
        <v>205</v>
      </c>
      <c r="D298" s="214">
        <v>750000</v>
      </c>
      <c r="E298" s="208">
        <f>Table1[[#This Row],[Salary]]*0.1%</f>
        <v>750</v>
      </c>
    </row>
    <row r="299" spans="1:5" ht="18" customHeight="1" x14ac:dyDescent="0.2">
      <c r="A299" s="104" t="s">
        <v>473</v>
      </c>
      <c r="B299" s="216" t="s">
        <v>494</v>
      </c>
      <c r="C299" s="215" t="s">
        <v>188</v>
      </c>
      <c r="D299" s="214">
        <v>3850000</v>
      </c>
      <c r="E299" s="208">
        <f>Table1[[#This Row],[Salary]]*0.1%</f>
        <v>3850</v>
      </c>
    </row>
    <row r="300" spans="1:5" ht="18" customHeight="1" x14ac:dyDescent="0.2">
      <c r="A300" s="104" t="s">
        <v>473</v>
      </c>
      <c r="B300" s="216" t="s">
        <v>495</v>
      </c>
      <c r="C300" s="215" t="s">
        <v>190</v>
      </c>
      <c r="D300" s="214">
        <v>13166667</v>
      </c>
      <c r="E300" s="208">
        <f>Table1[[#This Row],[Salary]]*0.1%</f>
        <v>13166.666999999999</v>
      </c>
    </row>
    <row r="301" spans="1:5" ht="18" customHeight="1" x14ac:dyDescent="0.2">
      <c r="A301" s="104" t="s">
        <v>473</v>
      </c>
      <c r="B301" s="216" t="s">
        <v>496</v>
      </c>
      <c r="C301" s="215" t="s">
        <v>193</v>
      </c>
      <c r="D301" s="214">
        <v>345000</v>
      </c>
      <c r="E301" s="208">
        <f>Table1[[#This Row],[Salary]]*0.1%</f>
        <v>345</v>
      </c>
    </row>
    <row r="302" spans="1:5" ht="18" customHeight="1" x14ac:dyDescent="0.2">
      <c r="A302" s="104" t="s">
        <v>473</v>
      </c>
      <c r="B302" s="216" t="s">
        <v>497</v>
      </c>
      <c r="C302" s="215" t="s">
        <v>184</v>
      </c>
      <c r="D302" s="214">
        <v>9000000</v>
      </c>
      <c r="E302" s="208">
        <f>Table1[[#This Row],[Salary]]*0.1%</f>
        <v>9000</v>
      </c>
    </row>
    <row r="303" spans="1:5" ht="18" customHeight="1" x14ac:dyDescent="0.2">
      <c r="A303" s="104" t="s">
        <v>473</v>
      </c>
      <c r="B303" s="216" t="s">
        <v>498</v>
      </c>
      <c r="C303" s="215" t="s">
        <v>184</v>
      </c>
      <c r="D303" s="214">
        <v>6625000</v>
      </c>
      <c r="E303" s="208">
        <f>Table1[[#This Row],[Salary]]*0.1%</f>
        <v>6625</v>
      </c>
    </row>
    <row r="304" spans="1:5" ht="18" customHeight="1" x14ac:dyDescent="0.2">
      <c r="A304" s="104" t="s">
        <v>473</v>
      </c>
      <c r="B304" s="216" t="s">
        <v>499</v>
      </c>
      <c r="C304" s="215" t="s">
        <v>184</v>
      </c>
      <c r="D304" s="214">
        <v>3050000</v>
      </c>
      <c r="E304" s="208">
        <f>Table1[[#This Row],[Salary]]*0.1%</f>
        <v>3050</v>
      </c>
    </row>
    <row r="305" spans="1:5" ht="18" customHeight="1" x14ac:dyDescent="0.2">
      <c r="A305" t="s">
        <v>500</v>
      </c>
      <c r="B305" s="216" t="s">
        <v>501</v>
      </c>
      <c r="C305" s="215" t="s">
        <v>195</v>
      </c>
      <c r="D305" s="214">
        <v>355000</v>
      </c>
      <c r="E305" s="208">
        <f>Table1[[#This Row],[Salary]]*0.1%</f>
        <v>355</v>
      </c>
    </row>
    <row r="306" spans="1:5" ht="18" customHeight="1" x14ac:dyDescent="0.2">
      <c r="A306" t="s">
        <v>500</v>
      </c>
      <c r="B306" s="216" t="s">
        <v>502</v>
      </c>
      <c r="C306" s="215" t="s">
        <v>184</v>
      </c>
      <c r="D306" s="214">
        <v>321000</v>
      </c>
      <c r="E306" s="208">
        <f>Table1[[#This Row],[Salary]]*0.1%</f>
        <v>321</v>
      </c>
    </row>
    <row r="307" spans="1:5" ht="18" customHeight="1" x14ac:dyDescent="0.2">
      <c r="A307" t="s">
        <v>500</v>
      </c>
      <c r="B307" s="216" t="s">
        <v>503</v>
      </c>
      <c r="C307" s="215" t="s">
        <v>188</v>
      </c>
      <c r="D307" s="214">
        <v>327000</v>
      </c>
      <c r="E307" s="208">
        <f>Table1[[#This Row],[Salary]]*0.1%</f>
        <v>327</v>
      </c>
    </row>
    <row r="308" spans="1:5" ht="18" customHeight="1" x14ac:dyDescent="0.2">
      <c r="A308" t="s">
        <v>500</v>
      </c>
      <c r="B308" s="216" t="s">
        <v>504</v>
      </c>
      <c r="C308" s="215" t="s">
        <v>205</v>
      </c>
      <c r="D308" s="214">
        <v>324000</v>
      </c>
      <c r="E308" s="208">
        <f>Table1[[#This Row],[Salary]]*0.1%</f>
        <v>324</v>
      </c>
    </row>
    <row r="309" spans="1:5" ht="18" customHeight="1" x14ac:dyDescent="0.2">
      <c r="A309" t="s">
        <v>500</v>
      </c>
      <c r="B309" s="216" t="s">
        <v>505</v>
      </c>
      <c r="C309" s="215" t="s">
        <v>184</v>
      </c>
      <c r="D309" s="214">
        <v>2150000</v>
      </c>
      <c r="E309" s="208">
        <f>Table1[[#This Row],[Salary]]*0.1%</f>
        <v>2150</v>
      </c>
    </row>
    <row r="310" spans="1:5" ht="18" customHeight="1" x14ac:dyDescent="0.2">
      <c r="A310" t="s">
        <v>500</v>
      </c>
      <c r="B310" s="216" t="s">
        <v>506</v>
      </c>
      <c r="C310" s="215" t="s">
        <v>184</v>
      </c>
      <c r="D310" s="214">
        <v>330000</v>
      </c>
      <c r="E310" s="208">
        <f>Table1[[#This Row],[Salary]]*0.1%</f>
        <v>330</v>
      </c>
    </row>
    <row r="311" spans="1:5" ht="18" customHeight="1" x14ac:dyDescent="0.2">
      <c r="A311" t="s">
        <v>500</v>
      </c>
      <c r="B311" s="216" t="s">
        <v>507</v>
      </c>
      <c r="C311" s="215" t="s">
        <v>184</v>
      </c>
      <c r="D311" s="214">
        <v>327000</v>
      </c>
      <c r="E311" s="208">
        <f>Table1[[#This Row],[Salary]]*0.1%</f>
        <v>327</v>
      </c>
    </row>
    <row r="312" spans="1:5" ht="18" customHeight="1" x14ac:dyDescent="0.2">
      <c r="A312" t="s">
        <v>500</v>
      </c>
      <c r="B312" s="216" t="s">
        <v>508</v>
      </c>
      <c r="C312" s="215" t="s">
        <v>188</v>
      </c>
      <c r="D312" s="214">
        <v>326000</v>
      </c>
      <c r="E312" s="208">
        <f>Table1[[#This Row],[Salary]]*0.1%</f>
        <v>326</v>
      </c>
    </row>
    <row r="313" spans="1:5" ht="18" customHeight="1" x14ac:dyDescent="0.2">
      <c r="A313" t="s">
        <v>500</v>
      </c>
      <c r="B313" s="216" t="s">
        <v>509</v>
      </c>
      <c r="C313" s="215" t="s">
        <v>195</v>
      </c>
      <c r="D313" s="214">
        <v>7750000</v>
      </c>
      <c r="E313" s="208">
        <f>Table1[[#This Row],[Salary]]*0.1%</f>
        <v>7750</v>
      </c>
    </row>
    <row r="314" spans="1:5" ht="18" customHeight="1" x14ac:dyDescent="0.2">
      <c r="A314" t="s">
        <v>500</v>
      </c>
      <c r="B314" s="216" t="s">
        <v>510</v>
      </c>
      <c r="C314" s="215" t="s">
        <v>193</v>
      </c>
      <c r="D314" s="214">
        <v>1500000</v>
      </c>
      <c r="E314" s="208">
        <f>Table1[[#This Row],[Salary]]*0.1%</f>
        <v>1500</v>
      </c>
    </row>
    <row r="315" spans="1:5" ht="18" customHeight="1" x14ac:dyDescent="0.2">
      <c r="A315" t="s">
        <v>500</v>
      </c>
      <c r="B315" s="216" t="s">
        <v>511</v>
      </c>
      <c r="C315" s="215" t="s">
        <v>184</v>
      </c>
      <c r="D315" s="214">
        <v>1125000</v>
      </c>
      <c r="E315" s="208">
        <f>Table1[[#This Row],[Salary]]*0.1%</f>
        <v>1125</v>
      </c>
    </row>
    <row r="316" spans="1:5" ht="18" customHeight="1" x14ac:dyDescent="0.2">
      <c r="A316" t="s">
        <v>500</v>
      </c>
      <c r="B316" s="216" t="s">
        <v>512</v>
      </c>
      <c r="C316" s="215" t="s">
        <v>184</v>
      </c>
      <c r="D316" s="214">
        <v>2000000</v>
      </c>
      <c r="E316" s="208">
        <f>Table1[[#This Row],[Salary]]*0.1%</f>
        <v>2000</v>
      </c>
    </row>
    <row r="317" spans="1:5" ht="18" customHeight="1" x14ac:dyDescent="0.2">
      <c r="A317" t="s">
        <v>500</v>
      </c>
      <c r="B317" s="216" t="s">
        <v>513</v>
      </c>
      <c r="C317" s="215" t="s">
        <v>184</v>
      </c>
      <c r="D317" s="214">
        <v>381000</v>
      </c>
      <c r="E317" s="208">
        <f>Table1[[#This Row],[Salary]]*0.1%</f>
        <v>381</v>
      </c>
    </row>
    <row r="318" spans="1:5" ht="18" customHeight="1" x14ac:dyDescent="0.2">
      <c r="A318" t="s">
        <v>500</v>
      </c>
      <c r="B318" s="216" t="s">
        <v>514</v>
      </c>
      <c r="C318" s="215" t="s">
        <v>184</v>
      </c>
      <c r="D318" s="214">
        <v>4500000</v>
      </c>
      <c r="E318" s="208">
        <f>Table1[[#This Row],[Salary]]*0.1%</f>
        <v>4500</v>
      </c>
    </row>
    <row r="319" spans="1:5" ht="18" customHeight="1" x14ac:dyDescent="0.2">
      <c r="A319" t="s">
        <v>500</v>
      </c>
      <c r="B319" s="216" t="s">
        <v>515</v>
      </c>
      <c r="C319" s="215" t="s">
        <v>195</v>
      </c>
      <c r="D319" s="214">
        <v>336500</v>
      </c>
      <c r="E319" s="208">
        <f>Table1[[#This Row],[Salary]]*0.1%</f>
        <v>336.5</v>
      </c>
    </row>
    <row r="320" spans="1:5" ht="18" customHeight="1" x14ac:dyDescent="0.2">
      <c r="A320" t="s">
        <v>500</v>
      </c>
      <c r="B320" s="216" t="s">
        <v>516</v>
      </c>
      <c r="C320" s="215" t="s">
        <v>205</v>
      </c>
      <c r="D320" s="214">
        <v>338500</v>
      </c>
      <c r="E320" s="208">
        <f>Table1[[#This Row],[Salary]]*0.1%</f>
        <v>338.5</v>
      </c>
    </row>
    <row r="321" spans="1:5" ht="18" customHeight="1" x14ac:dyDescent="0.2">
      <c r="A321" t="s">
        <v>500</v>
      </c>
      <c r="B321" s="216" t="s">
        <v>517</v>
      </c>
      <c r="C321" s="215" t="s">
        <v>188</v>
      </c>
      <c r="D321" s="214">
        <v>322000</v>
      </c>
      <c r="E321" s="208">
        <f>Table1[[#This Row],[Salary]]*0.1%</f>
        <v>322</v>
      </c>
    </row>
    <row r="322" spans="1:5" ht="18" customHeight="1" x14ac:dyDescent="0.2">
      <c r="A322" t="s">
        <v>500</v>
      </c>
      <c r="B322" s="216" t="s">
        <v>518</v>
      </c>
      <c r="C322" s="215" t="s">
        <v>205</v>
      </c>
      <c r="D322" s="214">
        <v>2150000</v>
      </c>
      <c r="E322" s="208">
        <f>Table1[[#This Row],[Salary]]*0.1%</f>
        <v>2150</v>
      </c>
    </row>
    <row r="323" spans="1:5" ht="18" customHeight="1" x14ac:dyDescent="0.2">
      <c r="A323" t="s">
        <v>500</v>
      </c>
      <c r="B323" s="216" t="s">
        <v>519</v>
      </c>
      <c r="C323" s="215" t="s">
        <v>184</v>
      </c>
      <c r="D323" s="214">
        <v>1100000</v>
      </c>
      <c r="E323" s="208">
        <f>Table1[[#This Row],[Salary]]*0.1%</f>
        <v>1100</v>
      </c>
    </row>
    <row r="324" spans="1:5" ht="18" customHeight="1" x14ac:dyDescent="0.2">
      <c r="A324" t="s">
        <v>500</v>
      </c>
      <c r="B324" s="216" t="s">
        <v>520</v>
      </c>
      <c r="C324" s="215" t="s">
        <v>184</v>
      </c>
      <c r="D324" s="214">
        <v>316000</v>
      </c>
      <c r="E324" s="208">
        <f>Table1[[#This Row],[Salary]]*0.1%</f>
        <v>316</v>
      </c>
    </row>
    <row r="325" spans="1:5" ht="18" customHeight="1" x14ac:dyDescent="0.2">
      <c r="A325" t="s">
        <v>500</v>
      </c>
      <c r="B325" s="216" t="s">
        <v>521</v>
      </c>
      <c r="C325" s="215" t="s">
        <v>184</v>
      </c>
      <c r="D325" s="214">
        <v>332000</v>
      </c>
      <c r="E325" s="208">
        <f>Table1[[#This Row],[Salary]]*0.1%</f>
        <v>332</v>
      </c>
    </row>
    <row r="326" spans="1:5" ht="18" customHeight="1" x14ac:dyDescent="0.2">
      <c r="A326" t="s">
        <v>500</v>
      </c>
      <c r="B326" s="216" t="s">
        <v>522</v>
      </c>
      <c r="C326" s="215" t="s">
        <v>190</v>
      </c>
      <c r="D326" s="214">
        <v>950000</v>
      </c>
      <c r="E326" s="208">
        <f>Table1[[#This Row],[Salary]]*0.1%</f>
        <v>950</v>
      </c>
    </row>
    <row r="327" spans="1:5" ht="18" customHeight="1" x14ac:dyDescent="0.2">
      <c r="A327" t="s">
        <v>500</v>
      </c>
      <c r="B327" s="216" t="s">
        <v>523</v>
      </c>
      <c r="C327" s="215" t="s">
        <v>184</v>
      </c>
      <c r="D327" s="214">
        <v>3175000</v>
      </c>
      <c r="E327" s="208">
        <f>Table1[[#This Row],[Salary]]*0.1%</f>
        <v>3175</v>
      </c>
    </row>
    <row r="328" spans="1:5" ht="18" customHeight="1" x14ac:dyDescent="0.2">
      <c r="A328" t="s">
        <v>500</v>
      </c>
      <c r="B328" s="216" t="s">
        <v>524</v>
      </c>
      <c r="C328" s="215" t="s">
        <v>184</v>
      </c>
      <c r="D328" s="214">
        <v>475000</v>
      </c>
      <c r="E328" s="208">
        <f>Table1[[#This Row],[Salary]]*0.1%</f>
        <v>475</v>
      </c>
    </row>
    <row r="329" spans="1:5" ht="18" customHeight="1" x14ac:dyDescent="0.2">
      <c r="A329" t="s">
        <v>500</v>
      </c>
      <c r="B329" s="216" t="s">
        <v>525</v>
      </c>
      <c r="C329" s="215" t="s">
        <v>199</v>
      </c>
      <c r="D329" s="214">
        <v>342000</v>
      </c>
      <c r="E329" s="208">
        <f>Table1[[#This Row],[Salary]]*0.1%</f>
        <v>342</v>
      </c>
    </row>
    <row r="330" spans="1:5" ht="18" customHeight="1" x14ac:dyDescent="0.2">
      <c r="A330" t="s">
        <v>500</v>
      </c>
      <c r="B330" s="216" t="s">
        <v>526</v>
      </c>
      <c r="C330" s="215" t="s">
        <v>184</v>
      </c>
      <c r="D330" s="214">
        <v>330000</v>
      </c>
      <c r="E330" s="208">
        <f>Table1[[#This Row],[Salary]]*0.1%</f>
        <v>330</v>
      </c>
    </row>
    <row r="331" spans="1:5" ht="18" customHeight="1" x14ac:dyDescent="0.2">
      <c r="A331" t="s">
        <v>500</v>
      </c>
      <c r="B331" s="216" t="s">
        <v>527</v>
      </c>
      <c r="C331" s="215" t="s">
        <v>205</v>
      </c>
      <c r="D331" s="214">
        <v>3000000</v>
      </c>
      <c r="E331" s="208">
        <f>Table1[[#This Row],[Salary]]*0.1%</f>
        <v>3000</v>
      </c>
    </row>
    <row r="332" spans="1:5" ht="18" customHeight="1" x14ac:dyDescent="0.2">
      <c r="A332" t="s">
        <v>500</v>
      </c>
      <c r="B332" s="216" t="s">
        <v>528</v>
      </c>
      <c r="C332" s="215" t="s">
        <v>188</v>
      </c>
      <c r="D332" s="214">
        <v>3250000</v>
      </c>
      <c r="E332" s="208">
        <f>Table1[[#This Row],[Salary]]*0.1%</f>
        <v>3250</v>
      </c>
    </row>
    <row r="333" spans="1:5" ht="18" customHeight="1" x14ac:dyDescent="0.2">
      <c r="A333" t="s">
        <v>529</v>
      </c>
      <c r="B333" s="216" t="s">
        <v>530</v>
      </c>
      <c r="C333" s="215" t="s">
        <v>184</v>
      </c>
      <c r="D333" s="214">
        <v>350000</v>
      </c>
      <c r="E333" s="208">
        <f>Table1[[#This Row],[Salary]]*0.1%</f>
        <v>350</v>
      </c>
    </row>
    <row r="334" spans="1:5" ht="18" customHeight="1" x14ac:dyDescent="0.2">
      <c r="A334" t="s">
        <v>529</v>
      </c>
      <c r="B334" s="216" t="s">
        <v>531</v>
      </c>
      <c r="C334" s="215" t="s">
        <v>199</v>
      </c>
      <c r="D334" s="214">
        <v>575000</v>
      </c>
      <c r="E334" s="208">
        <f>Table1[[#This Row],[Salary]]*0.1%</f>
        <v>575</v>
      </c>
    </row>
    <row r="335" spans="1:5" ht="18" customHeight="1" x14ac:dyDescent="0.2">
      <c r="A335" t="s">
        <v>529</v>
      </c>
      <c r="B335" s="216" t="s">
        <v>532</v>
      </c>
      <c r="C335" s="215" t="s">
        <v>199</v>
      </c>
      <c r="D335" s="214">
        <v>1675000</v>
      </c>
      <c r="E335" s="208">
        <f>Table1[[#This Row],[Salary]]*0.1%</f>
        <v>1675</v>
      </c>
    </row>
    <row r="336" spans="1:5" ht="18" customHeight="1" x14ac:dyDescent="0.2">
      <c r="A336" t="s">
        <v>529</v>
      </c>
      <c r="B336" s="216" t="s">
        <v>533</v>
      </c>
      <c r="C336" s="215" t="s">
        <v>184</v>
      </c>
      <c r="D336" s="214">
        <v>3375000</v>
      </c>
      <c r="E336" s="208">
        <f>Table1[[#This Row],[Salary]]*0.1%</f>
        <v>3375</v>
      </c>
    </row>
    <row r="337" spans="1:5" ht="18" customHeight="1" x14ac:dyDescent="0.2">
      <c r="A337" t="s">
        <v>529</v>
      </c>
      <c r="B337" s="216" t="s">
        <v>534</v>
      </c>
      <c r="C337" s="215" t="s">
        <v>195</v>
      </c>
      <c r="D337" s="214">
        <v>8333333</v>
      </c>
      <c r="E337" s="208">
        <f>Table1[[#This Row],[Salary]]*0.1%</f>
        <v>8333.3330000000005</v>
      </c>
    </row>
    <row r="338" spans="1:5" ht="18" customHeight="1" x14ac:dyDescent="0.2">
      <c r="A338" t="s">
        <v>529</v>
      </c>
      <c r="B338" s="216" t="s">
        <v>535</v>
      </c>
      <c r="C338" s="215" t="s">
        <v>188</v>
      </c>
      <c r="D338" s="214">
        <v>355000</v>
      </c>
      <c r="E338" s="208">
        <f>Table1[[#This Row],[Salary]]*0.1%</f>
        <v>355</v>
      </c>
    </row>
    <row r="339" spans="1:5" ht="18" customHeight="1" x14ac:dyDescent="0.2">
      <c r="A339" t="s">
        <v>529</v>
      </c>
      <c r="B339" s="216" t="s">
        <v>536</v>
      </c>
      <c r="C339" s="215" t="s">
        <v>195</v>
      </c>
      <c r="D339" s="214">
        <v>317000</v>
      </c>
      <c r="E339" s="208">
        <f>Table1[[#This Row],[Salary]]*0.1%</f>
        <v>317</v>
      </c>
    </row>
    <row r="340" spans="1:5" ht="18" customHeight="1" x14ac:dyDescent="0.2">
      <c r="A340" t="s">
        <v>529</v>
      </c>
      <c r="B340" s="216" t="s">
        <v>537</v>
      </c>
      <c r="C340" s="215" t="s">
        <v>184</v>
      </c>
      <c r="D340" s="214">
        <v>750000</v>
      </c>
      <c r="E340" s="208">
        <f>Table1[[#This Row],[Salary]]*0.1%</f>
        <v>750</v>
      </c>
    </row>
    <row r="341" spans="1:5" ht="18" customHeight="1" x14ac:dyDescent="0.2">
      <c r="A341" t="s">
        <v>529</v>
      </c>
      <c r="B341" s="216" t="s">
        <v>538</v>
      </c>
      <c r="C341" s="215" t="s">
        <v>205</v>
      </c>
      <c r="D341" s="214">
        <v>4312500</v>
      </c>
      <c r="E341" s="208">
        <f>Table1[[#This Row],[Salary]]*0.1%</f>
        <v>4312.5</v>
      </c>
    </row>
    <row r="342" spans="1:5" ht="18" customHeight="1" x14ac:dyDescent="0.2">
      <c r="A342" t="s">
        <v>529</v>
      </c>
      <c r="B342" s="216" t="s">
        <v>539</v>
      </c>
      <c r="C342" s="215" t="s">
        <v>184</v>
      </c>
      <c r="D342" s="214">
        <v>5000000</v>
      </c>
      <c r="E342" s="208">
        <f>Table1[[#This Row],[Salary]]*0.1%</f>
        <v>5000</v>
      </c>
    </row>
    <row r="343" spans="1:5" ht="18" customHeight="1" x14ac:dyDescent="0.2">
      <c r="A343" t="s">
        <v>529</v>
      </c>
      <c r="B343" s="216" t="s">
        <v>540</v>
      </c>
      <c r="C343" s="215" t="s">
        <v>195</v>
      </c>
      <c r="D343" s="214">
        <v>375000</v>
      </c>
      <c r="E343" s="208">
        <f>Table1[[#This Row],[Salary]]*0.1%</f>
        <v>375</v>
      </c>
    </row>
    <row r="344" spans="1:5" ht="18" customHeight="1" x14ac:dyDescent="0.2">
      <c r="A344" t="s">
        <v>529</v>
      </c>
      <c r="B344" s="216" t="s">
        <v>541</v>
      </c>
      <c r="C344" s="215" t="s">
        <v>195</v>
      </c>
      <c r="D344" s="214">
        <v>9000000</v>
      </c>
      <c r="E344" s="208">
        <f>Table1[[#This Row],[Salary]]*0.1%</f>
        <v>9000</v>
      </c>
    </row>
    <row r="345" spans="1:5" ht="18" customHeight="1" x14ac:dyDescent="0.2">
      <c r="A345" t="s">
        <v>529</v>
      </c>
      <c r="B345" s="216" t="s">
        <v>542</v>
      </c>
      <c r="C345" s="215" t="s">
        <v>184</v>
      </c>
      <c r="D345" s="214">
        <v>2375000</v>
      </c>
      <c r="E345" s="208">
        <f>Table1[[#This Row],[Salary]]*0.1%</f>
        <v>2375</v>
      </c>
    </row>
    <row r="346" spans="1:5" ht="18" customHeight="1" x14ac:dyDescent="0.2">
      <c r="A346" t="s">
        <v>529</v>
      </c>
      <c r="B346" s="216" t="s">
        <v>543</v>
      </c>
      <c r="C346" s="215" t="s">
        <v>184</v>
      </c>
      <c r="D346" s="214">
        <v>910000</v>
      </c>
      <c r="E346" s="208">
        <f>Table1[[#This Row],[Salary]]*0.1%</f>
        <v>910</v>
      </c>
    </row>
    <row r="347" spans="1:5" ht="18" customHeight="1" x14ac:dyDescent="0.2">
      <c r="A347" t="s">
        <v>529</v>
      </c>
      <c r="B347" s="216" t="s">
        <v>544</v>
      </c>
      <c r="C347" s="215" t="s">
        <v>193</v>
      </c>
      <c r="D347" s="214">
        <v>2750000</v>
      </c>
      <c r="E347" s="208">
        <f>Table1[[#This Row],[Salary]]*0.1%</f>
        <v>2750</v>
      </c>
    </row>
    <row r="348" spans="1:5" ht="18" customHeight="1" x14ac:dyDescent="0.2">
      <c r="A348" t="s">
        <v>529</v>
      </c>
      <c r="B348" s="216" t="s">
        <v>545</v>
      </c>
      <c r="C348" s="215" t="s">
        <v>184</v>
      </c>
      <c r="D348" s="214">
        <v>3225000</v>
      </c>
      <c r="E348" s="208">
        <f>Table1[[#This Row],[Salary]]*0.1%</f>
        <v>3225</v>
      </c>
    </row>
    <row r="349" spans="1:5" ht="18" customHeight="1" x14ac:dyDescent="0.2">
      <c r="A349" t="s">
        <v>529</v>
      </c>
      <c r="B349" s="216" t="s">
        <v>546</v>
      </c>
      <c r="C349" s="215" t="s">
        <v>195</v>
      </c>
      <c r="D349" s="214">
        <v>488000</v>
      </c>
      <c r="E349" s="208">
        <f>Table1[[#This Row],[Salary]]*0.1%</f>
        <v>488</v>
      </c>
    </row>
    <row r="350" spans="1:5" ht="18" customHeight="1" x14ac:dyDescent="0.2">
      <c r="A350" t="s">
        <v>529</v>
      </c>
      <c r="B350" s="216" t="s">
        <v>547</v>
      </c>
      <c r="C350" s="215" t="s">
        <v>190</v>
      </c>
      <c r="D350" s="214">
        <v>9625000</v>
      </c>
      <c r="E350" s="208">
        <f>Table1[[#This Row],[Salary]]*0.1%</f>
        <v>9625</v>
      </c>
    </row>
    <row r="351" spans="1:5" ht="18" customHeight="1" x14ac:dyDescent="0.2">
      <c r="A351" t="s">
        <v>529</v>
      </c>
      <c r="B351" s="216" t="s">
        <v>548</v>
      </c>
      <c r="C351" s="215" t="s">
        <v>205</v>
      </c>
      <c r="D351" s="214">
        <v>325000</v>
      </c>
      <c r="E351" s="208">
        <f>Table1[[#This Row],[Salary]]*0.1%</f>
        <v>325</v>
      </c>
    </row>
    <row r="352" spans="1:5" ht="18" customHeight="1" x14ac:dyDescent="0.2">
      <c r="A352" t="s">
        <v>529</v>
      </c>
      <c r="B352" s="216" t="s">
        <v>549</v>
      </c>
      <c r="C352" s="215" t="s">
        <v>184</v>
      </c>
      <c r="D352" s="214">
        <v>800000</v>
      </c>
      <c r="E352" s="208">
        <f>Table1[[#This Row],[Salary]]*0.1%</f>
        <v>800</v>
      </c>
    </row>
    <row r="353" spans="1:5" ht="18" customHeight="1" x14ac:dyDescent="0.2">
      <c r="A353" t="s">
        <v>529</v>
      </c>
      <c r="B353" s="216" t="s">
        <v>550</v>
      </c>
      <c r="C353" s="215" t="s">
        <v>184</v>
      </c>
      <c r="D353" s="214">
        <v>750000</v>
      </c>
      <c r="E353" s="208">
        <f>Table1[[#This Row],[Salary]]*0.1%</f>
        <v>750</v>
      </c>
    </row>
    <row r="354" spans="1:5" ht="18" customHeight="1" x14ac:dyDescent="0.2">
      <c r="A354" t="s">
        <v>529</v>
      </c>
      <c r="B354" s="216" t="s">
        <v>551</v>
      </c>
      <c r="C354" s="215" t="s">
        <v>184</v>
      </c>
      <c r="D354" s="214">
        <v>750000</v>
      </c>
      <c r="E354" s="208">
        <f>Table1[[#This Row],[Salary]]*0.1%</f>
        <v>750</v>
      </c>
    </row>
    <row r="355" spans="1:5" ht="18" customHeight="1" x14ac:dyDescent="0.2">
      <c r="A355" t="s">
        <v>529</v>
      </c>
      <c r="B355" s="216" t="s">
        <v>552</v>
      </c>
      <c r="C355" s="215" t="s">
        <v>184</v>
      </c>
      <c r="D355" s="214">
        <v>550000</v>
      </c>
      <c r="E355" s="208">
        <f>Table1[[#This Row],[Salary]]*0.1%</f>
        <v>550</v>
      </c>
    </row>
    <row r="356" spans="1:5" ht="18" customHeight="1" x14ac:dyDescent="0.2">
      <c r="A356" t="s">
        <v>529</v>
      </c>
      <c r="B356" s="216" t="s">
        <v>553</v>
      </c>
      <c r="C356" s="215" t="s">
        <v>195</v>
      </c>
      <c r="D356" s="214">
        <v>1350000</v>
      </c>
      <c r="E356" s="208">
        <f>Table1[[#This Row],[Salary]]*0.1%</f>
        <v>1350</v>
      </c>
    </row>
    <row r="357" spans="1:5" ht="18" customHeight="1" x14ac:dyDescent="0.2">
      <c r="A357" t="s">
        <v>529</v>
      </c>
      <c r="B357" s="216" t="s">
        <v>554</v>
      </c>
      <c r="C357" s="215" t="s">
        <v>184</v>
      </c>
      <c r="D357" s="214">
        <v>550000</v>
      </c>
      <c r="E357" s="208">
        <f>Table1[[#This Row],[Salary]]*0.1%</f>
        <v>550</v>
      </c>
    </row>
    <row r="358" spans="1:5" ht="18" customHeight="1" x14ac:dyDescent="0.2">
      <c r="A358" t="s">
        <v>529</v>
      </c>
      <c r="B358" s="216" t="s">
        <v>555</v>
      </c>
      <c r="C358" s="215" t="s">
        <v>195</v>
      </c>
      <c r="D358" s="214">
        <v>575000</v>
      </c>
      <c r="E358" s="208">
        <f>Table1[[#This Row],[Salary]]*0.1%</f>
        <v>575</v>
      </c>
    </row>
    <row r="359" spans="1:5" ht="18" customHeight="1" x14ac:dyDescent="0.2">
      <c r="A359" t="s">
        <v>529</v>
      </c>
      <c r="B359" s="216" t="s">
        <v>556</v>
      </c>
      <c r="C359" s="215" t="s">
        <v>184</v>
      </c>
      <c r="D359" s="214">
        <v>3000000</v>
      </c>
      <c r="E359" s="208">
        <f>Table1[[#This Row],[Salary]]*0.1%</f>
        <v>3000</v>
      </c>
    </row>
    <row r="360" spans="1:5" ht="18" customHeight="1" x14ac:dyDescent="0.2">
      <c r="A360" t="s">
        <v>529</v>
      </c>
      <c r="B360" s="216" t="s">
        <v>557</v>
      </c>
      <c r="C360" s="215" t="s">
        <v>193</v>
      </c>
      <c r="D360" s="214">
        <v>850000</v>
      </c>
      <c r="E360" s="208">
        <f>Table1[[#This Row],[Salary]]*0.1%</f>
        <v>850</v>
      </c>
    </row>
    <row r="361" spans="1:5" ht="18" customHeight="1" x14ac:dyDescent="0.2">
      <c r="A361" t="s">
        <v>558</v>
      </c>
      <c r="B361" s="198" t="s">
        <v>559</v>
      </c>
      <c r="C361" s="215" t="s">
        <v>199</v>
      </c>
      <c r="D361" s="214">
        <v>7500000</v>
      </c>
      <c r="E361" s="208">
        <f>Table1[[#This Row],[Salary]]*0.1%</f>
        <v>7500</v>
      </c>
    </row>
    <row r="362" spans="1:5" ht="18" customHeight="1" x14ac:dyDescent="0.2">
      <c r="A362" t="s">
        <v>558</v>
      </c>
      <c r="B362" s="216" t="s">
        <v>560</v>
      </c>
      <c r="C362" s="215" t="s">
        <v>195</v>
      </c>
      <c r="D362" s="214">
        <v>7250000</v>
      </c>
      <c r="E362" s="208">
        <f>Table1[[#This Row],[Salary]]*0.1%</f>
        <v>7250</v>
      </c>
    </row>
    <row r="363" spans="1:5" ht="18" customHeight="1" x14ac:dyDescent="0.2">
      <c r="A363" t="s">
        <v>558</v>
      </c>
      <c r="B363" s="216" t="s">
        <v>561</v>
      </c>
      <c r="C363" s="215" t="s">
        <v>184</v>
      </c>
      <c r="D363" s="214">
        <v>4966667</v>
      </c>
      <c r="E363" s="208">
        <f>Table1[[#This Row],[Salary]]*0.1%</f>
        <v>4966.6670000000004</v>
      </c>
    </row>
    <row r="364" spans="1:5" ht="18" customHeight="1" x14ac:dyDescent="0.2">
      <c r="A364" t="s">
        <v>558</v>
      </c>
      <c r="B364" s="216" t="s">
        <v>562</v>
      </c>
      <c r="C364" s="215" t="s">
        <v>195</v>
      </c>
      <c r="D364" s="214">
        <v>22000000</v>
      </c>
      <c r="E364" s="208">
        <f>Table1[[#This Row],[Salary]]*0.1%</f>
        <v>22000</v>
      </c>
    </row>
    <row r="365" spans="1:5" ht="18" customHeight="1" x14ac:dyDescent="0.2">
      <c r="A365" t="s">
        <v>558</v>
      </c>
      <c r="B365" s="216" t="s">
        <v>563</v>
      </c>
      <c r="C365" s="215" t="s">
        <v>184</v>
      </c>
      <c r="D365" s="214">
        <v>1162500</v>
      </c>
      <c r="E365" s="208">
        <f>Table1[[#This Row],[Salary]]*0.1%</f>
        <v>1162.5</v>
      </c>
    </row>
    <row r="366" spans="1:5" ht="18" customHeight="1" x14ac:dyDescent="0.2">
      <c r="A366" t="s">
        <v>558</v>
      </c>
      <c r="B366" s="216" t="s">
        <v>564</v>
      </c>
      <c r="C366" s="215" t="s">
        <v>184</v>
      </c>
      <c r="D366" s="214">
        <v>1050000</v>
      </c>
      <c r="E366" s="208">
        <f>Table1[[#This Row],[Salary]]*0.1%</f>
        <v>1050</v>
      </c>
    </row>
    <row r="367" spans="1:5" ht="18" customHeight="1" x14ac:dyDescent="0.2">
      <c r="A367" t="s">
        <v>558</v>
      </c>
      <c r="B367" s="216" t="s">
        <v>565</v>
      </c>
      <c r="C367" s="215" t="s">
        <v>188</v>
      </c>
      <c r="D367" s="214">
        <v>800000</v>
      </c>
      <c r="E367" s="208">
        <f>Table1[[#This Row],[Salary]]*0.1%</f>
        <v>800</v>
      </c>
    </row>
    <row r="368" spans="1:5" ht="18" customHeight="1" x14ac:dyDescent="0.2">
      <c r="A368" t="s">
        <v>558</v>
      </c>
      <c r="B368" s="216" t="s">
        <v>566</v>
      </c>
      <c r="C368" s="215" t="s">
        <v>193</v>
      </c>
      <c r="D368" s="214">
        <v>7200000</v>
      </c>
      <c r="E368" s="208">
        <f>Table1[[#This Row],[Salary]]*0.1%</f>
        <v>7200</v>
      </c>
    </row>
    <row r="369" spans="1:5" ht="18" customHeight="1" x14ac:dyDescent="0.2">
      <c r="A369" t="s">
        <v>558</v>
      </c>
      <c r="B369" s="216" t="s">
        <v>567</v>
      </c>
      <c r="C369" s="215" t="s">
        <v>195</v>
      </c>
      <c r="D369" s="214">
        <v>316500</v>
      </c>
      <c r="E369" s="208">
        <f>Table1[[#This Row],[Salary]]*0.1%</f>
        <v>316.5</v>
      </c>
    </row>
    <row r="370" spans="1:5" ht="18" customHeight="1" x14ac:dyDescent="0.2">
      <c r="A370" t="s">
        <v>558</v>
      </c>
      <c r="B370" s="216" t="s">
        <v>568</v>
      </c>
      <c r="C370" s="215" t="s">
        <v>184</v>
      </c>
      <c r="D370" s="214">
        <v>1540000</v>
      </c>
      <c r="E370" s="208">
        <f>Table1[[#This Row],[Salary]]*0.1%</f>
        <v>1540</v>
      </c>
    </row>
    <row r="371" spans="1:5" ht="18" customHeight="1" x14ac:dyDescent="0.2">
      <c r="A371" t="s">
        <v>558</v>
      </c>
      <c r="B371" s="216" t="s">
        <v>569</v>
      </c>
      <c r="C371" s="215" t="s">
        <v>184</v>
      </c>
      <c r="D371" s="214">
        <v>500000</v>
      </c>
      <c r="E371" s="208">
        <f>Table1[[#This Row],[Salary]]*0.1%</f>
        <v>500</v>
      </c>
    </row>
    <row r="372" spans="1:5" ht="18" customHeight="1" x14ac:dyDescent="0.2">
      <c r="A372" t="s">
        <v>558</v>
      </c>
      <c r="B372" s="216" t="s">
        <v>570</v>
      </c>
      <c r="C372" s="215" t="s">
        <v>195</v>
      </c>
      <c r="D372" s="214">
        <v>2325000</v>
      </c>
      <c r="E372" s="208">
        <f>Table1[[#This Row],[Salary]]*0.1%</f>
        <v>2325</v>
      </c>
    </row>
    <row r="373" spans="1:5" ht="18" customHeight="1" x14ac:dyDescent="0.2">
      <c r="A373" t="s">
        <v>558</v>
      </c>
      <c r="B373" s="216" t="s">
        <v>571</v>
      </c>
      <c r="C373" s="215" t="s">
        <v>195</v>
      </c>
      <c r="D373" s="214">
        <v>2750000</v>
      </c>
      <c r="E373" s="208">
        <f>Table1[[#This Row],[Salary]]*0.1%</f>
        <v>2750</v>
      </c>
    </row>
    <row r="374" spans="1:5" ht="18" customHeight="1" x14ac:dyDescent="0.2">
      <c r="A374" t="s">
        <v>558</v>
      </c>
      <c r="B374" s="216" t="s">
        <v>572</v>
      </c>
      <c r="C374" s="215" t="s">
        <v>184</v>
      </c>
      <c r="D374" s="214">
        <v>1600000</v>
      </c>
      <c r="E374" s="208">
        <f>Table1[[#This Row],[Salary]]*0.1%</f>
        <v>1600</v>
      </c>
    </row>
    <row r="375" spans="1:5" ht="18" customHeight="1" x14ac:dyDescent="0.2">
      <c r="A375" t="s">
        <v>558</v>
      </c>
      <c r="B375" s="216" t="s">
        <v>573</v>
      </c>
      <c r="C375" s="215" t="s">
        <v>184</v>
      </c>
      <c r="D375" s="214">
        <v>322500</v>
      </c>
      <c r="E375" s="208">
        <f>Table1[[#This Row],[Salary]]*0.1%</f>
        <v>322.5</v>
      </c>
    </row>
    <row r="376" spans="1:5" ht="18" customHeight="1" x14ac:dyDescent="0.2">
      <c r="A376" t="s">
        <v>558</v>
      </c>
      <c r="B376" s="216" t="s">
        <v>574</v>
      </c>
      <c r="C376" s="215" t="s">
        <v>205</v>
      </c>
      <c r="D376" s="214">
        <v>2000000</v>
      </c>
      <c r="E376" s="208">
        <f>Table1[[#This Row],[Salary]]*0.1%</f>
        <v>2000</v>
      </c>
    </row>
    <row r="377" spans="1:5" ht="18" customHeight="1" x14ac:dyDescent="0.2">
      <c r="A377" t="s">
        <v>558</v>
      </c>
      <c r="B377" s="216" t="s">
        <v>575</v>
      </c>
      <c r="C377" s="215" t="s">
        <v>184</v>
      </c>
      <c r="D377" s="214">
        <v>7133333</v>
      </c>
      <c r="E377" s="208">
        <f>Table1[[#This Row],[Salary]]*0.1%</f>
        <v>7133.3330000000005</v>
      </c>
    </row>
    <row r="378" spans="1:5" ht="18" customHeight="1" x14ac:dyDescent="0.2">
      <c r="A378" t="s">
        <v>558</v>
      </c>
      <c r="B378" s="216" t="s">
        <v>576</v>
      </c>
      <c r="C378" s="215" t="s">
        <v>184</v>
      </c>
      <c r="D378" s="214">
        <v>8187500</v>
      </c>
      <c r="E378" s="208">
        <f>Table1[[#This Row],[Salary]]*0.1%</f>
        <v>8187.5</v>
      </c>
    </row>
    <row r="379" spans="1:5" ht="18" customHeight="1" x14ac:dyDescent="0.2">
      <c r="A379" t="s">
        <v>558</v>
      </c>
      <c r="B379" s="216" t="s">
        <v>577</v>
      </c>
      <c r="C379" s="215" t="s">
        <v>190</v>
      </c>
      <c r="D379" s="214">
        <v>2000000</v>
      </c>
      <c r="E379" s="208">
        <f>Table1[[#This Row],[Salary]]*0.1%</f>
        <v>2000</v>
      </c>
    </row>
    <row r="380" spans="1:5" ht="18" customHeight="1" x14ac:dyDescent="0.2">
      <c r="A380" t="s">
        <v>558</v>
      </c>
      <c r="B380" s="216" t="s">
        <v>578</v>
      </c>
      <c r="C380" s="215" t="s">
        <v>184</v>
      </c>
      <c r="D380" s="214">
        <v>2650000</v>
      </c>
      <c r="E380" s="208">
        <f>Table1[[#This Row],[Salary]]*0.1%</f>
        <v>2650</v>
      </c>
    </row>
    <row r="381" spans="1:5" ht="18" customHeight="1" x14ac:dyDescent="0.2">
      <c r="A381" t="s">
        <v>558</v>
      </c>
      <c r="B381" s="216" t="s">
        <v>579</v>
      </c>
      <c r="C381" s="215" t="s">
        <v>195</v>
      </c>
      <c r="D381" s="214">
        <v>318500</v>
      </c>
      <c r="E381" s="208">
        <f>Table1[[#This Row],[Salary]]*0.1%</f>
        <v>318.5</v>
      </c>
    </row>
    <row r="382" spans="1:5" ht="18" customHeight="1" x14ac:dyDescent="0.2">
      <c r="A382" t="s">
        <v>558</v>
      </c>
      <c r="B382" s="216" t="s">
        <v>580</v>
      </c>
      <c r="C382" s="215" t="s">
        <v>205</v>
      </c>
      <c r="D382" s="214">
        <v>715000</v>
      </c>
      <c r="E382" s="208">
        <f>Table1[[#This Row],[Salary]]*0.1%</f>
        <v>715</v>
      </c>
    </row>
    <row r="383" spans="1:5" ht="18" customHeight="1" x14ac:dyDescent="0.2">
      <c r="A383" t="s">
        <v>558</v>
      </c>
      <c r="B383" s="216" t="s">
        <v>581</v>
      </c>
      <c r="C383" s="215" t="s">
        <v>195</v>
      </c>
      <c r="D383" s="214">
        <v>2000000</v>
      </c>
      <c r="E383" s="208">
        <f>Table1[[#This Row],[Salary]]*0.1%</f>
        <v>2000</v>
      </c>
    </row>
    <row r="384" spans="1:5" ht="18" customHeight="1" x14ac:dyDescent="0.2">
      <c r="A384" t="s">
        <v>558</v>
      </c>
      <c r="B384" s="216" t="s">
        <v>582</v>
      </c>
      <c r="C384" s="215" t="s">
        <v>188</v>
      </c>
      <c r="D384" s="214">
        <v>3250000</v>
      </c>
      <c r="E384" s="208">
        <f>Table1[[#This Row],[Salary]]*0.1%</f>
        <v>3250</v>
      </c>
    </row>
    <row r="385" spans="1:5" ht="18" customHeight="1" x14ac:dyDescent="0.2">
      <c r="A385" t="s">
        <v>558</v>
      </c>
      <c r="B385" s="216" t="s">
        <v>583</v>
      </c>
      <c r="C385" s="215" t="s">
        <v>184</v>
      </c>
      <c r="D385" s="214">
        <v>326000</v>
      </c>
      <c r="E385" s="208">
        <f>Table1[[#This Row],[Salary]]*0.1%</f>
        <v>326</v>
      </c>
    </row>
    <row r="386" spans="1:5" ht="18" customHeight="1" x14ac:dyDescent="0.2">
      <c r="A386" t="s">
        <v>558</v>
      </c>
      <c r="B386" s="216" t="s">
        <v>584</v>
      </c>
      <c r="C386" s="215" t="s">
        <v>184</v>
      </c>
      <c r="D386" s="214">
        <v>336000</v>
      </c>
      <c r="E386" s="208">
        <f>Table1[[#This Row],[Salary]]*0.1%</f>
        <v>336</v>
      </c>
    </row>
    <row r="387" spans="1:5" ht="18" customHeight="1" x14ac:dyDescent="0.2">
      <c r="A387" s="104" t="s">
        <v>585</v>
      </c>
      <c r="B387" s="216" t="s">
        <v>586</v>
      </c>
      <c r="C387" s="215" t="s">
        <v>195</v>
      </c>
      <c r="D387" s="214">
        <v>400000</v>
      </c>
      <c r="E387" s="208">
        <f>Table1[[#This Row],[Salary]]*0.1%</f>
        <v>400</v>
      </c>
    </row>
    <row r="388" spans="1:5" ht="18" customHeight="1" x14ac:dyDescent="0.2">
      <c r="A388" s="104" t="s">
        <v>585</v>
      </c>
      <c r="B388" s="216" t="s">
        <v>587</v>
      </c>
      <c r="C388" s="215" t="s">
        <v>184</v>
      </c>
      <c r="D388" s="214">
        <v>2000000</v>
      </c>
      <c r="E388" s="208">
        <f>Table1[[#This Row],[Salary]]*0.1%</f>
        <v>2000</v>
      </c>
    </row>
    <row r="389" spans="1:5" ht="18" customHeight="1" x14ac:dyDescent="0.2">
      <c r="A389" s="104" t="s">
        <v>585</v>
      </c>
      <c r="B389" s="216" t="s">
        <v>588</v>
      </c>
      <c r="C389" s="215" t="s">
        <v>195</v>
      </c>
      <c r="D389" s="214">
        <v>5500000</v>
      </c>
      <c r="E389" s="208">
        <f>Table1[[#This Row],[Salary]]*0.1%</f>
        <v>5500</v>
      </c>
    </row>
    <row r="390" spans="1:5" ht="18" customHeight="1" x14ac:dyDescent="0.2">
      <c r="A390" s="104" t="s">
        <v>585</v>
      </c>
      <c r="B390" s="216" t="s">
        <v>589</v>
      </c>
      <c r="C390" s="215" t="s">
        <v>205</v>
      </c>
      <c r="D390" s="214">
        <v>600000</v>
      </c>
      <c r="E390" s="208">
        <f>Table1[[#This Row],[Salary]]*0.1%</f>
        <v>600</v>
      </c>
    </row>
    <row r="391" spans="1:5" ht="18" customHeight="1" x14ac:dyDescent="0.2">
      <c r="A391" s="104" t="s">
        <v>585</v>
      </c>
      <c r="B391" s="216" t="s">
        <v>590</v>
      </c>
      <c r="C391" s="215" t="s">
        <v>188</v>
      </c>
      <c r="D391" s="214">
        <v>2333333</v>
      </c>
      <c r="E391" s="208">
        <f>Table1[[#This Row],[Salary]]*0.1%</f>
        <v>2333.3330000000001</v>
      </c>
    </row>
    <row r="392" spans="1:5" ht="18" customHeight="1" x14ac:dyDescent="0.2">
      <c r="A392" s="104" t="s">
        <v>585</v>
      </c>
      <c r="B392" s="216" t="s">
        <v>591</v>
      </c>
      <c r="C392" s="215" t="s">
        <v>195</v>
      </c>
      <c r="D392" s="214">
        <v>10333333</v>
      </c>
      <c r="E392" s="208">
        <f>Table1[[#This Row],[Salary]]*0.1%</f>
        <v>10333.333000000001</v>
      </c>
    </row>
    <row r="393" spans="1:5" ht="18" customHeight="1" x14ac:dyDescent="0.2">
      <c r="A393" s="104" t="s">
        <v>585</v>
      </c>
      <c r="B393" s="216" t="s">
        <v>592</v>
      </c>
      <c r="C393" s="215" t="s">
        <v>184</v>
      </c>
      <c r="D393" s="214">
        <v>600000</v>
      </c>
      <c r="E393" s="208">
        <f>Table1[[#This Row],[Salary]]*0.1%</f>
        <v>600</v>
      </c>
    </row>
    <row r="394" spans="1:5" ht="18" customHeight="1" x14ac:dyDescent="0.2">
      <c r="A394" s="104" t="s">
        <v>585</v>
      </c>
      <c r="B394" s="216" t="s">
        <v>593</v>
      </c>
      <c r="C394" s="215" t="s">
        <v>184</v>
      </c>
      <c r="D394" s="214">
        <v>320000</v>
      </c>
      <c r="E394" s="208">
        <f>Table1[[#This Row],[Salary]]*0.1%</f>
        <v>320</v>
      </c>
    </row>
    <row r="395" spans="1:5" ht="18" customHeight="1" x14ac:dyDescent="0.2">
      <c r="A395" s="104" t="s">
        <v>585</v>
      </c>
      <c r="B395" s="216" t="s">
        <v>594</v>
      </c>
      <c r="C395" s="215" t="s">
        <v>193</v>
      </c>
      <c r="D395" s="214">
        <v>1000000</v>
      </c>
      <c r="E395" s="208">
        <f>Table1[[#This Row],[Salary]]*0.1%</f>
        <v>1000</v>
      </c>
    </row>
    <row r="396" spans="1:5" ht="18" customHeight="1" x14ac:dyDescent="0.2">
      <c r="A396" s="104" t="s">
        <v>585</v>
      </c>
      <c r="B396" s="216" t="s">
        <v>595</v>
      </c>
      <c r="C396" s="215" t="s">
        <v>184</v>
      </c>
      <c r="D396" s="214">
        <v>7000000</v>
      </c>
      <c r="E396" s="208">
        <f>Table1[[#This Row],[Salary]]*0.1%</f>
        <v>7000</v>
      </c>
    </row>
    <row r="397" spans="1:5" ht="18" customHeight="1" x14ac:dyDescent="0.2">
      <c r="A397" s="104" t="s">
        <v>585</v>
      </c>
      <c r="B397" s="216" t="s">
        <v>596</v>
      </c>
      <c r="C397" s="215" t="s">
        <v>184</v>
      </c>
      <c r="D397" s="214">
        <v>1850000</v>
      </c>
      <c r="E397" s="208">
        <f>Table1[[#This Row],[Salary]]*0.1%</f>
        <v>1850</v>
      </c>
    </row>
    <row r="398" spans="1:5" ht="18" customHeight="1" x14ac:dyDescent="0.2">
      <c r="A398" s="104" t="s">
        <v>585</v>
      </c>
      <c r="B398" s="216" t="s">
        <v>597</v>
      </c>
      <c r="C398" s="215" t="s">
        <v>184</v>
      </c>
      <c r="D398" s="214">
        <v>360000</v>
      </c>
      <c r="E398" s="208">
        <f>Table1[[#This Row],[Salary]]*0.1%</f>
        <v>360</v>
      </c>
    </row>
    <row r="399" spans="1:5" ht="18" customHeight="1" x14ac:dyDescent="0.2">
      <c r="A399" s="104" t="s">
        <v>585</v>
      </c>
      <c r="B399" s="216" t="s">
        <v>598</v>
      </c>
      <c r="C399" s="215" t="s">
        <v>188</v>
      </c>
      <c r="D399" s="214">
        <v>320000</v>
      </c>
      <c r="E399" s="208">
        <f>Table1[[#This Row],[Salary]]*0.1%</f>
        <v>320</v>
      </c>
    </row>
    <row r="400" spans="1:5" ht="18" customHeight="1" x14ac:dyDescent="0.2">
      <c r="A400" s="104" t="s">
        <v>585</v>
      </c>
      <c r="B400" s="216" t="s">
        <v>599</v>
      </c>
      <c r="C400" s="215" t="s">
        <v>195</v>
      </c>
      <c r="D400" s="214">
        <v>725000</v>
      </c>
      <c r="E400" s="208">
        <f>Table1[[#This Row],[Salary]]*0.1%</f>
        <v>725</v>
      </c>
    </row>
    <row r="401" spans="1:6" ht="18" customHeight="1" x14ac:dyDescent="0.2">
      <c r="A401" s="104" t="s">
        <v>585</v>
      </c>
      <c r="B401" s="216" t="s">
        <v>600</v>
      </c>
      <c r="C401" s="215" t="s">
        <v>184</v>
      </c>
      <c r="D401" s="214">
        <v>3000000</v>
      </c>
      <c r="E401" s="208">
        <f>Table1[[#This Row],[Salary]]*0.1%</f>
        <v>3000</v>
      </c>
      <c r="F401">
        <f>+Table1[[#This Row],[Salary]]</f>
        <v>3000000</v>
      </c>
    </row>
    <row r="402" spans="1:6" ht="18" customHeight="1" x14ac:dyDescent="0.2">
      <c r="A402" s="104" t="s">
        <v>585</v>
      </c>
      <c r="B402" s="216" t="s">
        <v>601</v>
      </c>
      <c r="C402" s="215" t="s">
        <v>205</v>
      </c>
      <c r="D402" s="214">
        <v>323500</v>
      </c>
      <c r="E402" s="208">
        <f>Table1[[#This Row],[Salary]]*0.1%</f>
        <v>323.5</v>
      </c>
    </row>
    <row r="403" spans="1:6" ht="18" customHeight="1" x14ac:dyDescent="0.2">
      <c r="A403" s="104" t="s">
        <v>585</v>
      </c>
      <c r="B403" s="216" t="s">
        <v>602</v>
      </c>
      <c r="C403" s="215" t="s">
        <v>184</v>
      </c>
      <c r="D403" s="214">
        <v>2500000</v>
      </c>
      <c r="E403" s="208">
        <f>Table1[[#This Row],[Salary]]*0.1%</f>
        <v>2500</v>
      </c>
    </row>
    <row r="404" spans="1:6" ht="18" customHeight="1" x14ac:dyDescent="0.2">
      <c r="A404" s="104" t="s">
        <v>585</v>
      </c>
      <c r="B404" s="216" t="s">
        <v>603</v>
      </c>
      <c r="C404" s="215" t="s">
        <v>184</v>
      </c>
      <c r="D404" s="214">
        <v>6050000</v>
      </c>
      <c r="E404" s="208">
        <f>Table1[[#This Row],[Salary]]*0.1%</f>
        <v>6050</v>
      </c>
    </row>
    <row r="405" spans="1:6" ht="18" customHeight="1" x14ac:dyDescent="0.2">
      <c r="A405" s="104" t="s">
        <v>585</v>
      </c>
      <c r="B405" s="216" t="s">
        <v>604</v>
      </c>
      <c r="C405" s="215" t="s">
        <v>199</v>
      </c>
      <c r="D405" s="214">
        <v>11000000</v>
      </c>
      <c r="E405" s="208">
        <f>Table1[[#This Row],[Salary]]*0.1%</f>
        <v>11000</v>
      </c>
    </row>
    <row r="406" spans="1:6" ht="18" customHeight="1" x14ac:dyDescent="0.2">
      <c r="A406" s="104" t="s">
        <v>585</v>
      </c>
      <c r="B406" s="216" t="s">
        <v>605</v>
      </c>
      <c r="C406" s="215" t="s">
        <v>184</v>
      </c>
      <c r="D406" s="214">
        <v>450000</v>
      </c>
      <c r="E406" s="208">
        <f>Table1[[#This Row],[Salary]]*0.1%</f>
        <v>450</v>
      </c>
    </row>
    <row r="407" spans="1:6" ht="18" customHeight="1" x14ac:dyDescent="0.2">
      <c r="A407" s="104" t="s">
        <v>585</v>
      </c>
      <c r="B407" s="216" t="s">
        <v>606</v>
      </c>
      <c r="C407" s="215" t="s">
        <v>199</v>
      </c>
      <c r="D407" s="214">
        <v>11625000</v>
      </c>
      <c r="E407" s="208">
        <f>Table1[[#This Row],[Salary]]*0.1%</f>
        <v>11625</v>
      </c>
    </row>
    <row r="408" spans="1:6" ht="18" customHeight="1" x14ac:dyDescent="0.2">
      <c r="A408" s="104" t="s">
        <v>585</v>
      </c>
      <c r="B408" s="216" t="s">
        <v>607</v>
      </c>
      <c r="C408" s="215" t="s">
        <v>195</v>
      </c>
      <c r="D408" s="214">
        <v>4000000</v>
      </c>
      <c r="E408" s="208">
        <f>Table1[[#This Row],[Salary]]*0.1%</f>
        <v>4000</v>
      </c>
    </row>
    <row r="409" spans="1:6" ht="18" customHeight="1" x14ac:dyDescent="0.2">
      <c r="A409" s="104" t="s">
        <v>585</v>
      </c>
      <c r="B409" s="216" t="s">
        <v>608</v>
      </c>
      <c r="C409" s="215" t="s">
        <v>184</v>
      </c>
      <c r="D409" s="214">
        <v>4000000</v>
      </c>
      <c r="E409" s="208">
        <f>Table1[[#This Row],[Salary]]*0.1%</f>
        <v>4000</v>
      </c>
    </row>
    <row r="410" spans="1:6" ht="18" customHeight="1" x14ac:dyDescent="0.2">
      <c r="A410" s="104" t="s">
        <v>585</v>
      </c>
      <c r="B410" s="216" t="s">
        <v>609</v>
      </c>
      <c r="C410" s="215" t="s">
        <v>195</v>
      </c>
      <c r="D410" s="214">
        <v>550000</v>
      </c>
      <c r="E410" s="208">
        <f>Table1[[#This Row],[Salary]]*0.1%</f>
        <v>550</v>
      </c>
    </row>
    <row r="411" spans="1:6" ht="18" customHeight="1" x14ac:dyDescent="0.2">
      <c r="A411" s="104" t="s">
        <v>585</v>
      </c>
      <c r="B411" s="216" t="s">
        <v>610</v>
      </c>
      <c r="C411" s="215" t="s">
        <v>184</v>
      </c>
      <c r="D411" s="214">
        <v>2600000</v>
      </c>
      <c r="E411" s="208">
        <f>Table1[[#This Row],[Salary]]*0.1%</f>
        <v>2600</v>
      </c>
    </row>
    <row r="412" spans="1:6" ht="18" customHeight="1" x14ac:dyDescent="0.2">
      <c r="A412" s="104" t="s">
        <v>585</v>
      </c>
      <c r="B412" s="216" t="s">
        <v>611</v>
      </c>
      <c r="C412" s="215" t="s">
        <v>195</v>
      </c>
      <c r="D412" s="214">
        <v>12666667</v>
      </c>
      <c r="E412" s="208">
        <f>Table1[[#This Row],[Salary]]*0.1%</f>
        <v>12666.666999999999</v>
      </c>
    </row>
    <row r="413" spans="1:6" ht="18" customHeight="1" x14ac:dyDescent="0.2">
      <c r="A413" s="104" t="s">
        <v>612</v>
      </c>
      <c r="B413" s="216" t="s">
        <v>613</v>
      </c>
      <c r="C413" s="215" t="s">
        <v>184</v>
      </c>
      <c r="D413" s="214">
        <v>2260000</v>
      </c>
      <c r="E413" s="208">
        <f>Table1[[#This Row],[Salary]]*0.1%</f>
        <v>2260</v>
      </c>
    </row>
    <row r="414" spans="1:6" ht="18" customHeight="1" x14ac:dyDescent="0.2">
      <c r="A414" s="104" t="s">
        <v>612</v>
      </c>
      <c r="B414" s="216" t="s">
        <v>614</v>
      </c>
      <c r="C414" s="215" t="s">
        <v>184</v>
      </c>
      <c r="D414" s="214">
        <v>363000</v>
      </c>
      <c r="E414" s="208">
        <f>Table1[[#This Row],[Salary]]*0.1%</f>
        <v>363</v>
      </c>
    </row>
    <row r="415" spans="1:6" ht="18" customHeight="1" x14ac:dyDescent="0.2">
      <c r="A415" s="104" t="s">
        <v>612</v>
      </c>
      <c r="B415" s="216" t="s">
        <v>615</v>
      </c>
      <c r="C415" s="215" t="s">
        <v>184</v>
      </c>
      <c r="D415" s="214">
        <v>318500</v>
      </c>
      <c r="E415" s="208">
        <f>Table1[[#This Row],[Salary]]*0.1%</f>
        <v>318.5</v>
      </c>
    </row>
    <row r="416" spans="1:6" ht="18" customHeight="1" x14ac:dyDescent="0.2">
      <c r="A416" s="104" t="s">
        <v>612</v>
      </c>
      <c r="B416" s="216" t="s">
        <v>616</v>
      </c>
      <c r="C416" s="215" t="s">
        <v>205</v>
      </c>
      <c r="D416" s="214">
        <v>750000</v>
      </c>
      <c r="E416" s="208">
        <f>Table1[[#This Row],[Salary]]*0.1%</f>
        <v>750</v>
      </c>
    </row>
    <row r="417" spans="1:5" ht="18" customHeight="1" x14ac:dyDescent="0.2">
      <c r="A417" s="104" t="s">
        <v>612</v>
      </c>
      <c r="B417" s="216" t="s">
        <v>617</v>
      </c>
      <c r="C417" s="215" t="s">
        <v>193</v>
      </c>
      <c r="D417" s="214">
        <v>316000</v>
      </c>
      <c r="E417" s="208">
        <f>Table1[[#This Row],[Salary]]*0.1%</f>
        <v>316</v>
      </c>
    </row>
    <row r="418" spans="1:5" ht="18" customHeight="1" x14ac:dyDescent="0.2">
      <c r="A418" s="104" t="s">
        <v>612</v>
      </c>
      <c r="B418" s="216" t="s">
        <v>618</v>
      </c>
      <c r="C418" s="215" t="s">
        <v>188</v>
      </c>
      <c r="D418" s="214">
        <v>335000</v>
      </c>
      <c r="E418" s="208">
        <f>Table1[[#This Row],[Salary]]*0.1%</f>
        <v>335</v>
      </c>
    </row>
    <row r="419" spans="1:5" ht="18" customHeight="1" x14ac:dyDescent="0.2">
      <c r="A419" s="104" t="s">
        <v>612</v>
      </c>
      <c r="B419" s="216" t="s">
        <v>619</v>
      </c>
      <c r="C419" s="215" t="s">
        <v>199</v>
      </c>
      <c r="D419" s="214">
        <v>3000000</v>
      </c>
      <c r="E419" s="208">
        <f>Table1[[#This Row],[Salary]]*0.1%</f>
        <v>3000</v>
      </c>
    </row>
    <row r="420" spans="1:5" ht="18" customHeight="1" x14ac:dyDescent="0.2">
      <c r="A420" s="104" t="s">
        <v>612</v>
      </c>
      <c r="B420" s="216" t="s">
        <v>620</v>
      </c>
      <c r="C420" s="215" t="s">
        <v>195</v>
      </c>
      <c r="D420" s="214">
        <v>316000</v>
      </c>
      <c r="E420" s="208">
        <f>Table1[[#This Row],[Salary]]*0.1%</f>
        <v>316</v>
      </c>
    </row>
    <row r="421" spans="1:5" ht="18" customHeight="1" x14ac:dyDescent="0.2">
      <c r="A421" s="104" t="s">
        <v>612</v>
      </c>
      <c r="B421" s="216" t="s">
        <v>621</v>
      </c>
      <c r="C421" s="215" t="s">
        <v>184</v>
      </c>
      <c r="D421" s="214">
        <v>346500</v>
      </c>
      <c r="E421" s="208">
        <f>Table1[[#This Row],[Salary]]*0.1%</f>
        <v>346.5</v>
      </c>
    </row>
    <row r="422" spans="1:5" ht="18" customHeight="1" x14ac:dyDescent="0.2">
      <c r="A422" s="104" t="s">
        <v>612</v>
      </c>
      <c r="B422" s="216" t="s">
        <v>622</v>
      </c>
      <c r="C422" s="215" t="s">
        <v>195</v>
      </c>
      <c r="D422" s="214">
        <v>600000</v>
      </c>
      <c r="E422" s="208">
        <f>Table1[[#This Row],[Salary]]*0.1%</f>
        <v>600</v>
      </c>
    </row>
    <row r="423" spans="1:5" ht="18" customHeight="1" x14ac:dyDescent="0.2">
      <c r="A423" s="104" t="s">
        <v>612</v>
      </c>
      <c r="B423" s="216" t="s">
        <v>623</v>
      </c>
      <c r="C423" s="215" t="s">
        <v>195</v>
      </c>
      <c r="D423" s="214">
        <v>316500</v>
      </c>
      <c r="E423" s="208">
        <f>Table1[[#This Row],[Salary]]*0.1%</f>
        <v>316.5</v>
      </c>
    </row>
    <row r="424" spans="1:5" ht="18" customHeight="1" x14ac:dyDescent="0.2">
      <c r="A424" s="104" t="s">
        <v>612</v>
      </c>
      <c r="B424" s="216" t="s">
        <v>624</v>
      </c>
      <c r="C424" s="215" t="s">
        <v>184</v>
      </c>
      <c r="D424" s="214">
        <v>357500</v>
      </c>
      <c r="E424" s="208">
        <f>Table1[[#This Row],[Salary]]*0.1%</f>
        <v>357.5</v>
      </c>
    </row>
    <row r="425" spans="1:5" ht="18" customHeight="1" x14ac:dyDescent="0.2">
      <c r="A425" s="104" t="s">
        <v>612</v>
      </c>
      <c r="B425" s="216" t="s">
        <v>625</v>
      </c>
      <c r="C425" s="215" t="s">
        <v>184</v>
      </c>
      <c r="D425" s="214">
        <v>1040000</v>
      </c>
      <c r="E425" s="208">
        <f>Table1[[#This Row],[Salary]]*0.1%</f>
        <v>1040</v>
      </c>
    </row>
    <row r="426" spans="1:5" ht="18" customHeight="1" x14ac:dyDescent="0.2">
      <c r="A426" s="104" t="s">
        <v>612</v>
      </c>
      <c r="B426" s="216" t="s">
        <v>626</v>
      </c>
      <c r="C426" s="215" t="s">
        <v>195</v>
      </c>
      <c r="D426" s="214">
        <v>326000</v>
      </c>
      <c r="E426" s="208">
        <f>Table1[[#This Row],[Salary]]*0.1%</f>
        <v>326</v>
      </c>
    </row>
    <row r="427" spans="1:5" ht="18" customHeight="1" x14ac:dyDescent="0.2">
      <c r="A427" s="104" t="s">
        <v>612</v>
      </c>
      <c r="B427" s="216" t="s">
        <v>627</v>
      </c>
      <c r="C427" s="215" t="s">
        <v>195</v>
      </c>
      <c r="D427" s="214">
        <v>3500000</v>
      </c>
      <c r="E427" s="208">
        <f>Table1[[#This Row],[Salary]]*0.1%</f>
        <v>3500</v>
      </c>
    </row>
    <row r="428" spans="1:5" ht="18" customHeight="1" x14ac:dyDescent="0.2">
      <c r="A428" s="104" t="s">
        <v>612</v>
      </c>
      <c r="B428" s="216" t="s">
        <v>628</v>
      </c>
      <c r="C428" s="215" t="s">
        <v>188</v>
      </c>
      <c r="D428" s="214">
        <v>4200000</v>
      </c>
      <c r="E428" s="208">
        <f>Table1[[#This Row],[Salary]]*0.1%</f>
        <v>4200</v>
      </c>
    </row>
    <row r="429" spans="1:5" ht="18" customHeight="1" x14ac:dyDescent="0.2">
      <c r="A429" s="104" t="s">
        <v>612</v>
      </c>
      <c r="B429" s="216" t="s">
        <v>629</v>
      </c>
      <c r="C429" s="215" t="s">
        <v>184</v>
      </c>
      <c r="D429" s="214">
        <v>8000000</v>
      </c>
      <c r="E429" s="208">
        <f>Table1[[#This Row],[Salary]]*0.1%</f>
        <v>8000</v>
      </c>
    </row>
    <row r="430" spans="1:5" ht="18" customHeight="1" x14ac:dyDescent="0.2">
      <c r="A430" s="104" t="s">
        <v>612</v>
      </c>
      <c r="B430" s="216" t="s">
        <v>630</v>
      </c>
      <c r="C430" s="215" t="s">
        <v>184</v>
      </c>
      <c r="D430" s="214">
        <v>319000</v>
      </c>
      <c r="E430" s="208">
        <f>Table1[[#This Row],[Salary]]*0.1%</f>
        <v>319</v>
      </c>
    </row>
    <row r="431" spans="1:5" ht="18" customHeight="1" x14ac:dyDescent="0.2">
      <c r="A431" s="104" t="s">
        <v>612</v>
      </c>
      <c r="B431" s="216" t="s">
        <v>631</v>
      </c>
      <c r="C431" s="215" t="s">
        <v>190</v>
      </c>
      <c r="D431" s="214">
        <v>1450000</v>
      </c>
      <c r="E431" s="208">
        <f>Table1[[#This Row],[Salary]]*0.1%</f>
        <v>1450</v>
      </c>
    </row>
    <row r="432" spans="1:5" ht="18" customHeight="1" x14ac:dyDescent="0.2">
      <c r="A432" s="104" t="s">
        <v>612</v>
      </c>
      <c r="B432" s="216" t="s">
        <v>632</v>
      </c>
      <c r="C432" s="215" t="s">
        <v>184</v>
      </c>
      <c r="D432" s="214">
        <v>2900000</v>
      </c>
      <c r="E432" s="208">
        <f>Table1[[#This Row],[Salary]]*0.1%</f>
        <v>2900</v>
      </c>
    </row>
    <row r="433" spans="1:5" ht="18" customHeight="1" x14ac:dyDescent="0.2">
      <c r="A433" s="104" t="s">
        <v>612</v>
      </c>
      <c r="B433" s="216" t="s">
        <v>633</v>
      </c>
      <c r="C433" s="215" t="s">
        <v>188</v>
      </c>
      <c r="D433" s="214">
        <v>318000</v>
      </c>
      <c r="E433" s="208">
        <f>Table1[[#This Row],[Salary]]*0.1%</f>
        <v>318</v>
      </c>
    </row>
    <row r="434" spans="1:5" ht="18" customHeight="1" x14ac:dyDescent="0.2">
      <c r="A434" s="104" t="s">
        <v>612</v>
      </c>
      <c r="B434" s="216" t="s">
        <v>634</v>
      </c>
      <c r="C434" s="215" t="s">
        <v>184</v>
      </c>
      <c r="D434" s="214">
        <v>2750000</v>
      </c>
      <c r="E434" s="208">
        <f>Table1[[#This Row],[Salary]]*0.1%</f>
        <v>2750</v>
      </c>
    </row>
    <row r="435" spans="1:5" ht="18" customHeight="1" x14ac:dyDescent="0.2">
      <c r="A435" s="104" t="s">
        <v>612</v>
      </c>
      <c r="B435" s="216" t="s">
        <v>635</v>
      </c>
      <c r="C435" s="215" t="s">
        <v>184</v>
      </c>
      <c r="D435" s="214">
        <v>800000</v>
      </c>
      <c r="E435" s="208">
        <f>Table1[[#This Row],[Salary]]*0.1%</f>
        <v>800</v>
      </c>
    </row>
    <row r="436" spans="1:5" ht="18" customHeight="1" x14ac:dyDescent="0.2">
      <c r="A436" s="104" t="s">
        <v>612</v>
      </c>
      <c r="B436" s="216" t="s">
        <v>636</v>
      </c>
      <c r="C436" s="215" t="s">
        <v>184</v>
      </c>
      <c r="D436" s="214">
        <v>322500</v>
      </c>
      <c r="E436" s="208">
        <f>Table1[[#This Row],[Salary]]*0.1%</f>
        <v>322.5</v>
      </c>
    </row>
    <row r="437" spans="1:5" ht="18" customHeight="1" x14ac:dyDescent="0.2">
      <c r="A437" s="104" t="s">
        <v>612</v>
      </c>
      <c r="B437" s="216" t="s">
        <v>637</v>
      </c>
      <c r="C437" s="215" t="s">
        <v>205</v>
      </c>
      <c r="D437" s="214">
        <v>2000000</v>
      </c>
      <c r="E437" s="208">
        <f>Table1[[#This Row],[Salary]]*0.1%</f>
        <v>2000</v>
      </c>
    </row>
    <row r="438" spans="1:5" ht="18" customHeight="1" x14ac:dyDescent="0.2">
      <c r="A438" s="104" t="s">
        <v>612</v>
      </c>
      <c r="B438" s="216" t="s">
        <v>638</v>
      </c>
      <c r="C438" s="215" t="s">
        <v>195</v>
      </c>
      <c r="D438" s="214">
        <v>345000</v>
      </c>
      <c r="E438" s="208">
        <f>Table1[[#This Row],[Salary]]*0.1%</f>
        <v>345</v>
      </c>
    </row>
    <row r="439" spans="1:5" ht="18" customHeight="1" x14ac:dyDescent="0.2">
      <c r="A439" s="104" t="s">
        <v>612</v>
      </c>
      <c r="B439" s="216" t="s">
        <v>639</v>
      </c>
      <c r="C439" s="215" t="s">
        <v>184</v>
      </c>
      <c r="D439" s="214">
        <v>657000</v>
      </c>
      <c r="E439" s="208">
        <f>Table1[[#This Row],[Salary]]*0.1%</f>
        <v>657</v>
      </c>
    </row>
    <row r="440" spans="1:5" ht="18" customHeight="1" x14ac:dyDescent="0.2">
      <c r="A440" s="104" t="s">
        <v>612</v>
      </c>
      <c r="B440" s="216" t="s">
        <v>640</v>
      </c>
      <c r="C440" s="215" t="s">
        <v>184</v>
      </c>
      <c r="D440" s="214">
        <v>325000</v>
      </c>
      <c r="E440" s="208">
        <f>Table1[[#This Row],[Salary]]*0.1%</f>
        <v>325</v>
      </c>
    </row>
    <row r="441" spans="1:5" ht="18" customHeight="1" x14ac:dyDescent="0.2">
      <c r="A441" s="104" t="s">
        <v>612</v>
      </c>
      <c r="B441" s="216" t="s">
        <v>641</v>
      </c>
      <c r="C441" s="215" t="s">
        <v>193</v>
      </c>
      <c r="D441" s="214">
        <v>7000000</v>
      </c>
      <c r="E441" s="208">
        <f>Table1[[#This Row],[Salary]]*0.1%</f>
        <v>7000</v>
      </c>
    </row>
    <row r="442" spans="1:5" ht="18" customHeight="1" x14ac:dyDescent="0.2">
      <c r="A442" s="104" t="s">
        <v>612</v>
      </c>
      <c r="B442" s="216" t="s">
        <v>642</v>
      </c>
      <c r="C442" s="215" t="s">
        <v>195</v>
      </c>
      <c r="D442" s="214">
        <v>3050000</v>
      </c>
      <c r="E442" s="208">
        <f>Table1[[#This Row],[Salary]]*0.1%</f>
        <v>3050</v>
      </c>
    </row>
    <row r="443" spans="1:5" ht="18" customHeight="1" x14ac:dyDescent="0.2">
      <c r="A443" s="104" t="s">
        <v>20</v>
      </c>
      <c r="B443" s="216"/>
      <c r="C443" s="218"/>
      <c r="D443" s="219">
        <f>SUBTOTAL(109,Table1[Salary])</f>
        <v>1135168138</v>
      </c>
    </row>
    <row r="444" spans="1:5" ht="18" customHeight="1" x14ac:dyDescent="0.2">
      <c r="B444" s="198"/>
      <c r="C444" s="211"/>
      <c r="D444" s="211"/>
    </row>
    <row r="445" spans="1:5" ht="18" customHeight="1" x14ac:dyDescent="0.2">
      <c r="B445" s="198"/>
      <c r="C445" s="213"/>
      <c r="D445" s="212"/>
    </row>
    <row r="446" spans="1:5" ht="18" customHeight="1" x14ac:dyDescent="0.2">
      <c r="A446" t="s">
        <v>643</v>
      </c>
      <c r="B446" s="198"/>
      <c r="C446" s="211"/>
      <c r="D446" s="211"/>
    </row>
  </sheetData>
  <mergeCells count="1">
    <mergeCell ref="A1:E1"/>
  </mergeCells>
  <pageMargins left="0.75" right="0.75" top="1" bottom="1" header="0.5" footer="0.5"/>
  <pageSetup orientation="portrait" horizontalDpi="300" verticalDpi="300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workbookViewId="0">
      <selection activeCell="F13" sqref="F13:G13"/>
    </sheetView>
  </sheetViews>
  <sheetFormatPr defaultColWidth="11.5703125" defaultRowHeight="20.25" customHeight="1" x14ac:dyDescent="0.2"/>
  <cols>
    <col min="1" max="1" width="10.85546875" style="9" customWidth="1"/>
    <col min="2" max="2" width="8.28515625" customWidth="1"/>
    <col min="3" max="3" width="8.7109375" customWidth="1"/>
    <col min="4" max="4" width="7.28515625" customWidth="1"/>
    <col min="5" max="5" width="12.28515625" style="4" customWidth="1"/>
    <col min="6" max="6" width="11.5703125" style="4"/>
    <col min="7" max="7" width="12.5703125" style="34" customWidth="1"/>
    <col min="8" max="8" width="3" style="4" customWidth="1"/>
    <col min="9" max="9" width="8.42578125" style="4" bestFit="1" customWidth="1"/>
    <col min="10" max="10" width="7.42578125" style="4" bestFit="1" customWidth="1"/>
    <col min="11" max="11" width="3.85546875" style="4" customWidth="1"/>
    <col min="12" max="16384" width="11.5703125" style="4"/>
  </cols>
  <sheetData>
    <row r="1" spans="1:10" ht="20.2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2" t="s">
        <v>6</v>
      </c>
      <c r="H1" s="6"/>
      <c r="I1" s="2" t="s">
        <v>39</v>
      </c>
      <c r="J1" s="2" t="s">
        <v>40</v>
      </c>
    </row>
    <row r="2" spans="1:10" ht="20.25" customHeight="1" x14ac:dyDescent="0.25">
      <c r="A2" s="5">
        <v>39453</v>
      </c>
      <c r="B2" t="s">
        <v>7</v>
      </c>
      <c r="C2" t="s">
        <v>8</v>
      </c>
      <c r="D2">
        <v>8</v>
      </c>
      <c r="E2" s="6">
        <v>389</v>
      </c>
      <c r="F2" s="6">
        <f>+D2*E2</f>
        <v>3112</v>
      </c>
      <c r="G2" s="33">
        <f>IF(B2="Central",$J$2,IF(B2="East",$J$3,IF(B2="North",$J$4,IF(B2="South",$J$5,IF(B2="West",$J$6,"Missing")))))</f>
        <v>0.03</v>
      </c>
      <c r="H2" s="6"/>
      <c r="I2" t="s">
        <v>7</v>
      </c>
      <c r="J2" s="33">
        <v>0.03</v>
      </c>
    </row>
    <row r="3" spans="1:10" ht="20.25" customHeight="1" x14ac:dyDescent="0.25">
      <c r="A3" s="5">
        <v>39487</v>
      </c>
      <c r="B3" t="s">
        <v>9</v>
      </c>
      <c r="C3" t="s">
        <v>10</v>
      </c>
      <c r="D3">
        <v>10</v>
      </c>
      <c r="E3" s="6">
        <v>385</v>
      </c>
      <c r="F3" s="6">
        <f t="shared" ref="F3:F30" si="0">+D3*E3</f>
        <v>3850</v>
      </c>
      <c r="G3" s="33"/>
      <c r="H3" s="6"/>
      <c r="I3" t="s">
        <v>9</v>
      </c>
      <c r="J3" s="33">
        <v>0.04</v>
      </c>
    </row>
    <row r="4" spans="1:10" ht="20.25" customHeight="1" x14ac:dyDescent="0.25">
      <c r="A4" s="5">
        <v>39522</v>
      </c>
      <c r="B4" t="s">
        <v>11</v>
      </c>
      <c r="C4" t="s">
        <v>10</v>
      </c>
      <c r="D4">
        <v>3</v>
      </c>
      <c r="E4" s="6">
        <v>771</v>
      </c>
      <c r="F4" s="6">
        <f t="shared" si="0"/>
        <v>2313</v>
      </c>
      <c r="G4" s="33"/>
      <c r="H4" s="6"/>
      <c r="I4" t="s">
        <v>11</v>
      </c>
      <c r="J4" s="33">
        <v>0.05</v>
      </c>
    </row>
    <row r="5" spans="1:10" ht="20.25" customHeight="1" x14ac:dyDescent="0.25">
      <c r="A5" s="5">
        <v>39556</v>
      </c>
      <c r="B5" t="s">
        <v>12</v>
      </c>
      <c r="C5" t="s">
        <v>13</v>
      </c>
      <c r="D5">
        <v>5</v>
      </c>
      <c r="E5" s="6">
        <v>313</v>
      </c>
      <c r="F5" s="6">
        <f t="shared" si="0"/>
        <v>1565</v>
      </c>
      <c r="G5" s="33"/>
      <c r="H5" s="6"/>
      <c r="I5" t="s">
        <v>12</v>
      </c>
      <c r="J5" s="33">
        <v>0.06</v>
      </c>
    </row>
    <row r="6" spans="1:10" ht="20.25" customHeight="1" x14ac:dyDescent="0.25">
      <c r="A6" s="5">
        <v>39573</v>
      </c>
      <c r="B6" t="s">
        <v>14</v>
      </c>
      <c r="C6" t="s">
        <v>15</v>
      </c>
      <c r="D6">
        <v>10</v>
      </c>
      <c r="E6" s="6">
        <v>574</v>
      </c>
      <c r="F6" s="6">
        <f t="shared" si="0"/>
        <v>5740</v>
      </c>
      <c r="G6" s="33"/>
      <c r="H6" s="6"/>
      <c r="I6" t="s">
        <v>14</v>
      </c>
      <c r="J6" s="33">
        <v>7.0000000000000007E-2</v>
      </c>
    </row>
    <row r="7" spans="1:10" ht="20.25" customHeight="1" x14ac:dyDescent="0.25">
      <c r="A7" s="5">
        <v>39590</v>
      </c>
      <c r="B7" t="s">
        <v>7</v>
      </c>
      <c r="C7" t="s">
        <v>16</v>
      </c>
      <c r="D7">
        <v>8</v>
      </c>
      <c r="E7" s="6">
        <v>730</v>
      </c>
      <c r="F7" s="6">
        <f t="shared" si="0"/>
        <v>5840</v>
      </c>
      <c r="G7" s="33"/>
      <c r="H7" s="6"/>
      <c r="J7" s="33"/>
    </row>
    <row r="8" spans="1:10" ht="20.25" customHeight="1" x14ac:dyDescent="0.25">
      <c r="A8" s="5">
        <v>39624</v>
      </c>
      <c r="B8" t="s">
        <v>9</v>
      </c>
      <c r="C8" t="s">
        <v>17</v>
      </c>
      <c r="D8">
        <v>4</v>
      </c>
      <c r="E8" s="6">
        <v>471</v>
      </c>
      <c r="F8" s="6">
        <f t="shared" si="0"/>
        <v>1884</v>
      </c>
      <c r="G8" s="33"/>
      <c r="H8" s="6"/>
    </row>
    <row r="9" spans="1:10" ht="20.25" customHeight="1" x14ac:dyDescent="0.25">
      <c r="A9" s="5">
        <v>39675</v>
      </c>
      <c r="B9" t="s">
        <v>11</v>
      </c>
      <c r="C9" t="s">
        <v>18</v>
      </c>
      <c r="D9">
        <v>1</v>
      </c>
      <c r="E9" s="6">
        <v>548</v>
      </c>
      <c r="F9" s="6">
        <f t="shared" si="0"/>
        <v>548</v>
      </c>
      <c r="G9" s="33"/>
      <c r="H9" s="6"/>
    </row>
    <row r="10" spans="1:10" ht="20.25" customHeight="1" x14ac:dyDescent="0.25">
      <c r="A10" s="5">
        <v>39794</v>
      </c>
      <c r="B10" t="s">
        <v>12</v>
      </c>
      <c r="C10" t="s">
        <v>8</v>
      </c>
      <c r="D10">
        <v>3</v>
      </c>
      <c r="E10" s="6">
        <v>323</v>
      </c>
      <c r="F10" s="6">
        <f t="shared" si="0"/>
        <v>969</v>
      </c>
      <c r="G10" s="33"/>
      <c r="H10" s="6"/>
    </row>
    <row r="11" spans="1:10" ht="20.25" customHeight="1" x14ac:dyDescent="0.25">
      <c r="A11" s="5">
        <v>39913</v>
      </c>
      <c r="B11" t="s">
        <v>14</v>
      </c>
      <c r="C11" t="s">
        <v>10</v>
      </c>
      <c r="D11">
        <v>5</v>
      </c>
      <c r="E11" s="6">
        <v>712</v>
      </c>
      <c r="F11" s="6">
        <f t="shared" si="0"/>
        <v>3560</v>
      </c>
      <c r="G11" s="33"/>
      <c r="H11" s="6"/>
    </row>
    <row r="12" spans="1:10" ht="20.25" customHeight="1" x14ac:dyDescent="0.25">
      <c r="A12" s="5">
        <v>39947</v>
      </c>
      <c r="B12" t="s">
        <v>7</v>
      </c>
      <c r="C12" t="s">
        <v>10</v>
      </c>
      <c r="D12">
        <v>9</v>
      </c>
      <c r="E12" s="6">
        <v>432</v>
      </c>
      <c r="F12" s="6">
        <f t="shared" si="0"/>
        <v>3888</v>
      </c>
      <c r="G12" s="33"/>
      <c r="H12" s="6"/>
    </row>
    <row r="13" spans="1:10" ht="20.25" customHeight="1" x14ac:dyDescent="0.25">
      <c r="A13" s="5">
        <v>40066</v>
      </c>
      <c r="B13" t="s">
        <v>9</v>
      </c>
      <c r="C13" t="s">
        <v>13</v>
      </c>
      <c r="D13">
        <v>6</v>
      </c>
      <c r="E13" s="6">
        <v>460</v>
      </c>
      <c r="F13" s="6">
        <f t="shared" si="0"/>
        <v>2760</v>
      </c>
      <c r="G13" s="33"/>
      <c r="H13" s="6"/>
    </row>
    <row r="14" spans="1:10" ht="20.25" customHeight="1" x14ac:dyDescent="0.25">
      <c r="A14" s="5">
        <v>40117</v>
      </c>
      <c r="B14" t="s">
        <v>11</v>
      </c>
      <c r="C14" t="s">
        <v>15</v>
      </c>
      <c r="D14">
        <v>3</v>
      </c>
      <c r="E14" s="6">
        <v>741</v>
      </c>
      <c r="F14" s="6">
        <f t="shared" si="0"/>
        <v>2223</v>
      </c>
      <c r="G14" s="33"/>
      <c r="H14" s="6"/>
    </row>
    <row r="15" spans="1:10" ht="20.25" customHeight="1" x14ac:dyDescent="0.25">
      <c r="A15" s="5">
        <v>39709</v>
      </c>
      <c r="B15" t="s">
        <v>12</v>
      </c>
      <c r="C15" t="s">
        <v>16</v>
      </c>
      <c r="D15">
        <v>8</v>
      </c>
      <c r="E15" s="6">
        <v>580</v>
      </c>
      <c r="F15" s="6">
        <f t="shared" si="0"/>
        <v>4640</v>
      </c>
      <c r="G15" s="33"/>
      <c r="H15" s="6"/>
    </row>
    <row r="16" spans="1:10" ht="20.25" customHeight="1" x14ac:dyDescent="0.25">
      <c r="A16" s="5">
        <v>39777</v>
      </c>
      <c r="B16" t="s">
        <v>14</v>
      </c>
      <c r="C16" t="s">
        <v>8</v>
      </c>
      <c r="D16">
        <v>6</v>
      </c>
      <c r="E16" s="6">
        <v>685</v>
      </c>
      <c r="F16" s="6">
        <f t="shared" si="0"/>
        <v>4110</v>
      </c>
      <c r="G16" s="33"/>
      <c r="H16" s="6"/>
    </row>
    <row r="17" spans="1:8" ht="20.25" customHeight="1" x14ac:dyDescent="0.25">
      <c r="A17" s="5">
        <v>39811</v>
      </c>
      <c r="B17" t="s">
        <v>7</v>
      </c>
      <c r="C17" t="s">
        <v>10</v>
      </c>
      <c r="D17">
        <v>2</v>
      </c>
      <c r="E17" s="6">
        <v>401</v>
      </c>
      <c r="F17" s="6">
        <f t="shared" si="0"/>
        <v>802</v>
      </c>
      <c r="G17" s="33"/>
      <c r="H17" s="6"/>
    </row>
    <row r="18" spans="1:8" ht="20.25" customHeight="1" x14ac:dyDescent="0.25">
      <c r="A18" s="5">
        <v>39896</v>
      </c>
      <c r="B18" t="s">
        <v>9</v>
      </c>
      <c r="C18" t="s">
        <v>10</v>
      </c>
      <c r="D18">
        <v>10</v>
      </c>
      <c r="E18" s="6">
        <v>342</v>
      </c>
      <c r="F18" s="6">
        <f t="shared" si="0"/>
        <v>3420</v>
      </c>
      <c r="G18" s="33"/>
      <c r="H18" s="6"/>
    </row>
    <row r="19" spans="1:8" ht="20.25" customHeight="1" x14ac:dyDescent="0.25">
      <c r="A19" s="5">
        <v>39998</v>
      </c>
      <c r="B19" t="s">
        <v>11</v>
      </c>
      <c r="C19" t="s">
        <v>13</v>
      </c>
      <c r="D19">
        <v>8</v>
      </c>
      <c r="E19" s="6">
        <v>475</v>
      </c>
      <c r="F19" s="6">
        <f t="shared" si="0"/>
        <v>3800</v>
      </c>
      <c r="G19" s="33"/>
      <c r="H19" s="6"/>
    </row>
    <row r="20" spans="1:8" ht="20.25" customHeight="1" x14ac:dyDescent="0.25">
      <c r="A20" s="5">
        <v>40015</v>
      </c>
      <c r="B20" t="s">
        <v>12</v>
      </c>
      <c r="C20" t="s">
        <v>15</v>
      </c>
      <c r="D20">
        <v>3</v>
      </c>
      <c r="E20" s="6">
        <v>535</v>
      </c>
      <c r="F20" s="6">
        <f t="shared" si="0"/>
        <v>1605</v>
      </c>
      <c r="G20" s="33"/>
      <c r="H20" s="6"/>
    </row>
    <row r="21" spans="1:8" ht="20.25" customHeight="1" x14ac:dyDescent="0.25">
      <c r="A21" s="5">
        <v>40032</v>
      </c>
      <c r="B21" t="s">
        <v>14</v>
      </c>
      <c r="C21" t="s">
        <v>16</v>
      </c>
      <c r="D21">
        <v>3</v>
      </c>
      <c r="E21" s="6">
        <v>663</v>
      </c>
      <c r="F21" s="6">
        <f t="shared" si="0"/>
        <v>1989</v>
      </c>
      <c r="G21" s="33"/>
      <c r="H21" s="6"/>
    </row>
    <row r="22" spans="1:8" ht="20.25" customHeight="1" x14ac:dyDescent="0.25">
      <c r="A22" s="5">
        <v>39504</v>
      </c>
      <c r="B22" t="s">
        <v>7</v>
      </c>
      <c r="C22" t="s">
        <v>19</v>
      </c>
      <c r="D22">
        <v>10</v>
      </c>
      <c r="E22" s="6">
        <v>762</v>
      </c>
      <c r="F22" s="6">
        <f t="shared" si="0"/>
        <v>7620</v>
      </c>
      <c r="G22" s="33"/>
      <c r="H22" s="6"/>
    </row>
    <row r="23" spans="1:8" ht="20.25" customHeight="1" x14ac:dyDescent="0.25">
      <c r="A23" s="5">
        <v>39743</v>
      </c>
      <c r="B23" t="s">
        <v>9</v>
      </c>
      <c r="C23" t="s">
        <v>18</v>
      </c>
      <c r="D23">
        <v>5</v>
      </c>
      <c r="E23" s="6">
        <v>425</v>
      </c>
      <c r="F23" s="6">
        <f t="shared" si="0"/>
        <v>2125</v>
      </c>
      <c r="G23" s="33"/>
      <c r="H23" s="6"/>
    </row>
    <row r="24" spans="1:8" ht="20.25" customHeight="1" x14ac:dyDescent="0.25">
      <c r="A24" s="5">
        <v>39760</v>
      </c>
      <c r="B24" t="s">
        <v>11</v>
      </c>
      <c r="C24" t="s">
        <v>8</v>
      </c>
      <c r="D24">
        <v>1</v>
      </c>
      <c r="E24" s="6">
        <v>639</v>
      </c>
      <c r="F24" s="6">
        <f t="shared" si="0"/>
        <v>639</v>
      </c>
      <c r="G24" s="33"/>
      <c r="H24" s="6"/>
    </row>
    <row r="25" spans="1:8" ht="20.25" customHeight="1" x14ac:dyDescent="0.25">
      <c r="A25" s="5">
        <v>39930</v>
      </c>
      <c r="B25" t="s">
        <v>12</v>
      </c>
      <c r="C25" t="s">
        <v>10</v>
      </c>
      <c r="D25">
        <v>4</v>
      </c>
      <c r="E25" s="6">
        <v>409</v>
      </c>
      <c r="F25" s="6">
        <f t="shared" si="0"/>
        <v>1636</v>
      </c>
      <c r="G25" s="33"/>
      <c r="H25" s="6"/>
    </row>
    <row r="26" spans="1:8" ht="20.25" customHeight="1" x14ac:dyDescent="0.25">
      <c r="A26" s="5">
        <v>40083</v>
      </c>
      <c r="B26" t="s">
        <v>14</v>
      </c>
      <c r="C26" t="s">
        <v>10</v>
      </c>
      <c r="D26">
        <v>4</v>
      </c>
      <c r="E26" s="6">
        <v>612</v>
      </c>
      <c r="F26" s="6">
        <f t="shared" si="0"/>
        <v>2448</v>
      </c>
      <c r="G26" s="33"/>
      <c r="H26" s="6"/>
    </row>
    <row r="27" spans="1:8" ht="20.25" customHeight="1" x14ac:dyDescent="0.25">
      <c r="A27" s="5">
        <v>39692</v>
      </c>
      <c r="B27" t="s">
        <v>7</v>
      </c>
      <c r="C27" t="s">
        <v>13</v>
      </c>
      <c r="D27">
        <v>6</v>
      </c>
      <c r="E27" s="6">
        <v>688</v>
      </c>
      <c r="F27" s="6">
        <f t="shared" si="0"/>
        <v>4128</v>
      </c>
      <c r="G27" s="33"/>
      <c r="H27" s="6"/>
    </row>
    <row r="28" spans="1:8" ht="20.25" customHeight="1" x14ac:dyDescent="0.25">
      <c r="A28" s="5">
        <v>39981</v>
      </c>
      <c r="B28" t="s">
        <v>9</v>
      </c>
      <c r="C28" t="s">
        <v>15</v>
      </c>
      <c r="D28">
        <v>10</v>
      </c>
      <c r="E28" s="6">
        <v>663</v>
      </c>
      <c r="F28" s="6">
        <f t="shared" si="0"/>
        <v>6630</v>
      </c>
      <c r="G28" s="33"/>
      <c r="H28" s="6"/>
    </row>
    <row r="29" spans="1:8" ht="20.25" customHeight="1" x14ac:dyDescent="0.25">
      <c r="A29" s="5">
        <v>40049</v>
      </c>
      <c r="B29" t="s">
        <v>11</v>
      </c>
      <c r="C29" t="s">
        <v>16</v>
      </c>
      <c r="D29">
        <v>5</v>
      </c>
      <c r="E29" s="6">
        <v>608</v>
      </c>
      <c r="F29" s="6">
        <f t="shared" si="0"/>
        <v>3040</v>
      </c>
      <c r="G29" s="33"/>
      <c r="H29" s="6"/>
    </row>
    <row r="30" spans="1:8" ht="20.25" customHeight="1" x14ac:dyDescent="0.25">
      <c r="A30" s="5">
        <v>39470</v>
      </c>
      <c r="B30" t="s">
        <v>12</v>
      </c>
      <c r="C30" s="8" t="s">
        <v>17</v>
      </c>
      <c r="D30">
        <v>6</v>
      </c>
      <c r="E30" s="6">
        <v>388</v>
      </c>
      <c r="F30" s="6">
        <f t="shared" si="0"/>
        <v>2328</v>
      </c>
      <c r="G30" s="33"/>
      <c r="H30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2"/>
  <sheetViews>
    <sheetView workbookViewId="0">
      <selection activeCell="H9" sqref="H9"/>
    </sheetView>
  </sheetViews>
  <sheetFormatPr defaultColWidth="11.5703125" defaultRowHeight="20.25" customHeight="1" x14ac:dyDescent="0.2"/>
  <cols>
    <col min="1" max="1" width="13" style="9" customWidth="1"/>
    <col min="2" max="2" width="11.28515625" customWidth="1"/>
    <col min="3" max="3" width="8.7109375" customWidth="1"/>
    <col min="4" max="4" width="7.28515625" customWidth="1"/>
    <col min="5" max="5" width="12.28515625" style="4" customWidth="1"/>
    <col min="6" max="6" width="11.5703125" style="4"/>
    <col min="7" max="7" width="6.140625" style="4" customWidth="1"/>
    <col min="8" max="8" width="17.28515625" style="4" bestFit="1" customWidth="1"/>
    <col min="9" max="16384" width="11.5703125" style="4"/>
  </cols>
  <sheetData>
    <row r="1" spans="1:9" ht="20.25" customHeight="1" x14ac:dyDescent="0.25">
      <c r="A1" s="244" t="s">
        <v>0</v>
      </c>
      <c r="B1" s="245" t="s">
        <v>1</v>
      </c>
      <c r="C1" s="245" t="s">
        <v>2</v>
      </c>
      <c r="D1" s="243" t="s">
        <v>3</v>
      </c>
      <c r="E1" s="243" t="s">
        <v>4</v>
      </c>
      <c r="F1" s="243" t="s">
        <v>5</v>
      </c>
      <c r="G1" s="7"/>
      <c r="H1" s="7"/>
      <c r="I1" s="3"/>
    </row>
    <row r="2" spans="1:9" ht="20.25" customHeight="1" x14ac:dyDescent="0.25">
      <c r="A2" s="5">
        <v>39453</v>
      </c>
      <c r="B2" t="s">
        <v>7</v>
      </c>
      <c r="C2" t="s">
        <v>8</v>
      </c>
      <c r="D2">
        <v>8</v>
      </c>
      <c r="E2" s="6">
        <v>389</v>
      </c>
      <c r="F2" s="6">
        <f>+D2*E2</f>
        <v>3112</v>
      </c>
      <c r="G2" s="7"/>
      <c r="H2" s="7"/>
      <c r="I2" s="6"/>
    </row>
    <row r="3" spans="1:9" ht="20.25" customHeight="1" x14ac:dyDescent="0.25">
      <c r="A3" s="5">
        <v>39487</v>
      </c>
      <c r="B3" t="s">
        <v>9</v>
      </c>
      <c r="C3" t="s">
        <v>10</v>
      </c>
      <c r="D3">
        <v>10</v>
      </c>
      <c r="E3" s="6">
        <v>385</v>
      </c>
      <c r="F3" s="6">
        <f t="shared" ref="F3:F7" si="0">+D3*E3</f>
        <v>3850</v>
      </c>
      <c r="G3" s="7"/>
      <c r="H3" s="7"/>
      <c r="I3" s="6"/>
    </row>
    <row r="4" spans="1:9" ht="20.25" customHeight="1" x14ac:dyDescent="0.25">
      <c r="A4" s="5">
        <v>39522</v>
      </c>
      <c r="B4" t="s">
        <v>11</v>
      </c>
      <c r="C4" t="s">
        <v>10</v>
      </c>
      <c r="D4">
        <v>3</v>
      </c>
      <c r="E4" s="6">
        <v>771</v>
      </c>
      <c r="F4" s="6">
        <f t="shared" si="0"/>
        <v>2313</v>
      </c>
      <c r="G4" s="7"/>
      <c r="H4" s="7"/>
      <c r="I4" s="6"/>
    </row>
    <row r="5" spans="1:9" ht="20.25" customHeight="1" x14ac:dyDescent="0.25">
      <c r="A5" s="5">
        <v>39556</v>
      </c>
      <c r="B5" t="s">
        <v>12</v>
      </c>
      <c r="C5" t="s">
        <v>13</v>
      </c>
      <c r="D5">
        <v>5</v>
      </c>
      <c r="E5" s="6">
        <v>313</v>
      </c>
      <c r="F5" s="6">
        <f t="shared" si="0"/>
        <v>1565</v>
      </c>
      <c r="G5" s="7"/>
      <c r="H5" s="7"/>
      <c r="I5" s="6"/>
    </row>
    <row r="6" spans="1:9" ht="20.25" customHeight="1" x14ac:dyDescent="0.25">
      <c r="A6" s="5">
        <v>39573</v>
      </c>
      <c r="B6" t="s">
        <v>14</v>
      </c>
      <c r="C6" t="s">
        <v>15</v>
      </c>
      <c r="D6">
        <v>10</v>
      </c>
      <c r="E6" s="6">
        <v>574</v>
      </c>
      <c r="F6" s="6">
        <f t="shared" si="0"/>
        <v>5740</v>
      </c>
      <c r="G6" s="7"/>
      <c r="H6" s="7"/>
      <c r="I6" s="6"/>
    </row>
    <row r="7" spans="1:9" ht="20.25" customHeight="1" x14ac:dyDescent="0.25">
      <c r="A7" s="5">
        <v>39590</v>
      </c>
      <c r="B7" t="s">
        <v>7</v>
      </c>
      <c r="C7" t="s">
        <v>13</v>
      </c>
      <c r="D7">
        <v>8</v>
      </c>
      <c r="E7" s="6">
        <v>730</v>
      </c>
      <c r="F7" s="6">
        <f t="shared" si="0"/>
        <v>5840</v>
      </c>
      <c r="G7" s="7"/>
      <c r="H7" s="7"/>
      <c r="I7" s="6"/>
    </row>
    <row r="8" spans="1:9" ht="20.25" customHeight="1" x14ac:dyDescent="0.25">
      <c r="A8" s="5"/>
      <c r="C8" s="10" t="s">
        <v>20</v>
      </c>
      <c r="D8" s="11">
        <f>SUM(D2:D7)</f>
        <v>44</v>
      </c>
      <c r="E8" s="11">
        <f t="shared" ref="E8" si="1">+F8/D8</f>
        <v>509.54545454545456</v>
      </c>
      <c r="F8" s="11">
        <f>SUM(F2:F7)</f>
        <v>22420</v>
      </c>
      <c r="G8" s="7"/>
      <c r="H8" s="6"/>
      <c r="I8" s="6"/>
    </row>
    <row r="9" spans="1:9" ht="20.25" customHeight="1" x14ac:dyDescent="0.25">
      <c r="A9" s="5"/>
      <c r="E9" s="6"/>
      <c r="F9" s="6"/>
      <c r="G9" s="7"/>
      <c r="H9" s="6"/>
      <c r="I9" s="6"/>
    </row>
    <row r="10" spans="1:9" ht="20.25" customHeight="1" x14ac:dyDescent="0.25">
      <c r="A10" s="241" t="s">
        <v>21</v>
      </c>
      <c r="B10" s="242"/>
      <c r="C10" s="242"/>
      <c r="D10" s="243" t="s">
        <v>3</v>
      </c>
      <c r="E10" s="243" t="s">
        <v>4</v>
      </c>
      <c r="F10" s="243" t="s">
        <v>5</v>
      </c>
      <c r="G10" s="7"/>
      <c r="H10" s="6"/>
      <c r="I10" s="6"/>
    </row>
    <row r="11" spans="1:9" ht="20.25" customHeight="1" x14ac:dyDescent="0.25">
      <c r="A11" s="5"/>
      <c r="B11" t="s">
        <v>20</v>
      </c>
      <c r="C11" t="s">
        <v>8</v>
      </c>
      <c r="D11" s="6">
        <f>SUMIF($C$2:$C$7,$C11,D$2:D$7)</f>
        <v>8</v>
      </c>
      <c r="E11" s="6">
        <f>+F11/D11</f>
        <v>389</v>
      </c>
      <c r="F11" s="6">
        <f t="shared" ref="F11:F14" si="2">SUMIF($C$2:$C$7,$C11,F$2:F$7)</f>
        <v>3112</v>
      </c>
      <c r="G11" s="7"/>
      <c r="H11" s="6"/>
      <c r="I11" s="6"/>
    </row>
    <row r="12" spans="1:9" ht="20.25" customHeight="1" x14ac:dyDescent="0.25">
      <c r="A12" s="5"/>
      <c r="B12" t="s">
        <v>20</v>
      </c>
      <c r="C12" t="s">
        <v>10</v>
      </c>
      <c r="D12" s="6">
        <f t="shared" ref="D12:D14" si="3">SUMIF($C$2:$C$7,$C12,D$2:D$7)</f>
        <v>13</v>
      </c>
      <c r="E12" s="6">
        <f t="shared" ref="E12:E15" si="4">+F12/D12</f>
        <v>474.07692307692309</v>
      </c>
      <c r="F12" s="6">
        <f t="shared" si="2"/>
        <v>6163</v>
      </c>
      <c r="G12" s="7"/>
      <c r="H12" s="6"/>
      <c r="I12" s="6"/>
    </row>
    <row r="13" spans="1:9" ht="20.25" customHeight="1" x14ac:dyDescent="0.2">
      <c r="A13" s="5"/>
      <c r="B13" t="s">
        <v>20</v>
      </c>
      <c r="C13" t="s">
        <v>13</v>
      </c>
      <c r="D13" s="6">
        <f t="shared" si="3"/>
        <v>13</v>
      </c>
      <c r="E13" s="6">
        <f t="shared" si="4"/>
        <v>569.61538461538464</v>
      </c>
      <c r="F13" s="6">
        <f t="shared" si="2"/>
        <v>7405</v>
      </c>
      <c r="G13" s="6"/>
      <c r="H13" s="6"/>
      <c r="I13" s="6"/>
    </row>
    <row r="14" spans="1:9" ht="20.25" customHeight="1" x14ac:dyDescent="0.2">
      <c r="A14" s="5"/>
      <c r="B14" t="s">
        <v>20</v>
      </c>
      <c r="C14" t="s">
        <v>15</v>
      </c>
      <c r="D14" s="6">
        <f t="shared" si="3"/>
        <v>10</v>
      </c>
      <c r="E14" s="6">
        <f t="shared" si="4"/>
        <v>574</v>
      </c>
      <c r="F14" s="6">
        <f t="shared" si="2"/>
        <v>5740</v>
      </c>
      <c r="G14" s="6"/>
      <c r="H14" s="6"/>
      <c r="I14" s="6"/>
    </row>
    <row r="15" spans="1:9" ht="20.25" customHeight="1" x14ac:dyDescent="0.2">
      <c r="A15" s="5"/>
      <c r="D15" s="11">
        <f>SUM(D11:D14)</f>
        <v>44</v>
      </c>
      <c r="E15" s="11">
        <f t="shared" si="4"/>
        <v>509.54545454545456</v>
      </c>
      <c r="F15" s="11">
        <f t="shared" ref="F15" si="5">SUM(F11:F14)</f>
        <v>22420</v>
      </c>
      <c r="G15"/>
      <c r="H15" s="6"/>
      <c r="I15" s="6"/>
    </row>
    <row r="16" spans="1:9" ht="20.25" customHeight="1" x14ac:dyDescent="0.2">
      <c r="A16" s="5"/>
      <c r="D16" s="6"/>
      <c r="E16" s="6"/>
      <c r="F16" s="6"/>
      <c r="G16" s="6"/>
      <c r="H16" s="6"/>
      <c r="I16" s="6"/>
    </row>
    <row r="17" spans="1:9" ht="20.25" customHeight="1" x14ac:dyDescent="0.2">
      <c r="A17" s="241" t="s">
        <v>22</v>
      </c>
      <c r="B17" s="241" t="s">
        <v>7</v>
      </c>
      <c r="C17" s="242"/>
      <c r="D17" s="243" t="s">
        <v>3</v>
      </c>
      <c r="E17" s="243" t="s">
        <v>4</v>
      </c>
      <c r="F17" s="243" t="s">
        <v>5</v>
      </c>
      <c r="G17" s="6"/>
      <c r="H17" s="6"/>
      <c r="I17" s="6"/>
    </row>
    <row r="18" spans="1:9" ht="20.25" customHeight="1" x14ac:dyDescent="0.2">
      <c r="A18" s="5"/>
      <c r="B18" t="s">
        <v>20</v>
      </c>
      <c r="C18" t="s">
        <v>8</v>
      </c>
      <c r="D18" s="6">
        <f>SUMIFS(D$2:D$7,$B$2:$B$7,$B$17,$C$2:$C$7,$C18)</f>
        <v>8</v>
      </c>
      <c r="E18" s="13">
        <f t="shared" ref="E18" si="6">IFERROR(F18/D18,"-")</f>
        <v>389</v>
      </c>
      <c r="F18" s="6">
        <f>SUMIFS(F$2:F$7,$B$2:$B$7,$B$17,$C$2:$C$7,$C18)</f>
        <v>3112</v>
      </c>
      <c r="G18" s="6"/>
      <c r="H18" s="6"/>
      <c r="I18" s="6"/>
    </row>
    <row r="19" spans="1:9" ht="20.25" customHeight="1" x14ac:dyDescent="0.2">
      <c r="A19" s="5"/>
      <c r="B19" t="s">
        <v>20</v>
      </c>
      <c r="C19" t="s">
        <v>10</v>
      </c>
      <c r="D19" s="6">
        <f>SUMIFS(D$2:D$7,$B$2:$B$7,$B$17,$C$2:$C$7,$C19)</f>
        <v>0</v>
      </c>
      <c r="E19" s="13" t="str">
        <f>IFERROR(F19/D19,"-")</f>
        <v>-</v>
      </c>
      <c r="F19" s="6">
        <f>SUMIFS(F$2:F$7,$B$2:$B$7,$B$17,$C$2:$C$7,$C19)</f>
        <v>0</v>
      </c>
      <c r="G19" s="6"/>
      <c r="H19" s="6"/>
      <c r="I19" s="6"/>
    </row>
    <row r="20" spans="1:9" ht="20.25" customHeight="1" x14ac:dyDescent="0.2">
      <c r="A20" s="5"/>
      <c r="B20" t="s">
        <v>20</v>
      </c>
      <c r="C20" t="s">
        <v>13</v>
      </c>
      <c r="D20" s="6">
        <f>SUMIFS(D$2:D$7,$B$2:$B$7,$B$17,$C$2:$C$7,$C20)</f>
        <v>8</v>
      </c>
      <c r="E20" s="13">
        <f t="shared" ref="E20:E22" si="7">IFERROR(F20/D20,"-")</f>
        <v>730</v>
      </c>
      <c r="F20" s="6">
        <f>SUMIFS(F$2:F$7,$B$2:$B$7,$B$17,$C$2:$C$7,$C20)</f>
        <v>5840</v>
      </c>
      <c r="G20" s="6"/>
      <c r="H20" s="6"/>
      <c r="I20" s="6"/>
    </row>
    <row r="21" spans="1:9" ht="20.25" customHeight="1" x14ac:dyDescent="0.2">
      <c r="A21" s="5"/>
      <c r="B21" t="s">
        <v>20</v>
      </c>
      <c r="C21" t="s">
        <v>15</v>
      </c>
      <c r="D21" s="6">
        <f>SUMIFS(D$2:D$7,$B$2:$B$7,$B$17,$C$2:$C$7,$C21)</f>
        <v>0</v>
      </c>
      <c r="E21" s="13" t="str">
        <f t="shared" si="7"/>
        <v>-</v>
      </c>
      <c r="F21" s="6">
        <f>SUMIFS(F$2:F$7,$B$2:$B$7,$B$17,$C$2:$C$7,$C21)</f>
        <v>0</v>
      </c>
      <c r="G21" s="6"/>
      <c r="H21" s="6"/>
      <c r="I21" s="6"/>
    </row>
    <row r="22" spans="1:9" ht="20.25" customHeight="1" x14ac:dyDescent="0.2">
      <c r="A22" s="5"/>
      <c r="D22" s="11">
        <f>SUM(D18:D21)</f>
        <v>16</v>
      </c>
      <c r="E22" s="14">
        <f t="shared" si="7"/>
        <v>559.5</v>
      </c>
      <c r="F22" s="11">
        <f t="shared" ref="F22" si="8">SUM(F18:F21)</f>
        <v>8952</v>
      </c>
      <c r="G22" s="6"/>
      <c r="H22" s="6"/>
      <c r="I22" s="6"/>
    </row>
    <row r="23" spans="1:9" ht="20.25" customHeight="1" x14ac:dyDescent="0.2">
      <c r="A23" s="5"/>
      <c r="E23" s="6"/>
      <c r="F23" s="6"/>
      <c r="G23" s="6"/>
      <c r="H23" s="6"/>
      <c r="I23" s="6"/>
    </row>
    <row r="24" spans="1:9" ht="20.25" customHeight="1" x14ac:dyDescent="0.2">
      <c r="A24" s="5"/>
      <c r="E24" s="6"/>
      <c r="F24" s="6"/>
      <c r="G24" s="6"/>
      <c r="H24" s="6"/>
      <c r="I24" s="6"/>
    </row>
    <row r="25" spans="1:9" ht="20.25" customHeight="1" x14ac:dyDescent="0.2">
      <c r="A25" s="5"/>
      <c r="E25" s="6"/>
      <c r="F25" s="6"/>
      <c r="G25" s="6"/>
      <c r="H25" s="6"/>
      <c r="I25" s="6"/>
    </row>
    <row r="26" spans="1:9" ht="20.25" customHeight="1" x14ac:dyDescent="0.2">
      <c r="A26" s="5"/>
      <c r="E26" s="6"/>
      <c r="F26" s="6"/>
      <c r="G26" s="6"/>
      <c r="H26" s="6"/>
      <c r="I26" s="6"/>
    </row>
    <row r="27" spans="1:9" ht="20.25" customHeight="1" x14ac:dyDescent="0.2">
      <c r="A27" s="5"/>
      <c r="E27" s="6"/>
      <c r="F27" s="6"/>
      <c r="G27" s="6"/>
      <c r="H27" s="6"/>
      <c r="I27" s="6"/>
    </row>
    <row r="28" spans="1:9" ht="20.25" customHeight="1" x14ac:dyDescent="0.2">
      <c r="A28" s="5"/>
      <c r="E28" s="6"/>
      <c r="F28" s="6"/>
      <c r="G28" s="6"/>
      <c r="H28" s="6"/>
      <c r="I28" s="6"/>
    </row>
    <row r="29" spans="1:9" ht="20.25" customHeight="1" x14ac:dyDescent="0.2">
      <c r="A29" s="5"/>
      <c r="E29" s="6"/>
      <c r="F29" s="6"/>
      <c r="G29" s="6"/>
      <c r="H29" s="6"/>
      <c r="I29" s="6"/>
    </row>
    <row r="30" spans="1:9" ht="20.25" customHeight="1" x14ac:dyDescent="0.2">
      <c r="A30" s="5"/>
      <c r="E30" s="6"/>
      <c r="F30" s="6"/>
      <c r="G30" s="6"/>
      <c r="H30" s="6"/>
      <c r="I30" s="6"/>
    </row>
    <row r="31" spans="1:9" ht="20.25" customHeight="1" x14ac:dyDescent="0.2">
      <c r="A31" s="5"/>
      <c r="E31" s="6"/>
      <c r="F31" s="6"/>
      <c r="G31" s="6"/>
      <c r="H31" s="6"/>
      <c r="I31" s="6"/>
    </row>
    <row r="32" spans="1:9" ht="20.25" customHeight="1" x14ac:dyDescent="0.2">
      <c r="A32" s="5"/>
      <c r="C32" s="8"/>
      <c r="E32" s="6"/>
      <c r="F32" s="6"/>
      <c r="G32" s="6"/>
      <c r="H32" s="6"/>
      <c r="I32" s="6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E11:E15 E18:E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2"/>
  <sheetViews>
    <sheetView workbookViewId="0">
      <selection activeCell="H16" sqref="H16"/>
    </sheetView>
  </sheetViews>
  <sheetFormatPr defaultColWidth="11.5703125" defaultRowHeight="20.25" customHeight="1" x14ac:dyDescent="0.2"/>
  <cols>
    <col min="1" max="1" width="13" style="9" customWidth="1"/>
    <col min="2" max="2" width="11.28515625" customWidth="1"/>
    <col min="3" max="3" width="12.140625" bestFit="1" customWidth="1"/>
    <col min="4" max="4" width="8.5703125" customWidth="1"/>
    <col min="5" max="5" width="12.28515625" style="4" customWidth="1"/>
    <col min="6" max="6" width="11.5703125" style="4"/>
    <col min="7" max="7" width="3.5703125" style="4" customWidth="1"/>
    <col min="8" max="8" width="17.28515625" style="4" bestFit="1" customWidth="1"/>
    <col min="9" max="9" width="23.140625" style="4" bestFit="1" customWidth="1"/>
    <col min="10" max="10" width="14.7109375" style="4" bestFit="1" customWidth="1"/>
    <col min="11" max="16384" width="11.5703125" style="4"/>
  </cols>
  <sheetData>
    <row r="1" spans="1:9" ht="20.25" customHeight="1" x14ac:dyDescent="0.25">
      <c r="A1" s="70" t="s">
        <v>0</v>
      </c>
      <c r="B1" s="71" t="s">
        <v>1</v>
      </c>
      <c r="C1" s="71" t="s">
        <v>2</v>
      </c>
      <c r="D1" s="72" t="s">
        <v>3</v>
      </c>
      <c r="E1" s="72" t="s">
        <v>4</v>
      </c>
      <c r="F1" s="72" t="s">
        <v>5</v>
      </c>
      <c r="G1" s="7"/>
      <c r="H1" s="67" t="s">
        <v>92</v>
      </c>
      <c r="I1"/>
    </row>
    <row r="2" spans="1:9" ht="20.25" customHeight="1" x14ac:dyDescent="0.25">
      <c r="A2" s="73">
        <v>39453</v>
      </c>
      <c r="B2" s="74" t="s">
        <v>7</v>
      </c>
      <c r="C2" s="74" t="s">
        <v>8</v>
      </c>
      <c r="D2" s="74">
        <v>8</v>
      </c>
      <c r="E2" s="75">
        <v>389</v>
      </c>
      <c r="F2" s="75">
        <f>+D2*E2</f>
        <v>3112</v>
      </c>
      <c r="G2" s="7"/>
      <c r="H2" s="68" t="s">
        <v>93</v>
      </c>
      <c r="I2" s="69" t="s">
        <v>94</v>
      </c>
    </row>
    <row r="3" spans="1:9" ht="20.25" customHeight="1" x14ac:dyDescent="0.25">
      <c r="A3" s="76">
        <v>39487</v>
      </c>
      <c r="B3" s="77" t="s">
        <v>9</v>
      </c>
      <c r="C3" s="77" t="s">
        <v>10</v>
      </c>
      <c r="D3" s="77">
        <v>10</v>
      </c>
      <c r="E3" s="78">
        <v>385</v>
      </c>
      <c r="F3" s="78">
        <f t="shared" ref="F3:F7" si="0">+D3*E3</f>
        <v>3850</v>
      </c>
      <c r="G3" s="7"/>
      <c r="H3" s="68" t="s">
        <v>95</v>
      </c>
      <c r="I3" s="69" t="s">
        <v>96</v>
      </c>
    </row>
    <row r="4" spans="1:9" ht="20.25" customHeight="1" x14ac:dyDescent="0.25">
      <c r="A4" s="73">
        <v>39522</v>
      </c>
      <c r="B4" s="74" t="s">
        <v>11</v>
      </c>
      <c r="C4" s="74" t="s">
        <v>10</v>
      </c>
      <c r="D4" s="74">
        <v>3</v>
      </c>
      <c r="E4" s="75">
        <v>771</v>
      </c>
      <c r="F4" s="75">
        <f t="shared" si="0"/>
        <v>2313</v>
      </c>
      <c r="G4" s="7"/>
      <c r="H4" s="68" t="s">
        <v>97</v>
      </c>
      <c r="I4" s="69" t="s">
        <v>98</v>
      </c>
    </row>
    <row r="5" spans="1:9" ht="20.25" customHeight="1" x14ac:dyDescent="0.25">
      <c r="A5" s="76">
        <v>39556</v>
      </c>
      <c r="B5" s="77" t="s">
        <v>12</v>
      </c>
      <c r="C5" s="77" t="s">
        <v>13</v>
      </c>
      <c r="D5" s="77">
        <v>5</v>
      </c>
      <c r="E5" s="78">
        <v>313</v>
      </c>
      <c r="F5" s="78">
        <f t="shared" si="0"/>
        <v>1565</v>
      </c>
      <c r="G5" s="7"/>
      <c r="H5" s="68" t="s">
        <v>99</v>
      </c>
      <c r="I5" s="69" t="s">
        <v>100</v>
      </c>
    </row>
    <row r="6" spans="1:9" ht="20.25" customHeight="1" x14ac:dyDescent="0.25">
      <c r="A6" s="73">
        <v>39573</v>
      </c>
      <c r="B6" s="74" t="s">
        <v>12</v>
      </c>
      <c r="C6" s="74" t="s">
        <v>15</v>
      </c>
      <c r="D6" s="74">
        <v>10</v>
      </c>
      <c r="E6" s="75">
        <v>574</v>
      </c>
      <c r="F6" s="75">
        <f t="shared" si="0"/>
        <v>5740</v>
      </c>
      <c r="G6" s="7"/>
      <c r="H6" s="68" t="s">
        <v>101</v>
      </c>
      <c r="I6" s="69" t="s">
        <v>102</v>
      </c>
    </row>
    <row r="7" spans="1:9" ht="20.25" customHeight="1" x14ac:dyDescent="0.25">
      <c r="A7" s="76">
        <v>39590</v>
      </c>
      <c r="B7" s="77" t="s">
        <v>7</v>
      </c>
      <c r="C7" s="77" t="s">
        <v>13</v>
      </c>
      <c r="D7" s="77">
        <v>8</v>
      </c>
      <c r="E7" s="78">
        <v>730</v>
      </c>
      <c r="F7" s="78">
        <f t="shared" si="0"/>
        <v>5840</v>
      </c>
      <c r="G7" s="7"/>
      <c r="H7" s="68" t="s">
        <v>103</v>
      </c>
      <c r="I7" s="69" t="s">
        <v>104</v>
      </c>
    </row>
    <row r="8" spans="1:9" ht="20.25" customHeight="1" x14ac:dyDescent="0.25">
      <c r="A8" s="5"/>
      <c r="C8" s="79" t="s">
        <v>20</v>
      </c>
      <c r="D8" s="80">
        <f>SUM(D2:D7)</f>
        <v>44</v>
      </c>
      <c r="E8" s="80">
        <f t="shared" ref="E8" si="1">+F8/D8</f>
        <v>509.54545454545456</v>
      </c>
      <c r="F8" s="80">
        <f>SUM(F2:F7)</f>
        <v>22420</v>
      </c>
      <c r="G8" s="7"/>
    </row>
    <row r="9" spans="1:9" ht="20.25" customHeight="1" x14ac:dyDescent="0.25">
      <c r="A9" s="5"/>
      <c r="E9" s="6"/>
      <c r="F9" s="6"/>
      <c r="G9" s="7"/>
    </row>
    <row r="10" spans="1:9" ht="20.25" customHeight="1" x14ac:dyDescent="0.25">
      <c r="A10" s="12" t="s">
        <v>23</v>
      </c>
      <c r="B10" s="3" t="s">
        <v>2</v>
      </c>
      <c r="C10" s="3" t="s">
        <v>25</v>
      </c>
      <c r="G10" s="7"/>
      <c r="H10" s="6"/>
      <c r="I10" s="6"/>
    </row>
    <row r="11" spans="1:9" ht="20.25" customHeight="1" x14ac:dyDescent="0.25">
      <c r="A11" s="15" t="s">
        <v>20</v>
      </c>
      <c r="B11" s="15" t="s">
        <v>8</v>
      </c>
      <c r="C11" s="6">
        <f>COUNTIF($C$2:$C$7,$B11)</f>
        <v>1</v>
      </c>
      <c r="G11" s="7"/>
      <c r="H11" s="6"/>
      <c r="I11" s="6"/>
    </row>
    <row r="12" spans="1:9" ht="20.25" customHeight="1" x14ac:dyDescent="0.25">
      <c r="A12" s="15" t="s">
        <v>20</v>
      </c>
      <c r="B12" s="15" t="s">
        <v>10</v>
      </c>
      <c r="C12" s="6">
        <f>COUNTIF($C$2:$C$7,"Dave")</f>
        <v>2</v>
      </c>
      <c r="G12" s="7"/>
      <c r="H12" s="6"/>
      <c r="I12" s="6"/>
    </row>
    <row r="13" spans="1:9" ht="20.25" customHeight="1" x14ac:dyDescent="0.2">
      <c r="A13" s="15" t="s">
        <v>20</v>
      </c>
      <c r="B13" s="15" t="s">
        <v>13</v>
      </c>
      <c r="C13" s="6">
        <f>COUNTIF($C$2:$C$7,$B13)</f>
        <v>2</v>
      </c>
      <c r="G13" s="6"/>
      <c r="H13" s="6"/>
      <c r="I13" s="6"/>
    </row>
    <row r="14" spans="1:9" ht="20.25" customHeight="1" x14ac:dyDescent="0.2">
      <c r="A14" s="15" t="s">
        <v>20</v>
      </c>
      <c r="B14" s="15" t="s">
        <v>15</v>
      </c>
      <c r="C14" s="6">
        <f>COUNTIF($C$2:$C$7,$B14)</f>
        <v>1</v>
      </c>
      <c r="G14" s="6"/>
      <c r="H14" s="6"/>
      <c r="I14" s="6"/>
    </row>
    <row r="15" spans="1:9" ht="20.25" customHeight="1" x14ac:dyDescent="0.2">
      <c r="A15"/>
      <c r="C15" s="11">
        <f>SUM(C11:C14)</f>
        <v>6</v>
      </c>
      <c r="G15"/>
      <c r="H15" s="6"/>
      <c r="I15" s="6"/>
    </row>
    <row r="16" spans="1:9" ht="20.25" customHeight="1" x14ac:dyDescent="0.2">
      <c r="A16" s="5"/>
      <c r="D16" s="6"/>
      <c r="E16" s="6"/>
      <c r="F16" s="6"/>
      <c r="G16" s="6"/>
      <c r="H16" s="6"/>
      <c r="I16" s="6"/>
    </row>
    <row r="17" spans="1:9" ht="20.25" customHeight="1" x14ac:dyDescent="0.25">
      <c r="A17" s="12" t="s">
        <v>24</v>
      </c>
      <c r="B17" s="16" t="s">
        <v>12</v>
      </c>
      <c r="C17" s="3" t="s">
        <v>25</v>
      </c>
      <c r="E17" s="6"/>
      <c r="F17" s="6"/>
      <c r="G17" s="6"/>
      <c r="H17" s="6"/>
      <c r="I17" s="6"/>
    </row>
    <row r="18" spans="1:9" ht="20.25" customHeight="1" x14ac:dyDescent="0.2">
      <c r="A18" s="15" t="s">
        <v>20</v>
      </c>
      <c r="B18" s="15" t="s">
        <v>8</v>
      </c>
      <c r="C18" s="6">
        <f>COUNTIFS($C$2:$C$7,$B18,$B$2:$B$7,$B$17)</f>
        <v>0</v>
      </c>
      <c r="E18" s="6"/>
      <c r="F18" s="6"/>
      <c r="G18" s="6"/>
      <c r="H18" s="6"/>
      <c r="I18" s="6"/>
    </row>
    <row r="19" spans="1:9" ht="20.25" customHeight="1" x14ac:dyDescent="0.2">
      <c r="A19" s="15" t="s">
        <v>20</v>
      </c>
      <c r="B19" s="15" t="s">
        <v>10</v>
      </c>
      <c r="C19" s="6">
        <f>COUNTIFS($C$2:$C$7,$B19,$B$2:$B$7,$B$17)</f>
        <v>0</v>
      </c>
      <c r="E19" s="6"/>
      <c r="F19" s="6"/>
      <c r="G19" s="6"/>
      <c r="H19" s="6"/>
      <c r="I19" s="6"/>
    </row>
    <row r="20" spans="1:9" ht="20.25" customHeight="1" x14ac:dyDescent="0.2">
      <c r="A20" s="15" t="s">
        <v>20</v>
      </c>
      <c r="B20" s="15" t="s">
        <v>13</v>
      </c>
      <c r="C20" s="6">
        <f>COUNTIFS($C$2:$C$7,$B20,$B$2:$B$7,$B$17)</f>
        <v>1</v>
      </c>
      <c r="E20" s="6"/>
      <c r="F20" s="6"/>
      <c r="G20" s="6"/>
      <c r="H20" s="6"/>
      <c r="I20" s="6"/>
    </row>
    <row r="21" spans="1:9" ht="20.25" customHeight="1" x14ac:dyDescent="0.2">
      <c r="A21" s="15" t="s">
        <v>20</v>
      </c>
      <c r="B21" s="15" t="s">
        <v>15</v>
      </c>
      <c r="C21" s="6">
        <f>COUNTIFS($C$2:$C$7,$B21,$B$2:$B$7,$B$17)</f>
        <v>1</v>
      </c>
      <c r="E21" s="6"/>
      <c r="F21" s="6"/>
      <c r="G21" s="6"/>
      <c r="H21" s="6"/>
      <c r="I21" s="6"/>
    </row>
    <row r="22" spans="1:9" ht="20.25" customHeight="1" x14ac:dyDescent="0.2">
      <c r="A22"/>
      <c r="C22" s="11">
        <f>SUM(C18:C21)</f>
        <v>2</v>
      </c>
      <c r="E22" s="6"/>
      <c r="F22" s="6"/>
      <c r="G22" s="6"/>
      <c r="H22" s="6"/>
      <c r="I22" s="6"/>
    </row>
    <row r="23" spans="1:9" ht="20.25" customHeight="1" x14ac:dyDescent="0.2">
      <c r="A23" s="5"/>
      <c r="E23" s="6"/>
      <c r="F23" s="6"/>
      <c r="G23" s="6"/>
      <c r="H23" s="6"/>
      <c r="I23" s="6"/>
    </row>
    <row r="24" spans="1:9" ht="20.25" customHeight="1" x14ac:dyDescent="0.2">
      <c r="A24" s="5"/>
      <c r="E24" s="6"/>
      <c r="F24" s="6"/>
      <c r="G24" s="6"/>
      <c r="H24" s="6"/>
      <c r="I24" s="6"/>
    </row>
    <row r="25" spans="1:9" ht="20.25" customHeight="1" x14ac:dyDescent="0.2">
      <c r="A25" s="5"/>
      <c r="E25" s="6"/>
      <c r="F25" s="6"/>
      <c r="G25" s="6"/>
      <c r="H25" s="6"/>
      <c r="I25" s="6"/>
    </row>
    <row r="26" spans="1:9" ht="20.25" customHeight="1" x14ac:dyDescent="0.2">
      <c r="A26" s="5"/>
      <c r="E26" s="6"/>
      <c r="F26" s="6"/>
      <c r="G26" s="6"/>
      <c r="H26" s="6"/>
      <c r="I26" s="6"/>
    </row>
    <row r="27" spans="1:9" ht="20.25" customHeight="1" x14ac:dyDescent="0.2">
      <c r="A27" s="5"/>
      <c r="E27" s="6"/>
      <c r="F27" s="6"/>
      <c r="G27" s="6"/>
      <c r="H27" s="6"/>
      <c r="I27" s="6"/>
    </row>
    <row r="28" spans="1:9" ht="20.25" customHeight="1" x14ac:dyDescent="0.2">
      <c r="A28" s="5"/>
      <c r="E28" s="6"/>
      <c r="F28" s="6"/>
      <c r="G28" s="6"/>
      <c r="H28" s="6"/>
      <c r="I28" s="6"/>
    </row>
    <row r="29" spans="1:9" ht="20.25" customHeight="1" x14ac:dyDescent="0.2">
      <c r="A29" s="5"/>
      <c r="E29" s="6"/>
      <c r="F29" s="6"/>
      <c r="G29" s="6"/>
      <c r="H29" s="6"/>
      <c r="I29" s="6"/>
    </row>
    <row r="30" spans="1:9" ht="20.25" customHeight="1" x14ac:dyDescent="0.2">
      <c r="A30" s="5"/>
      <c r="E30" s="6"/>
      <c r="F30" s="6"/>
      <c r="G30" s="6"/>
      <c r="H30" s="6"/>
      <c r="I30" s="6"/>
    </row>
    <row r="31" spans="1:9" ht="20.25" customHeight="1" x14ac:dyDescent="0.2">
      <c r="A31" s="5"/>
      <c r="E31" s="6"/>
      <c r="F31" s="6"/>
      <c r="G31" s="6"/>
      <c r="H31" s="6"/>
      <c r="I31" s="6"/>
    </row>
    <row r="32" spans="1:9" ht="20.25" customHeight="1" x14ac:dyDescent="0.2">
      <c r="A32" s="5"/>
      <c r="C32" s="8"/>
      <c r="E32" s="6"/>
      <c r="F32" s="6"/>
      <c r="G32" s="6"/>
      <c r="H32" s="6"/>
      <c r="I32" s="6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workbookViewId="0">
      <selection activeCell="F2" sqref="F2"/>
    </sheetView>
  </sheetViews>
  <sheetFormatPr defaultColWidth="11.5703125" defaultRowHeight="20.25" customHeight="1" x14ac:dyDescent="0.2"/>
  <cols>
    <col min="1" max="1" width="10.85546875" style="9" customWidth="1"/>
    <col min="2" max="2" width="8.28515625" customWidth="1"/>
    <col min="3" max="3" width="5.85546875" bestFit="1" customWidth="1"/>
    <col min="4" max="4" width="11.28515625" style="4" bestFit="1" customWidth="1"/>
    <col min="5" max="5" width="8.42578125" style="4" bestFit="1" customWidth="1"/>
    <col min="6" max="6" width="14.5703125" style="19" bestFit="1" customWidth="1"/>
    <col min="7" max="7" width="4.140625" style="4" customWidth="1"/>
    <col min="8" max="8" width="9.140625" style="4" customWidth="1"/>
    <col min="9" max="9" width="10" style="19" customWidth="1"/>
    <col min="10" max="10" width="5" style="4" customWidth="1"/>
    <col min="11" max="11" width="30.28515625" style="4" bestFit="1" customWidth="1"/>
    <col min="12" max="16384" width="11.5703125" style="4"/>
  </cols>
  <sheetData>
    <row r="1" spans="1:9" ht="20.25" customHeight="1" x14ac:dyDescent="0.25">
      <c r="A1" s="1" t="s">
        <v>0</v>
      </c>
      <c r="B1" s="2" t="s">
        <v>2</v>
      </c>
      <c r="C1" s="3" t="s">
        <v>3</v>
      </c>
      <c r="D1" s="3" t="s">
        <v>4</v>
      </c>
      <c r="E1" s="3" t="s">
        <v>5</v>
      </c>
      <c r="F1" s="24" t="s">
        <v>155</v>
      </c>
      <c r="G1" s="17"/>
      <c r="H1" s="246" t="s">
        <v>26</v>
      </c>
      <c r="I1" s="246"/>
    </row>
    <row r="2" spans="1:9" ht="20.25" customHeight="1" x14ac:dyDescent="0.25">
      <c r="A2" s="5">
        <v>39453</v>
      </c>
      <c r="B2" t="s">
        <v>8</v>
      </c>
      <c r="C2">
        <v>8</v>
      </c>
      <c r="D2" s="6">
        <v>389</v>
      </c>
      <c r="E2" s="6">
        <f>+C2*D2</f>
        <v>3112</v>
      </c>
      <c r="F2" s="25">
        <f>VLOOKUP(B2,$H$2:$I$9,2,FALSE)*E2</f>
        <v>186.72</v>
      </c>
      <c r="G2" s="18"/>
      <c r="H2" t="s">
        <v>8</v>
      </c>
      <c r="I2" s="19">
        <v>0.06</v>
      </c>
    </row>
    <row r="3" spans="1:9" ht="20.25" customHeight="1" x14ac:dyDescent="0.25">
      <c r="A3" s="5">
        <v>39487</v>
      </c>
      <c r="B3" t="s">
        <v>10</v>
      </c>
      <c r="C3">
        <v>10</v>
      </c>
      <c r="D3" s="6">
        <v>385</v>
      </c>
      <c r="E3" s="6">
        <f t="shared" ref="E3:E30" si="0">+C3*D3</f>
        <v>3850</v>
      </c>
      <c r="F3" s="25">
        <f t="shared" ref="F3:F12" si="1">VLOOKUP(B3,$H$2:$I$9,2,FALSE)*E3</f>
        <v>192.5</v>
      </c>
      <c r="G3" s="18"/>
      <c r="H3" t="s">
        <v>10</v>
      </c>
      <c r="I3" s="19">
        <v>0.05</v>
      </c>
    </row>
    <row r="4" spans="1:9" ht="20.25" customHeight="1" x14ac:dyDescent="0.25">
      <c r="A4" s="5">
        <v>39522</v>
      </c>
      <c r="B4" t="s">
        <v>10</v>
      </c>
      <c r="C4">
        <v>3</v>
      </c>
      <c r="D4" s="6">
        <v>771</v>
      </c>
      <c r="E4" s="6">
        <f t="shared" si="0"/>
        <v>2313</v>
      </c>
      <c r="F4" s="25">
        <f t="shared" si="1"/>
        <v>115.65</v>
      </c>
      <c r="G4" s="18"/>
      <c r="H4" t="s">
        <v>13</v>
      </c>
      <c r="I4" s="19">
        <v>0.04</v>
      </c>
    </row>
    <row r="5" spans="1:9" ht="20.25" customHeight="1" x14ac:dyDescent="0.25">
      <c r="A5" s="5">
        <v>39556</v>
      </c>
      <c r="B5" t="s">
        <v>13</v>
      </c>
      <c r="C5">
        <v>5</v>
      </c>
      <c r="D5" s="6">
        <v>313</v>
      </c>
      <c r="E5" s="6">
        <f t="shared" si="0"/>
        <v>1565</v>
      </c>
      <c r="F5" s="25">
        <f t="shared" si="1"/>
        <v>62.6</v>
      </c>
      <c r="G5" s="7"/>
      <c r="H5" t="s">
        <v>15</v>
      </c>
      <c r="I5" s="19">
        <v>0.04</v>
      </c>
    </row>
    <row r="6" spans="1:9" ht="20.25" customHeight="1" x14ac:dyDescent="0.25">
      <c r="A6" s="5">
        <v>39573</v>
      </c>
      <c r="B6" t="s">
        <v>15</v>
      </c>
      <c r="C6">
        <v>10</v>
      </c>
      <c r="D6" s="6">
        <v>574</v>
      </c>
      <c r="E6" s="6">
        <f t="shared" si="0"/>
        <v>5740</v>
      </c>
      <c r="F6" s="25">
        <f t="shared" si="1"/>
        <v>229.6</v>
      </c>
      <c r="G6" s="7"/>
      <c r="H6" t="s">
        <v>16</v>
      </c>
      <c r="I6" s="19">
        <v>0.05</v>
      </c>
    </row>
    <row r="7" spans="1:9" ht="20.25" customHeight="1" x14ac:dyDescent="0.25">
      <c r="A7" s="5">
        <v>39590</v>
      </c>
      <c r="B7" t="s">
        <v>16</v>
      </c>
      <c r="C7">
        <v>8</v>
      </c>
      <c r="D7" s="6">
        <v>730</v>
      </c>
      <c r="E7" s="6">
        <f t="shared" si="0"/>
        <v>5840</v>
      </c>
      <c r="F7" s="25">
        <f t="shared" si="1"/>
        <v>292</v>
      </c>
      <c r="G7" s="7"/>
      <c r="H7" t="s">
        <v>17</v>
      </c>
      <c r="I7" s="19">
        <v>0.04</v>
      </c>
    </row>
    <row r="8" spans="1:9" ht="20.25" customHeight="1" x14ac:dyDescent="0.25">
      <c r="A8" s="5">
        <v>39624</v>
      </c>
      <c r="B8" t="s">
        <v>17</v>
      </c>
      <c r="C8">
        <v>4</v>
      </c>
      <c r="D8" s="6">
        <v>471</v>
      </c>
      <c r="E8" s="6">
        <f t="shared" si="0"/>
        <v>1884</v>
      </c>
      <c r="F8" s="25">
        <f t="shared" si="1"/>
        <v>75.36</v>
      </c>
      <c r="G8" s="6"/>
      <c r="H8" t="s">
        <v>18</v>
      </c>
      <c r="I8" s="19">
        <v>0.06</v>
      </c>
    </row>
    <row r="9" spans="1:9" ht="20.25" customHeight="1" x14ac:dyDescent="0.25">
      <c r="A9" s="5">
        <v>39675</v>
      </c>
      <c r="B9" t="s">
        <v>18</v>
      </c>
      <c r="C9">
        <v>1</v>
      </c>
      <c r="D9" s="6">
        <v>548</v>
      </c>
      <c r="E9" s="6">
        <f t="shared" si="0"/>
        <v>548</v>
      </c>
      <c r="F9" s="25">
        <f t="shared" si="1"/>
        <v>32.879999999999995</v>
      </c>
      <c r="G9" s="6"/>
      <c r="H9" t="s">
        <v>19</v>
      </c>
      <c r="I9" s="19">
        <v>0.04</v>
      </c>
    </row>
    <row r="10" spans="1:9" ht="20.25" customHeight="1" x14ac:dyDescent="0.25">
      <c r="A10" s="5">
        <v>39794</v>
      </c>
      <c r="B10" t="s">
        <v>8</v>
      </c>
      <c r="C10">
        <v>3</v>
      </c>
      <c r="D10" s="6">
        <v>323</v>
      </c>
      <c r="E10" s="6">
        <f t="shared" si="0"/>
        <v>969</v>
      </c>
      <c r="F10" s="25">
        <f t="shared" si="1"/>
        <v>58.14</v>
      </c>
      <c r="G10" s="6"/>
      <c r="H10" s="6"/>
    </row>
    <row r="11" spans="1:9" ht="20.25" customHeight="1" x14ac:dyDescent="0.25">
      <c r="A11" s="5">
        <v>39913</v>
      </c>
      <c r="B11" t="s">
        <v>10</v>
      </c>
      <c r="C11">
        <v>5</v>
      </c>
      <c r="D11" s="6">
        <v>712</v>
      </c>
      <c r="E11" s="6">
        <f t="shared" si="0"/>
        <v>3560</v>
      </c>
      <c r="F11" s="25">
        <f t="shared" si="1"/>
        <v>178</v>
      </c>
      <c r="G11" s="6"/>
      <c r="H11" s="6"/>
    </row>
    <row r="12" spans="1:9" ht="20.25" customHeight="1" x14ac:dyDescent="0.25">
      <c r="A12" s="5">
        <v>39947</v>
      </c>
      <c r="B12" t="s">
        <v>10</v>
      </c>
      <c r="C12">
        <v>9</v>
      </c>
      <c r="D12" s="6">
        <v>432</v>
      </c>
      <c r="E12" s="6">
        <f t="shared" si="0"/>
        <v>3888</v>
      </c>
      <c r="F12" s="25">
        <f t="shared" si="1"/>
        <v>194.4</v>
      </c>
      <c r="G12" s="6"/>
      <c r="H12" s="6"/>
    </row>
    <row r="13" spans="1:9" ht="20.25" customHeight="1" x14ac:dyDescent="0.2">
      <c r="A13" s="5">
        <v>40066</v>
      </c>
      <c r="B13" s="20" t="s">
        <v>13</v>
      </c>
      <c r="C13">
        <v>6</v>
      </c>
      <c r="D13" s="6">
        <v>460</v>
      </c>
      <c r="E13" s="6">
        <f t="shared" si="0"/>
        <v>2760</v>
      </c>
      <c r="F13" s="21"/>
      <c r="G13" s="6"/>
      <c r="H13" s="6"/>
    </row>
    <row r="14" spans="1:9" ht="20.25" customHeight="1" x14ac:dyDescent="0.2">
      <c r="A14" s="5">
        <v>40117</v>
      </c>
      <c r="B14" t="s">
        <v>15</v>
      </c>
      <c r="C14">
        <v>3</v>
      </c>
      <c r="D14" s="6">
        <v>741</v>
      </c>
      <c r="E14" s="6">
        <f t="shared" si="0"/>
        <v>2223</v>
      </c>
      <c r="F14" s="21"/>
      <c r="G14" s="6"/>
      <c r="H14" s="6"/>
    </row>
    <row r="15" spans="1:9" ht="20.25" customHeight="1" x14ac:dyDescent="0.2">
      <c r="A15" s="5">
        <v>39709</v>
      </c>
      <c r="B15" t="s">
        <v>16</v>
      </c>
      <c r="C15">
        <v>8</v>
      </c>
      <c r="D15" s="6">
        <v>580</v>
      </c>
      <c r="E15" s="6">
        <f t="shared" si="0"/>
        <v>4640</v>
      </c>
      <c r="F15" s="22"/>
      <c r="G15" s="6"/>
      <c r="H15" s="6"/>
    </row>
    <row r="16" spans="1:9" ht="20.25" customHeight="1" x14ac:dyDescent="0.2">
      <c r="A16" s="5">
        <v>39777</v>
      </c>
      <c r="B16" t="s">
        <v>8</v>
      </c>
      <c r="C16">
        <v>6</v>
      </c>
      <c r="D16" s="6">
        <v>685</v>
      </c>
      <c r="E16" s="6">
        <f t="shared" si="0"/>
        <v>4110</v>
      </c>
      <c r="F16" s="21"/>
      <c r="G16" s="6"/>
      <c r="H16" s="6"/>
    </row>
    <row r="17" spans="1:8" ht="20.25" customHeight="1" x14ac:dyDescent="0.2">
      <c r="A17" s="5">
        <v>39811</v>
      </c>
      <c r="B17" t="s">
        <v>10</v>
      </c>
      <c r="C17">
        <v>2</v>
      </c>
      <c r="D17" s="6">
        <v>401</v>
      </c>
      <c r="E17" s="6">
        <f t="shared" si="0"/>
        <v>802</v>
      </c>
      <c r="F17" s="21"/>
      <c r="G17" s="6"/>
      <c r="H17" s="6"/>
    </row>
    <row r="18" spans="1:8" ht="20.25" customHeight="1" x14ac:dyDescent="0.2">
      <c r="A18" s="5">
        <v>39896</v>
      </c>
      <c r="B18" t="s">
        <v>10</v>
      </c>
      <c r="C18">
        <v>10</v>
      </c>
      <c r="D18" s="6">
        <v>342</v>
      </c>
      <c r="E18" s="6">
        <f t="shared" si="0"/>
        <v>3420</v>
      </c>
      <c r="F18" s="21"/>
      <c r="G18" s="6"/>
      <c r="H18" s="6"/>
    </row>
    <row r="19" spans="1:8" ht="20.25" customHeight="1" x14ac:dyDescent="0.2">
      <c r="A19" s="5">
        <v>39998</v>
      </c>
      <c r="B19" t="s">
        <v>13</v>
      </c>
      <c r="C19">
        <v>8</v>
      </c>
      <c r="D19" s="6">
        <v>475</v>
      </c>
      <c r="E19" s="6">
        <f t="shared" si="0"/>
        <v>3800</v>
      </c>
      <c r="F19" s="21"/>
      <c r="G19" s="6"/>
      <c r="H19" s="6"/>
    </row>
    <row r="20" spans="1:8" ht="20.25" customHeight="1" x14ac:dyDescent="0.2">
      <c r="A20" s="5">
        <v>40015</v>
      </c>
      <c r="B20" t="s">
        <v>15</v>
      </c>
      <c r="C20">
        <v>3</v>
      </c>
      <c r="D20" s="6">
        <v>535</v>
      </c>
      <c r="E20" s="6">
        <f t="shared" si="0"/>
        <v>1605</v>
      </c>
      <c r="F20" s="21"/>
      <c r="G20" s="6"/>
      <c r="H20" s="6"/>
    </row>
    <row r="21" spans="1:8" ht="20.25" customHeight="1" x14ac:dyDescent="0.2">
      <c r="A21" s="5">
        <v>40032</v>
      </c>
      <c r="B21" t="s">
        <v>16</v>
      </c>
      <c r="C21">
        <v>3</v>
      </c>
      <c r="D21" s="6">
        <v>663</v>
      </c>
      <c r="E21" s="6">
        <f t="shared" si="0"/>
        <v>1989</v>
      </c>
      <c r="F21" s="21"/>
      <c r="G21" s="6"/>
      <c r="H21" s="6"/>
    </row>
    <row r="22" spans="1:8" ht="20.25" customHeight="1" x14ac:dyDescent="0.2">
      <c r="A22" s="5">
        <v>39504</v>
      </c>
      <c r="B22" t="s">
        <v>19</v>
      </c>
      <c r="C22">
        <v>10</v>
      </c>
      <c r="D22" s="6">
        <v>762</v>
      </c>
      <c r="E22" s="6">
        <f t="shared" si="0"/>
        <v>7620</v>
      </c>
      <c r="F22" s="21"/>
      <c r="G22" s="6"/>
      <c r="H22" s="6"/>
    </row>
    <row r="23" spans="1:8" ht="20.25" customHeight="1" x14ac:dyDescent="0.2">
      <c r="A23" s="5">
        <v>39743</v>
      </c>
      <c r="B23" t="s">
        <v>18</v>
      </c>
      <c r="C23">
        <v>5</v>
      </c>
      <c r="D23" s="6">
        <v>425</v>
      </c>
      <c r="E23" s="6">
        <f t="shared" si="0"/>
        <v>2125</v>
      </c>
      <c r="F23" s="21"/>
      <c r="G23" s="6"/>
      <c r="H23" s="6"/>
    </row>
    <row r="24" spans="1:8" ht="20.25" customHeight="1" x14ac:dyDescent="0.2">
      <c r="A24" s="5">
        <v>39760</v>
      </c>
      <c r="B24" t="s">
        <v>8</v>
      </c>
      <c r="C24">
        <v>1</v>
      </c>
      <c r="D24" s="6">
        <v>639</v>
      </c>
      <c r="E24" s="6">
        <f t="shared" si="0"/>
        <v>639</v>
      </c>
      <c r="F24" s="21"/>
      <c r="G24" s="6"/>
      <c r="H24" s="6"/>
    </row>
    <row r="25" spans="1:8" ht="20.25" customHeight="1" x14ac:dyDescent="0.2">
      <c r="A25" s="5">
        <v>39930</v>
      </c>
      <c r="B25" t="s">
        <v>10</v>
      </c>
      <c r="C25">
        <v>4</v>
      </c>
      <c r="D25" s="6">
        <v>409</v>
      </c>
      <c r="E25" s="6">
        <f t="shared" si="0"/>
        <v>1636</v>
      </c>
      <c r="F25" s="21"/>
      <c r="G25" s="6"/>
      <c r="H25" s="6"/>
    </row>
    <row r="26" spans="1:8" ht="20.25" customHeight="1" x14ac:dyDescent="0.2">
      <c r="A26" s="5">
        <v>40083</v>
      </c>
      <c r="B26" t="s">
        <v>10</v>
      </c>
      <c r="C26">
        <v>4</v>
      </c>
      <c r="D26" s="6">
        <v>612</v>
      </c>
      <c r="E26" s="6">
        <f t="shared" si="0"/>
        <v>2448</v>
      </c>
      <c r="F26" s="23"/>
      <c r="G26" s="6"/>
      <c r="H26" s="6"/>
    </row>
    <row r="27" spans="1:8" ht="20.25" customHeight="1" x14ac:dyDescent="0.2">
      <c r="A27" s="5">
        <v>39692</v>
      </c>
      <c r="B27" t="s">
        <v>13</v>
      </c>
      <c r="C27">
        <v>6</v>
      </c>
      <c r="D27" s="6">
        <v>688</v>
      </c>
      <c r="E27" s="6">
        <f t="shared" si="0"/>
        <v>4128</v>
      </c>
      <c r="F27" s="23"/>
      <c r="G27" s="6"/>
      <c r="H27" s="6"/>
    </row>
    <row r="28" spans="1:8" ht="20.25" customHeight="1" x14ac:dyDescent="0.2">
      <c r="A28" s="5">
        <v>39981</v>
      </c>
      <c r="B28" t="s">
        <v>15</v>
      </c>
      <c r="C28">
        <v>10</v>
      </c>
      <c r="D28" s="6">
        <v>663</v>
      </c>
      <c r="E28" s="6">
        <f t="shared" si="0"/>
        <v>6630</v>
      </c>
      <c r="F28" s="23"/>
      <c r="G28" s="6"/>
      <c r="H28" s="6"/>
    </row>
    <row r="29" spans="1:8" ht="20.25" customHeight="1" x14ac:dyDescent="0.2">
      <c r="A29" s="5">
        <v>40049</v>
      </c>
      <c r="B29" t="s">
        <v>16</v>
      </c>
      <c r="C29">
        <v>5</v>
      </c>
      <c r="D29" s="6">
        <v>608</v>
      </c>
      <c r="E29" s="6">
        <f t="shared" si="0"/>
        <v>3040</v>
      </c>
      <c r="F29" s="23"/>
      <c r="G29" s="6"/>
      <c r="H29" s="6"/>
    </row>
    <row r="30" spans="1:8" ht="20.25" customHeight="1" x14ac:dyDescent="0.2">
      <c r="A30" s="5">
        <v>39470</v>
      </c>
      <c r="B30" s="8" t="s">
        <v>17</v>
      </c>
      <c r="C30">
        <v>6</v>
      </c>
      <c r="D30" s="6">
        <v>388</v>
      </c>
      <c r="E30" s="6">
        <f t="shared" si="0"/>
        <v>2328</v>
      </c>
      <c r="F30" s="23"/>
      <c r="G30" s="6"/>
      <c r="H30" s="6"/>
    </row>
    <row r="31" spans="1:8" ht="20.25" customHeight="1" x14ac:dyDescent="0.2">
      <c r="F31" s="23"/>
      <c r="G31" s="6"/>
      <c r="H31" s="6"/>
    </row>
    <row r="32" spans="1:8" ht="20.25" customHeight="1" x14ac:dyDescent="0.2">
      <c r="F32" s="23"/>
      <c r="G32" s="6"/>
      <c r="H32" s="6"/>
    </row>
  </sheetData>
  <mergeCells count="1">
    <mergeCell ref="H1:I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3"/>
  <sheetViews>
    <sheetView workbookViewId="0">
      <selection activeCell="E3" sqref="E3"/>
    </sheetView>
  </sheetViews>
  <sheetFormatPr defaultColWidth="11.5703125" defaultRowHeight="20.25" customHeight="1" x14ac:dyDescent="0.2"/>
  <cols>
    <col min="1" max="1" width="8.28515625" customWidth="1"/>
    <col min="2" max="2" width="5.85546875" bestFit="1" customWidth="1"/>
    <col min="3" max="3" width="11.28515625" style="4" bestFit="1" customWidth="1"/>
    <col min="4" max="4" width="8.42578125" style="4" bestFit="1" customWidth="1"/>
    <col min="5" max="5" width="14.5703125" style="19" bestFit="1" customWidth="1"/>
    <col min="6" max="6" width="4.140625" style="4" customWidth="1"/>
    <col min="7" max="7" width="13.7109375" style="4" bestFit="1" customWidth="1"/>
    <col min="8" max="8" width="11.85546875" style="19" customWidth="1"/>
    <col min="9" max="9" width="9.5703125" style="4" customWidth="1"/>
    <col min="10" max="10" width="3.7109375" style="4" customWidth="1"/>
    <col min="11" max="11" width="30.28515625" style="4" bestFit="1" customWidth="1"/>
    <col min="12" max="16384" width="11.5703125" style="4"/>
  </cols>
  <sheetData>
    <row r="1" spans="1:9" ht="20.25" customHeight="1" x14ac:dyDescent="0.25">
      <c r="G1" s="247" t="s">
        <v>26</v>
      </c>
      <c r="H1" s="247"/>
      <c r="I1" s="247"/>
    </row>
    <row r="2" spans="1:9" ht="20.25" customHeight="1" x14ac:dyDescent="0.25">
      <c r="A2" s="2" t="s">
        <v>2</v>
      </c>
      <c r="B2" s="3" t="s">
        <v>3</v>
      </c>
      <c r="C2" s="3" t="s">
        <v>4</v>
      </c>
      <c r="D2" s="3" t="s">
        <v>5</v>
      </c>
      <c r="E2" s="24" t="s">
        <v>155</v>
      </c>
      <c r="F2" s="17"/>
      <c r="G2" s="24" t="s">
        <v>29</v>
      </c>
      <c r="H2" s="24" t="s">
        <v>30</v>
      </c>
      <c r="I2" s="24" t="s">
        <v>28</v>
      </c>
    </row>
    <row r="3" spans="1:9" ht="20.25" customHeight="1" x14ac:dyDescent="0.25">
      <c r="A3" t="s">
        <v>8</v>
      </c>
      <c r="B3">
        <v>8</v>
      </c>
      <c r="C3" s="6">
        <v>389</v>
      </c>
      <c r="D3" s="6">
        <f>+B3*C3</f>
        <v>3112</v>
      </c>
      <c r="E3" s="27">
        <f>VLOOKUP(D3,$G$3:$I$10,3)*D3</f>
        <v>155.60000000000002</v>
      </c>
      <c r="F3" s="18"/>
      <c r="G3" s="26">
        <v>0</v>
      </c>
      <c r="H3" s="26">
        <v>500</v>
      </c>
      <c r="I3" s="19">
        <v>0.01</v>
      </c>
    </row>
    <row r="4" spans="1:9" ht="20.25" customHeight="1" x14ac:dyDescent="0.25">
      <c r="A4" t="s">
        <v>10</v>
      </c>
      <c r="B4">
        <v>10</v>
      </c>
      <c r="C4" s="6">
        <v>385</v>
      </c>
      <c r="D4" s="6">
        <f t="shared" ref="D4:D15" si="0">+B4*C4</f>
        <v>3850</v>
      </c>
      <c r="E4" s="27">
        <f t="shared" ref="E4:E15" si="1">VLOOKUP(D4,$G$3:$I$10,3)*D4</f>
        <v>192.5</v>
      </c>
      <c r="F4" s="18"/>
      <c r="G4" s="26">
        <v>501</v>
      </c>
      <c r="H4" s="26">
        <v>1000</v>
      </c>
      <c r="I4" s="19">
        <v>0.02</v>
      </c>
    </row>
    <row r="5" spans="1:9" ht="20.25" customHeight="1" x14ac:dyDescent="0.25">
      <c r="A5" t="s">
        <v>13</v>
      </c>
      <c r="B5">
        <v>5</v>
      </c>
      <c r="C5" s="6">
        <v>313</v>
      </c>
      <c r="D5" s="6">
        <f t="shared" si="0"/>
        <v>1565</v>
      </c>
      <c r="E5" s="27">
        <f t="shared" si="1"/>
        <v>46.949999999999996</v>
      </c>
      <c r="F5" s="18"/>
      <c r="G5" s="26">
        <v>1001</v>
      </c>
      <c r="H5" s="26">
        <v>2000</v>
      </c>
      <c r="I5" s="19">
        <v>0.03</v>
      </c>
    </row>
    <row r="6" spans="1:9" ht="20.25" customHeight="1" x14ac:dyDescent="0.25">
      <c r="A6" t="s">
        <v>15</v>
      </c>
      <c r="B6">
        <v>10</v>
      </c>
      <c r="C6" s="6">
        <v>574</v>
      </c>
      <c r="D6" s="6">
        <f t="shared" si="0"/>
        <v>5740</v>
      </c>
      <c r="E6" s="27">
        <f t="shared" si="1"/>
        <v>401.8</v>
      </c>
      <c r="F6" s="7"/>
      <c r="G6" s="26">
        <v>2001</v>
      </c>
      <c r="H6" s="26">
        <v>3000</v>
      </c>
      <c r="I6" s="19">
        <v>0.04</v>
      </c>
    </row>
    <row r="7" spans="1:9" ht="20.25" customHeight="1" x14ac:dyDescent="0.25">
      <c r="A7" t="s">
        <v>16</v>
      </c>
      <c r="B7">
        <v>8</v>
      </c>
      <c r="C7" s="6">
        <v>730</v>
      </c>
      <c r="D7" s="6">
        <f t="shared" si="0"/>
        <v>5840</v>
      </c>
      <c r="E7" s="27">
        <f t="shared" si="1"/>
        <v>408.8</v>
      </c>
      <c r="F7" s="7"/>
      <c r="G7" s="26">
        <v>3001</v>
      </c>
      <c r="H7" s="26">
        <v>4000</v>
      </c>
      <c r="I7" s="19">
        <v>0.05</v>
      </c>
    </row>
    <row r="8" spans="1:9" ht="20.25" customHeight="1" x14ac:dyDescent="0.25">
      <c r="A8" t="s">
        <v>17</v>
      </c>
      <c r="B8">
        <v>4</v>
      </c>
      <c r="C8" s="6">
        <v>471</v>
      </c>
      <c r="D8" s="6">
        <f t="shared" si="0"/>
        <v>1884</v>
      </c>
      <c r="E8" s="27">
        <f t="shared" si="1"/>
        <v>56.519999999999996</v>
      </c>
      <c r="F8" s="7"/>
      <c r="G8" s="26">
        <v>4001</v>
      </c>
      <c r="H8" s="26">
        <v>5000</v>
      </c>
      <c r="I8" s="19">
        <v>0.06</v>
      </c>
    </row>
    <row r="9" spans="1:9" ht="20.25" customHeight="1" x14ac:dyDescent="0.25">
      <c r="A9" t="s">
        <v>18</v>
      </c>
      <c r="B9">
        <v>1</v>
      </c>
      <c r="C9" s="6">
        <v>548</v>
      </c>
      <c r="D9" s="6">
        <f t="shared" si="0"/>
        <v>548</v>
      </c>
      <c r="E9" s="27">
        <f t="shared" si="1"/>
        <v>10.96</v>
      </c>
      <c r="F9" s="6"/>
      <c r="G9" s="26">
        <v>5001</v>
      </c>
      <c r="H9" s="26">
        <v>6000</v>
      </c>
      <c r="I9" s="19">
        <v>7.0000000000000007E-2</v>
      </c>
    </row>
    <row r="10" spans="1:9" ht="20.25" customHeight="1" x14ac:dyDescent="0.25">
      <c r="A10" t="s">
        <v>31</v>
      </c>
      <c r="B10">
        <v>3</v>
      </c>
      <c r="C10" s="6">
        <v>323</v>
      </c>
      <c r="D10" s="6">
        <f t="shared" si="0"/>
        <v>969</v>
      </c>
      <c r="E10" s="27">
        <f t="shared" si="1"/>
        <v>19.38</v>
      </c>
      <c r="F10" s="6"/>
      <c r="G10" s="26">
        <v>6001</v>
      </c>
      <c r="H10" s="26">
        <v>7000</v>
      </c>
      <c r="I10" s="19">
        <v>0.08</v>
      </c>
    </row>
    <row r="11" spans="1:9" ht="20.25" customHeight="1" x14ac:dyDescent="0.25">
      <c r="A11" t="s">
        <v>32</v>
      </c>
      <c r="B11">
        <v>5</v>
      </c>
      <c r="C11" s="6">
        <v>712</v>
      </c>
      <c r="D11" s="6">
        <f t="shared" si="0"/>
        <v>3560</v>
      </c>
      <c r="E11" s="27">
        <f t="shared" si="1"/>
        <v>178</v>
      </c>
      <c r="F11" s="6"/>
      <c r="G11" s="6"/>
    </row>
    <row r="12" spans="1:9" ht="20.25" customHeight="1" x14ac:dyDescent="0.25">
      <c r="A12" t="s">
        <v>33</v>
      </c>
      <c r="B12">
        <v>9</v>
      </c>
      <c r="C12" s="6">
        <v>432</v>
      </c>
      <c r="D12" s="6">
        <f t="shared" si="0"/>
        <v>3888</v>
      </c>
      <c r="E12" s="27">
        <f t="shared" si="1"/>
        <v>194.4</v>
      </c>
      <c r="F12" s="6"/>
      <c r="G12" s="6"/>
    </row>
    <row r="13" spans="1:9" ht="20.25" customHeight="1" x14ac:dyDescent="0.25">
      <c r="A13" t="s">
        <v>34</v>
      </c>
      <c r="B13">
        <v>6</v>
      </c>
      <c r="C13" s="6">
        <v>460</v>
      </c>
      <c r="D13" s="6">
        <f t="shared" si="0"/>
        <v>2760</v>
      </c>
      <c r="E13" s="27">
        <f t="shared" si="1"/>
        <v>110.4</v>
      </c>
      <c r="F13" s="6"/>
      <c r="G13" s="6"/>
    </row>
    <row r="14" spans="1:9" ht="20.25" customHeight="1" x14ac:dyDescent="0.25">
      <c r="A14" t="s">
        <v>35</v>
      </c>
      <c r="B14">
        <v>3</v>
      </c>
      <c r="C14" s="6">
        <v>741</v>
      </c>
      <c r="D14" s="6">
        <f t="shared" si="0"/>
        <v>2223</v>
      </c>
      <c r="E14" s="27">
        <f t="shared" si="1"/>
        <v>88.92</v>
      </c>
      <c r="F14" s="6"/>
      <c r="G14" s="6"/>
    </row>
    <row r="15" spans="1:9" ht="20.25" customHeight="1" x14ac:dyDescent="0.25">
      <c r="A15" t="s">
        <v>36</v>
      </c>
      <c r="B15">
        <v>8</v>
      </c>
      <c r="C15" s="6">
        <v>580</v>
      </c>
      <c r="D15" s="6">
        <f t="shared" si="0"/>
        <v>4640</v>
      </c>
      <c r="E15" s="27">
        <f t="shared" si="1"/>
        <v>278.39999999999998</v>
      </c>
      <c r="F15" s="6"/>
      <c r="G15" s="6"/>
    </row>
    <row r="16" spans="1:9" ht="20.25" customHeight="1" x14ac:dyDescent="0.2">
      <c r="C16" s="6"/>
      <c r="D16" s="6"/>
      <c r="E16" s="21"/>
      <c r="F16" s="6"/>
      <c r="G16" s="6"/>
    </row>
    <row r="17" spans="1:9" ht="20.25" customHeight="1" x14ac:dyDescent="0.2">
      <c r="C17" s="6"/>
      <c r="D17" s="6"/>
      <c r="E17" s="21"/>
      <c r="F17" s="6"/>
      <c r="G17" s="6"/>
    </row>
    <row r="18" spans="1:9" s="19" customFormat="1" ht="20.25" customHeight="1" x14ac:dyDescent="0.2">
      <c r="A18"/>
      <c r="B18"/>
      <c r="C18" s="6"/>
      <c r="D18" s="6"/>
      <c r="E18" s="21"/>
      <c r="F18" s="6"/>
      <c r="G18" s="6"/>
      <c r="I18" s="4"/>
    </row>
    <row r="19" spans="1:9" s="19" customFormat="1" ht="20.25" customHeight="1" x14ac:dyDescent="0.2">
      <c r="A19"/>
      <c r="B19"/>
      <c r="C19" s="6"/>
      <c r="D19" s="6"/>
      <c r="E19" s="21"/>
      <c r="F19" s="6"/>
      <c r="G19" s="6"/>
      <c r="I19" s="4"/>
    </row>
    <row r="20" spans="1:9" s="19" customFormat="1" ht="20.25" customHeight="1" x14ac:dyDescent="0.2">
      <c r="A20"/>
      <c r="B20"/>
      <c r="C20" s="6"/>
      <c r="D20" s="6"/>
      <c r="E20" s="21"/>
      <c r="F20" s="6"/>
      <c r="G20" s="6"/>
      <c r="I20" s="4"/>
    </row>
    <row r="21" spans="1:9" s="19" customFormat="1" ht="20.25" customHeight="1" x14ac:dyDescent="0.2">
      <c r="A21"/>
      <c r="B21"/>
      <c r="C21" s="6"/>
      <c r="D21" s="6"/>
      <c r="E21" s="21"/>
      <c r="F21" s="6"/>
      <c r="G21" s="6"/>
      <c r="I21" s="4"/>
    </row>
    <row r="22" spans="1:9" s="19" customFormat="1" ht="20.25" customHeight="1" x14ac:dyDescent="0.2">
      <c r="A22"/>
      <c r="B22"/>
      <c r="C22" s="6"/>
      <c r="D22" s="6"/>
      <c r="E22" s="21"/>
      <c r="F22" s="6"/>
      <c r="G22" s="6"/>
      <c r="I22" s="4"/>
    </row>
    <row r="23" spans="1:9" s="19" customFormat="1" ht="20.25" customHeight="1" x14ac:dyDescent="0.2">
      <c r="A23"/>
      <c r="B23"/>
      <c r="C23" s="6"/>
      <c r="D23" s="6"/>
      <c r="E23" s="21"/>
      <c r="F23" s="6"/>
      <c r="G23" s="6"/>
      <c r="I23" s="4"/>
    </row>
    <row r="24" spans="1:9" s="19" customFormat="1" ht="20.25" customHeight="1" x14ac:dyDescent="0.2">
      <c r="A24"/>
      <c r="B24"/>
      <c r="C24" s="6"/>
      <c r="D24" s="6"/>
      <c r="E24" s="21"/>
      <c r="F24" s="6"/>
      <c r="G24" s="6"/>
      <c r="I24" s="4"/>
    </row>
    <row r="25" spans="1:9" s="19" customFormat="1" ht="20.25" customHeight="1" x14ac:dyDescent="0.2">
      <c r="A25"/>
      <c r="B25"/>
      <c r="C25" s="6"/>
      <c r="D25" s="6"/>
      <c r="E25" s="21"/>
      <c r="F25" s="6"/>
      <c r="G25" s="6"/>
      <c r="I25" s="4"/>
    </row>
    <row r="26" spans="1:9" s="19" customFormat="1" ht="20.25" customHeight="1" x14ac:dyDescent="0.2">
      <c r="A26"/>
      <c r="B26"/>
      <c r="C26" s="6"/>
      <c r="D26" s="6"/>
      <c r="E26" s="23"/>
      <c r="F26" s="6"/>
      <c r="G26" s="6"/>
      <c r="I26" s="4"/>
    </row>
    <row r="27" spans="1:9" s="19" customFormat="1" ht="20.25" customHeight="1" x14ac:dyDescent="0.2">
      <c r="A27"/>
      <c r="B27"/>
      <c r="C27" s="6"/>
      <c r="D27" s="6"/>
      <c r="E27" s="23"/>
      <c r="F27" s="6"/>
      <c r="G27" s="6"/>
      <c r="I27" s="4"/>
    </row>
    <row r="28" spans="1:9" s="19" customFormat="1" ht="20.25" customHeight="1" x14ac:dyDescent="0.2">
      <c r="A28"/>
      <c r="B28"/>
      <c r="C28" s="6"/>
      <c r="D28" s="6"/>
      <c r="E28" s="23"/>
      <c r="F28" s="6"/>
      <c r="G28" s="6"/>
      <c r="I28" s="4"/>
    </row>
    <row r="29" spans="1:9" s="19" customFormat="1" ht="20.25" customHeight="1" x14ac:dyDescent="0.2">
      <c r="A29"/>
      <c r="B29"/>
      <c r="C29" s="6"/>
      <c r="D29" s="6"/>
      <c r="E29" s="23"/>
      <c r="F29" s="6"/>
      <c r="G29" s="6"/>
      <c r="I29" s="4"/>
    </row>
    <row r="30" spans="1:9" s="19" customFormat="1" ht="20.25" customHeight="1" x14ac:dyDescent="0.2">
      <c r="A30" s="8"/>
      <c r="B30"/>
      <c r="C30" s="6"/>
      <c r="D30" s="6"/>
      <c r="E30" s="23"/>
      <c r="F30" s="6"/>
      <c r="G30" s="6"/>
      <c r="I30" s="4"/>
    </row>
    <row r="31" spans="1:9" s="19" customFormat="1" ht="20.25" customHeight="1" x14ac:dyDescent="0.2">
      <c r="A31"/>
      <c r="B31"/>
      <c r="C31" s="4"/>
      <c r="D31" s="4"/>
      <c r="E31" s="23"/>
      <c r="F31" s="6"/>
      <c r="G31" s="6"/>
      <c r="I31" s="4"/>
    </row>
    <row r="32" spans="1:9" s="19" customFormat="1" ht="20.25" customHeight="1" x14ac:dyDescent="0.2">
      <c r="A32"/>
      <c r="B32"/>
      <c r="C32" s="4"/>
      <c r="D32" s="4"/>
      <c r="E32" s="23"/>
      <c r="F32" s="6"/>
      <c r="G32" s="6"/>
      <c r="I32" s="4"/>
    </row>
    <row r="33" spans="1:9" s="19" customFormat="1" ht="20.25" customHeight="1" x14ac:dyDescent="0.2">
      <c r="A33"/>
      <c r="B33"/>
      <c r="C33" s="4"/>
      <c r="D33" s="4"/>
      <c r="F33" s="6"/>
      <c r="G33" s="6"/>
      <c r="I33" s="4"/>
    </row>
  </sheetData>
  <mergeCells count="1">
    <mergeCell ref="G1:I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0"/>
  <sheetViews>
    <sheetView workbookViewId="0">
      <selection activeCell="E4" sqref="E4"/>
    </sheetView>
  </sheetViews>
  <sheetFormatPr defaultColWidth="11.5703125" defaultRowHeight="20.25" customHeight="1" x14ac:dyDescent="0.2"/>
  <cols>
    <col min="1" max="1" width="10.85546875" style="9" customWidth="1"/>
    <col min="2" max="2" width="9.7109375" customWidth="1"/>
    <col min="3" max="3" width="8" customWidth="1"/>
    <col min="4" max="4" width="13.42578125" style="4" customWidth="1"/>
    <col min="5" max="5" width="10.5703125" style="4" customWidth="1"/>
    <col min="6" max="6" width="16.140625" style="19" customWidth="1"/>
    <col min="7" max="7" width="4.140625" style="4" customWidth="1"/>
    <col min="8" max="8" width="13.28515625" style="4" customWidth="1"/>
    <col min="9" max="16" width="7.7109375" style="4" customWidth="1"/>
    <col min="17" max="16384" width="11.5703125" style="4"/>
  </cols>
  <sheetData>
    <row r="1" spans="1:16" ht="20.25" customHeight="1" x14ac:dyDescent="0.25">
      <c r="A1" s="173" t="s">
        <v>0</v>
      </c>
      <c r="B1" s="174" t="s">
        <v>2</v>
      </c>
      <c r="C1" s="175" t="s">
        <v>3</v>
      </c>
      <c r="D1" s="175" t="s">
        <v>4</v>
      </c>
      <c r="E1" s="175" t="s">
        <v>5</v>
      </c>
      <c r="F1" s="176" t="s">
        <v>155</v>
      </c>
      <c r="H1" s="248" t="s">
        <v>26</v>
      </c>
      <c r="I1" s="171" t="s">
        <v>8</v>
      </c>
      <c r="J1" s="171" t="s">
        <v>10</v>
      </c>
      <c r="K1" s="171" t="s">
        <v>13</v>
      </c>
      <c r="L1" s="171" t="s">
        <v>15</v>
      </c>
      <c r="M1" s="171" t="s">
        <v>16</v>
      </c>
      <c r="N1" s="171" t="s">
        <v>17</v>
      </c>
      <c r="O1" s="171" t="s">
        <v>18</v>
      </c>
      <c r="P1" s="171" t="s">
        <v>19</v>
      </c>
    </row>
    <row r="2" spans="1:16" ht="20.25" customHeight="1" x14ac:dyDescent="0.25">
      <c r="A2" s="177">
        <v>39453</v>
      </c>
      <c r="B2" s="178" t="s">
        <v>8</v>
      </c>
      <c r="C2" s="178">
        <v>8</v>
      </c>
      <c r="D2" s="179">
        <v>389</v>
      </c>
      <c r="E2" s="179">
        <f>+C2*D2</f>
        <v>3112</v>
      </c>
      <c r="F2" s="180">
        <f>HLOOKUP(B2,$I$1:$P$2,2,FALSE)*E2</f>
        <v>186.72</v>
      </c>
      <c r="H2" s="248"/>
      <c r="I2" s="172">
        <v>0.06</v>
      </c>
      <c r="J2" s="172">
        <v>0.05</v>
      </c>
      <c r="K2" s="172">
        <v>0.04</v>
      </c>
      <c r="L2" s="172">
        <v>0.04</v>
      </c>
      <c r="M2" s="172">
        <v>0.05</v>
      </c>
      <c r="N2" s="172">
        <v>0.04</v>
      </c>
      <c r="O2" s="172">
        <v>0.06</v>
      </c>
      <c r="P2" s="172">
        <v>0.04</v>
      </c>
    </row>
    <row r="3" spans="1:16" ht="20.25" customHeight="1" x14ac:dyDescent="0.25">
      <c r="A3" s="181">
        <v>39487</v>
      </c>
      <c r="B3" s="182" t="s">
        <v>10</v>
      </c>
      <c r="C3" s="182">
        <v>10</v>
      </c>
      <c r="D3" s="183">
        <v>385</v>
      </c>
      <c r="E3" s="183">
        <f t="shared" ref="E3:E30" si="0">+C3*D3</f>
        <v>3850</v>
      </c>
      <c r="F3" s="184">
        <f t="shared" ref="F3:F30" si="1">HLOOKUP(B3,ComRates,2,FALSE)*E3</f>
        <v>192.5</v>
      </c>
    </row>
    <row r="4" spans="1:16" ht="20.25" customHeight="1" x14ac:dyDescent="0.25">
      <c r="A4" s="177">
        <v>39522</v>
      </c>
      <c r="B4" s="178" t="s">
        <v>10</v>
      </c>
      <c r="C4" s="178">
        <v>3</v>
      </c>
      <c r="D4" s="179">
        <v>771</v>
      </c>
      <c r="E4" s="179">
        <f t="shared" si="0"/>
        <v>2313</v>
      </c>
      <c r="F4" s="180">
        <f t="shared" si="1"/>
        <v>115.65</v>
      </c>
      <c r="G4" s="17"/>
    </row>
    <row r="5" spans="1:16" ht="20.25" customHeight="1" x14ac:dyDescent="0.25">
      <c r="A5" s="181">
        <v>39556</v>
      </c>
      <c r="B5" s="182" t="s">
        <v>13</v>
      </c>
      <c r="C5" s="182">
        <v>5</v>
      </c>
      <c r="D5" s="183">
        <v>313</v>
      </c>
      <c r="E5" s="183">
        <f t="shared" si="0"/>
        <v>1565</v>
      </c>
      <c r="F5" s="184">
        <f t="shared" si="1"/>
        <v>62.6</v>
      </c>
      <c r="G5" s="18"/>
    </row>
    <row r="6" spans="1:16" ht="20.25" customHeight="1" x14ac:dyDescent="0.25">
      <c r="A6" s="177">
        <v>39573</v>
      </c>
      <c r="B6" s="178" t="s">
        <v>15</v>
      </c>
      <c r="C6" s="178">
        <v>10</v>
      </c>
      <c r="D6" s="179">
        <v>574</v>
      </c>
      <c r="E6" s="179">
        <f t="shared" si="0"/>
        <v>5740</v>
      </c>
      <c r="F6" s="180">
        <f t="shared" si="1"/>
        <v>229.6</v>
      </c>
      <c r="G6" s="18"/>
    </row>
    <row r="7" spans="1:16" ht="20.25" customHeight="1" x14ac:dyDescent="0.25">
      <c r="A7" s="181">
        <v>39590</v>
      </c>
      <c r="B7" s="182" t="s">
        <v>16</v>
      </c>
      <c r="C7" s="182">
        <v>8</v>
      </c>
      <c r="D7" s="183">
        <v>730</v>
      </c>
      <c r="E7" s="183">
        <f t="shared" si="0"/>
        <v>5840</v>
      </c>
      <c r="F7" s="184">
        <f t="shared" si="1"/>
        <v>292</v>
      </c>
      <c r="G7" s="18"/>
    </row>
    <row r="8" spans="1:16" ht="20.25" customHeight="1" x14ac:dyDescent="0.25">
      <c r="A8" s="177">
        <v>39624</v>
      </c>
      <c r="B8" s="178" t="s">
        <v>17</v>
      </c>
      <c r="C8" s="178">
        <v>4</v>
      </c>
      <c r="D8" s="179">
        <v>471</v>
      </c>
      <c r="E8" s="179">
        <f t="shared" si="0"/>
        <v>1884</v>
      </c>
      <c r="F8" s="180">
        <f t="shared" si="1"/>
        <v>75.36</v>
      </c>
      <c r="G8" s="7"/>
    </row>
    <row r="9" spans="1:16" ht="20.25" customHeight="1" x14ac:dyDescent="0.25">
      <c r="A9" s="181">
        <v>39675</v>
      </c>
      <c r="B9" s="182" t="s">
        <v>18</v>
      </c>
      <c r="C9" s="182">
        <v>1</v>
      </c>
      <c r="D9" s="183">
        <v>548</v>
      </c>
      <c r="E9" s="183">
        <f t="shared" si="0"/>
        <v>548</v>
      </c>
      <c r="F9" s="184">
        <f t="shared" si="1"/>
        <v>32.879999999999995</v>
      </c>
      <c r="G9" s="7"/>
    </row>
    <row r="10" spans="1:16" ht="20.25" customHeight="1" x14ac:dyDescent="0.25">
      <c r="A10" s="177">
        <v>39794</v>
      </c>
      <c r="B10" s="178" t="s">
        <v>8</v>
      </c>
      <c r="C10" s="178">
        <v>3</v>
      </c>
      <c r="D10" s="179">
        <v>323</v>
      </c>
      <c r="E10" s="179">
        <f t="shared" si="0"/>
        <v>969</v>
      </c>
      <c r="F10" s="180">
        <f t="shared" si="1"/>
        <v>58.14</v>
      </c>
      <c r="G10" s="7"/>
    </row>
    <row r="11" spans="1:16" ht="20.25" customHeight="1" x14ac:dyDescent="0.25">
      <c r="A11" s="181">
        <v>39913</v>
      </c>
      <c r="B11" s="182" t="s">
        <v>10</v>
      </c>
      <c r="C11" s="182">
        <v>5</v>
      </c>
      <c r="D11" s="183">
        <v>712</v>
      </c>
      <c r="E11" s="183">
        <f t="shared" si="0"/>
        <v>3560</v>
      </c>
      <c r="F11" s="184">
        <f t="shared" si="1"/>
        <v>178</v>
      </c>
      <c r="G11" s="6"/>
    </row>
    <row r="12" spans="1:16" ht="20.25" customHeight="1" x14ac:dyDescent="0.25">
      <c r="A12" s="177">
        <v>39947</v>
      </c>
      <c r="B12" s="178" t="s">
        <v>10</v>
      </c>
      <c r="C12" s="178">
        <v>9</v>
      </c>
      <c r="D12" s="179">
        <v>432</v>
      </c>
      <c r="E12" s="179">
        <f t="shared" si="0"/>
        <v>3888</v>
      </c>
      <c r="F12" s="180">
        <f t="shared" si="1"/>
        <v>194.4</v>
      </c>
      <c r="G12" s="6"/>
    </row>
    <row r="13" spans="1:16" ht="20.25" customHeight="1" x14ac:dyDescent="0.25">
      <c r="A13" s="181">
        <v>40066</v>
      </c>
      <c r="B13" s="185" t="s">
        <v>13</v>
      </c>
      <c r="C13" s="182">
        <v>6</v>
      </c>
      <c r="D13" s="183">
        <v>460</v>
      </c>
      <c r="E13" s="183">
        <f t="shared" si="0"/>
        <v>2760</v>
      </c>
      <c r="F13" s="184">
        <f t="shared" si="1"/>
        <v>110.4</v>
      </c>
      <c r="G13" s="6"/>
    </row>
    <row r="14" spans="1:16" ht="20.25" customHeight="1" x14ac:dyDescent="0.25">
      <c r="A14" s="177">
        <v>40117</v>
      </c>
      <c r="B14" s="178" t="s">
        <v>15</v>
      </c>
      <c r="C14" s="178">
        <v>3</v>
      </c>
      <c r="D14" s="179">
        <v>741</v>
      </c>
      <c r="E14" s="179">
        <f t="shared" si="0"/>
        <v>2223</v>
      </c>
      <c r="F14" s="180">
        <f t="shared" si="1"/>
        <v>88.92</v>
      </c>
      <c r="G14" s="6"/>
    </row>
    <row r="15" spans="1:16" ht="20.25" customHeight="1" x14ac:dyDescent="0.25">
      <c r="A15" s="181">
        <v>39709</v>
      </c>
      <c r="B15" s="182" t="s">
        <v>16</v>
      </c>
      <c r="C15" s="182">
        <v>8</v>
      </c>
      <c r="D15" s="183">
        <v>580</v>
      </c>
      <c r="E15" s="183">
        <f t="shared" si="0"/>
        <v>4640</v>
      </c>
      <c r="F15" s="184">
        <f t="shared" si="1"/>
        <v>232</v>
      </c>
      <c r="G15" s="6"/>
    </row>
    <row r="16" spans="1:16" ht="20.25" customHeight="1" x14ac:dyDescent="0.25">
      <c r="A16" s="177">
        <v>39777</v>
      </c>
      <c r="B16" s="178" t="s">
        <v>8</v>
      </c>
      <c r="C16" s="178">
        <v>6</v>
      </c>
      <c r="D16" s="179">
        <v>685</v>
      </c>
      <c r="E16" s="179">
        <f t="shared" si="0"/>
        <v>4110</v>
      </c>
      <c r="F16" s="180">
        <f t="shared" si="1"/>
        <v>246.6</v>
      </c>
      <c r="G16" s="6"/>
    </row>
    <row r="17" spans="1:7" ht="20.25" customHeight="1" x14ac:dyDescent="0.25">
      <c r="A17" s="181">
        <v>39811</v>
      </c>
      <c r="B17" s="182" t="s">
        <v>10</v>
      </c>
      <c r="C17" s="182">
        <v>2</v>
      </c>
      <c r="D17" s="183">
        <v>401</v>
      </c>
      <c r="E17" s="183">
        <f t="shared" si="0"/>
        <v>802</v>
      </c>
      <c r="F17" s="184">
        <f t="shared" si="1"/>
        <v>40.1</v>
      </c>
      <c r="G17" s="6"/>
    </row>
    <row r="18" spans="1:7" ht="20.25" customHeight="1" x14ac:dyDescent="0.25">
      <c r="A18" s="177">
        <v>39896</v>
      </c>
      <c r="B18" s="178" t="s">
        <v>10</v>
      </c>
      <c r="C18" s="178">
        <v>10</v>
      </c>
      <c r="D18" s="179">
        <v>342</v>
      </c>
      <c r="E18" s="179">
        <f t="shared" si="0"/>
        <v>3420</v>
      </c>
      <c r="F18" s="180">
        <f t="shared" si="1"/>
        <v>171</v>
      </c>
      <c r="G18" s="6"/>
    </row>
    <row r="19" spans="1:7" ht="20.25" customHeight="1" x14ac:dyDescent="0.25">
      <c r="A19" s="181">
        <v>39998</v>
      </c>
      <c r="B19" s="182" t="s">
        <v>13</v>
      </c>
      <c r="C19" s="182">
        <v>8</v>
      </c>
      <c r="D19" s="183">
        <v>475</v>
      </c>
      <c r="E19" s="183">
        <f t="shared" si="0"/>
        <v>3800</v>
      </c>
      <c r="F19" s="184">
        <f t="shared" si="1"/>
        <v>152</v>
      </c>
      <c r="G19" s="6"/>
    </row>
    <row r="20" spans="1:7" s="19" customFormat="1" ht="20.25" customHeight="1" x14ac:dyDescent="0.25">
      <c r="A20" s="177">
        <v>40015</v>
      </c>
      <c r="B20" s="178" t="s">
        <v>15</v>
      </c>
      <c r="C20" s="178">
        <v>3</v>
      </c>
      <c r="D20" s="179">
        <v>535</v>
      </c>
      <c r="E20" s="179">
        <f t="shared" si="0"/>
        <v>1605</v>
      </c>
      <c r="F20" s="180">
        <f t="shared" si="1"/>
        <v>64.2</v>
      </c>
      <c r="G20" s="6"/>
    </row>
    <row r="21" spans="1:7" s="19" customFormat="1" ht="20.25" customHeight="1" x14ac:dyDescent="0.25">
      <c r="A21" s="181">
        <v>40032</v>
      </c>
      <c r="B21" s="182" t="s">
        <v>16</v>
      </c>
      <c r="C21" s="182">
        <v>3</v>
      </c>
      <c r="D21" s="183">
        <v>663</v>
      </c>
      <c r="E21" s="183">
        <f t="shared" si="0"/>
        <v>1989</v>
      </c>
      <c r="F21" s="184">
        <f t="shared" si="1"/>
        <v>99.45</v>
      </c>
      <c r="G21" s="6"/>
    </row>
    <row r="22" spans="1:7" s="19" customFormat="1" ht="20.25" customHeight="1" x14ac:dyDescent="0.25">
      <c r="A22" s="177">
        <v>39504</v>
      </c>
      <c r="B22" s="178" t="s">
        <v>19</v>
      </c>
      <c r="C22" s="178">
        <v>10</v>
      </c>
      <c r="D22" s="179">
        <v>762</v>
      </c>
      <c r="E22" s="179">
        <f t="shared" si="0"/>
        <v>7620</v>
      </c>
      <c r="F22" s="180">
        <f t="shared" si="1"/>
        <v>304.8</v>
      </c>
      <c r="G22" s="6"/>
    </row>
    <row r="23" spans="1:7" s="19" customFormat="1" ht="20.25" customHeight="1" x14ac:dyDescent="0.25">
      <c r="A23" s="181">
        <v>39743</v>
      </c>
      <c r="B23" s="182" t="s">
        <v>18</v>
      </c>
      <c r="C23" s="182">
        <v>5</v>
      </c>
      <c r="D23" s="183">
        <v>425</v>
      </c>
      <c r="E23" s="183">
        <f t="shared" si="0"/>
        <v>2125</v>
      </c>
      <c r="F23" s="184">
        <f t="shared" si="1"/>
        <v>127.5</v>
      </c>
      <c r="G23" s="6"/>
    </row>
    <row r="24" spans="1:7" s="19" customFormat="1" ht="20.25" customHeight="1" x14ac:dyDescent="0.25">
      <c r="A24" s="177">
        <v>39760</v>
      </c>
      <c r="B24" s="178" t="s">
        <v>8</v>
      </c>
      <c r="C24" s="178">
        <v>1</v>
      </c>
      <c r="D24" s="179">
        <v>639</v>
      </c>
      <c r="E24" s="179">
        <f t="shared" si="0"/>
        <v>639</v>
      </c>
      <c r="F24" s="180">
        <f t="shared" si="1"/>
        <v>38.339999999999996</v>
      </c>
      <c r="G24" s="6"/>
    </row>
    <row r="25" spans="1:7" s="19" customFormat="1" ht="20.25" customHeight="1" x14ac:dyDescent="0.25">
      <c r="A25" s="181">
        <v>39930</v>
      </c>
      <c r="B25" s="182" t="s">
        <v>10</v>
      </c>
      <c r="C25" s="182">
        <v>4</v>
      </c>
      <c r="D25" s="183">
        <v>409</v>
      </c>
      <c r="E25" s="183">
        <f t="shared" si="0"/>
        <v>1636</v>
      </c>
      <c r="F25" s="184">
        <f t="shared" si="1"/>
        <v>81.800000000000011</v>
      </c>
      <c r="G25" s="6"/>
    </row>
    <row r="26" spans="1:7" s="19" customFormat="1" ht="20.25" customHeight="1" x14ac:dyDescent="0.25">
      <c r="A26" s="177">
        <v>40083</v>
      </c>
      <c r="B26" s="178" t="s">
        <v>10</v>
      </c>
      <c r="C26" s="178">
        <v>4</v>
      </c>
      <c r="D26" s="179">
        <v>612</v>
      </c>
      <c r="E26" s="179">
        <f t="shared" si="0"/>
        <v>2448</v>
      </c>
      <c r="F26" s="180">
        <f t="shared" si="1"/>
        <v>122.4</v>
      </c>
      <c r="G26" s="6"/>
    </row>
    <row r="27" spans="1:7" s="19" customFormat="1" ht="20.25" customHeight="1" x14ac:dyDescent="0.25">
      <c r="A27" s="181">
        <v>39692</v>
      </c>
      <c r="B27" s="182" t="s">
        <v>13</v>
      </c>
      <c r="C27" s="182">
        <v>6</v>
      </c>
      <c r="D27" s="183">
        <v>688</v>
      </c>
      <c r="E27" s="183">
        <f t="shared" si="0"/>
        <v>4128</v>
      </c>
      <c r="F27" s="184">
        <f t="shared" si="1"/>
        <v>165.12</v>
      </c>
      <c r="G27" s="6"/>
    </row>
    <row r="28" spans="1:7" s="19" customFormat="1" ht="20.25" customHeight="1" x14ac:dyDescent="0.25">
      <c r="A28" s="177">
        <v>39981</v>
      </c>
      <c r="B28" s="178" t="s">
        <v>15</v>
      </c>
      <c r="C28" s="178">
        <v>10</v>
      </c>
      <c r="D28" s="179">
        <v>663</v>
      </c>
      <c r="E28" s="179">
        <f t="shared" si="0"/>
        <v>6630</v>
      </c>
      <c r="F28" s="180">
        <f t="shared" si="1"/>
        <v>265.2</v>
      </c>
      <c r="G28" s="6"/>
    </row>
    <row r="29" spans="1:7" s="19" customFormat="1" ht="20.25" customHeight="1" x14ac:dyDescent="0.25">
      <c r="A29" s="181">
        <v>40049</v>
      </c>
      <c r="B29" s="182" t="s">
        <v>16</v>
      </c>
      <c r="C29" s="182">
        <v>5</v>
      </c>
      <c r="D29" s="183">
        <v>608</v>
      </c>
      <c r="E29" s="183">
        <f t="shared" si="0"/>
        <v>3040</v>
      </c>
      <c r="F29" s="184">
        <f t="shared" si="1"/>
        <v>152</v>
      </c>
      <c r="G29" s="6"/>
    </row>
    <row r="30" spans="1:7" s="19" customFormat="1" ht="20.25" customHeight="1" x14ac:dyDescent="0.25">
      <c r="A30" s="177">
        <v>39470</v>
      </c>
      <c r="B30" s="178" t="s">
        <v>17</v>
      </c>
      <c r="C30" s="178">
        <v>6</v>
      </c>
      <c r="D30" s="179">
        <v>388</v>
      </c>
      <c r="E30" s="179">
        <f t="shared" si="0"/>
        <v>2328</v>
      </c>
      <c r="F30" s="180">
        <f t="shared" si="1"/>
        <v>93.12</v>
      </c>
      <c r="G30" s="6"/>
    </row>
  </sheetData>
  <mergeCells count="1">
    <mergeCell ref="H1:H2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0"/>
  <sheetViews>
    <sheetView workbookViewId="0">
      <selection activeCell="I19" sqref="I19"/>
    </sheetView>
  </sheetViews>
  <sheetFormatPr defaultColWidth="11.5703125" defaultRowHeight="20.25" customHeight="1" x14ac:dyDescent="0.2"/>
  <cols>
    <col min="1" max="1" width="10.85546875" style="9" customWidth="1"/>
    <col min="2" max="2" width="9.7109375" customWidth="1"/>
    <col min="3" max="3" width="8" customWidth="1"/>
    <col min="4" max="4" width="13.42578125" style="4" customWidth="1"/>
    <col min="5" max="5" width="10.5703125" style="4" customWidth="1"/>
    <col min="6" max="6" width="16.140625" style="19" customWidth="1"/>
    <col min="7" max="7" width="4.140625" style="4" customWidth="1"/>
    <col min="8" max="8" width="13.28515625" style="4" customWidth="1"/>
    <col min="9" max="9" width="14.5703125" style="4" bestFit="1" customWidth="1"/>
    <col min="10" max="17" width="7.140625" style="4" customWidth="1"/>
    <col min="18" max="18" width="7.5703125" style="4" bestFit="1" customWidth="1"/>
    <col min="19" max="16384" width="11.5703125" style="4"/>
  </cols>
  <sheetData>
    <row r="1" spans="1:18" ht="20.25" customHeight="1" x14ac:dyDescent="0.25">
      <c r="A1" s="173" t="s">
        <v>0</v>
      </c>
      <c r="B1" s="174" t="s">
        <v>2</v>
      </c>
      <c r="C1" s="175" t="s">
        <v>3</v>
      </c>
      <c r="D1" s="175" t="s">
        <v>4</v>
      </c>
      <c r="E1" s="175" t="s">
        <v>5</v>
      </c>
      <c r="F1" s="176" t="s">
        <v>155</v>
      </c>
      <c r="H1" s="248" t="s">
        <v>26</v>
      </c>
      <c r="I1" s="186" t="s">
        <v>29</v>
      </c>
      <c r="J1" s="188">
        <v>0</v>
      </c>
      <c r="K1" s="188">
        <v>501</v>
      </c>
      <c r="L1" s="188">
        <v>1001</v>
      </c>
      <c r="M1" s="188">
        <v>2001</v>
      </c>
      <c r="N1" s="188">
        <v>3001</v>
      </c>
      <c r="O1" s="188">
        <v>4001</v>
      </c>
      <c r="P1" s="188">
        <v>5001</v>
      </c>
      <c r="Q1" s="188">
        <v>6001</v>
      </c>
    </row>
    <row r="2" spans="1:18" ht="20.25" customHeight="1" x14ac:dyDescent="0.25">
      <c r="A2" s="177">
        <v>39453</v>
      </c>
      <c r="B2" s="178" t="s">
        <v>8</v>
      </c>
      <c r="C2" s="178">
        <v>8</v>
      </c>
      <c r="D2" s="179">
        <v>389</v>
      </c>
      <c r="E2" s="179">
        <f>+C2*D2</f>
        <v>3112</v>
      </c>
      <c r="F2" s="180">
        <f>HLOOKUP(E2,$J$1:$Q$3,3,TRUE)*E2</f>
        <v>155.60000000000002</v>
      </c>
      <c r="H2" s="248"/>
      <c r="I2" s="186" t="s">
        <v>30</v>
      </c>
      <c r="J2" s="189">
        <v>500</v>
      </c>
      <c r="K2" s="189">
        <v>1000</v>
      </c>
      <c r="L2" s="189">
        <v>2000</v>
      </c>
      <c r="M2" s="189">
        <v>3000</v>
      </c>
      <c r="N2" s="189">
        <v>4000</v>
      </c>
      <c r="O2" s="189">
        <v>5000</v>
      </c>
      <c r="P2" s="189">
        <v>6000</v>
      </c>
      <c r="Q2" s="189">
        <v>7000</v>
      </c>
    </row>
    <row r="3" spans="1:18" ht="20.25" customHeight="1" x14ac:dyDescent="0.25">
      <c r="A3" s="181">
        <v>39487</v>
      </c>
      <c r="B3" s="182" t="s">
        <v>10</v>
      </c>
      <c r="C3" s="182">
        <v>10</v>
      </c>
      <c r="D3" s="183">
        <v>385</v>
      </c>
      <c r="E3" s="183">
        <f t="shared" ref="E3:E30" si="0">+C3*D3</f>
        <v>3850</v>
      </c>
      <c r="F3" s="184">
        <f t="shared" ref="F3:F30" si="1">HLOOKUP(E3,$J$1:$Q$3,3,TRUE)*E3</f>
        <v>192.5</v>
      </c>
      <c r="H3" s="248"/>
      <c r="I3" s="186" t="s">
        <v>28</v>
      </c>
      <c r="J3" s="187">
        <v>0.01</v>
      </c>
      <c r="K3" s="187">
        <v>0.02</v>
      </c>
      <c r="L3" s="187">
        <v>0.03</v>
      </c>
      <c r="M3" s="187">
        <v>0.04</v>
      </c>
      <c r="N3" s="187">
        <v>0.05</v>
      </c>
      <c r="O3" s="187">
        <v>0.06</v>
      </c>
      <c r="P3" s="187">
        <v>7.0000000000000007E-2</v>
      </c>
      <c r="Q3" s="187">
        <v>0.08</v>
      </c>
    </row>
    <row r="4" spans="1:18" ht="20.25" customHeight="1" x14ac:dyDescent="0.25">
      <c r="A4" s="177">
        <v>39522</v>
      </c>
      <c r="B4" s="178" t="s">
        <v>10</v>
      </c>
      <c r="C4" s="178">
        <v>3</v>
      </c>
      <c r="D4" s="179">
        <v>771</v>
      </c>
      <c r="E4" s="179">
        <f t="shared" si="0"/>
        <v>2313</v>
      </c>
      <c r="F4" s="180">
        <f t="shared" si="1"/>
        <v>92.52</v>
      </c>
      <c r="G4" s="17"/>
    </row>
    <row r="5" spans="1:18" ht="20.25" customHeight="1" x14ac:dyDescent="0.25">
      <c r="A5" s="181">
        <v>39556</v>
      </c>
      <c r="B5" s="182" t="s">
        <v>13</v>
      </c>
      <c r="C5" s="182">
        <v>5</v>
      </c>
      <c r="D5" s="183">
        <v>313</v>
      </c>
      <c r="E5" s="183">
        <f t="shared" si="0"/>
        <v>1565</v>
      </c>
      <c r="F5" s="184">
        <f t="shared" si="1"/>
        <v>46.949999999999996</v>
      </c>
      <c r="G5" s="18"/>
    </row>
    <row r="6" spans="1:18" ht="20.25" customHeight="1" x14ac:dyDescent="0.25">
      <c r="A6" s="177">
        <v>39573</v>
      </c>
      <c r="B6" s="178" t="s">
        <v>15</v>
      </c>
      <c r="C6" s="178">
        <v>10</v>
      </c>
      <c r="D6" s="179">
        <v>574</v>
      </c>
      <c r="E6" s="179">
        <f t="shared" si="0"/>
        <v>5740</v>
      </c>
      <c r="F6" s="180">
        <f t="shared" si="1"/>
        <v>401.8</v>
      </c>
      <c r="G6" s="18"/>
    </row>
    <row r="7" spans="1:18" ht="20.25" customHeight="1" x14ac:dyDescent="0.25">
      <c r="A7" s="181">
        <v>39590</v>
      </c>
      <c r="B7" s="182" t="s">
        <v>16</v>
      </c>
      <c r="C7" s="182">
        <v>8</v>
      </c>
      <c r="D7" s="183">
        <v>730</v>
      </c>
      <c r="E7" s="183">
        <f t="shared" si="0"/>
        <v>5840</v>
      </c>
      <c r="F7" s="184">
        <f t="shared" si="1"/>
        <v>408.8</v>
      </c>
      <c r="G7" s="18"/>
      <c r="I7" s="161"/>
    </row>
    <row r="8" spans="1:18" ht="20.25" customHeight="1" x14ac:dyDescent="0.25">
      <c r="A8" s="177">
        <v>39624</v>
      </c>
      <c r="B8" s="178" t="s">
        <v>17</v>
      </c>
      <c r="C8" s="178">
        <v>4</v>
      </c>
      <c r="D8" s="179">
        <v>471</v>
      </c>
      <c r="E8" s="179">
        <f t="shared" si="0"/>
        <v>1884</v>
      </c>
      <c r="F8" s="180">
        <f t="shared" si="1"/>
        <v>56.519999999999996</v>
      </c>
      <c r="G8" s="7"/>
      <c r="I8" s="161"/>
    </row>
    <row r="9" spans="1:18" ht="20.25" customHeight="1" x14ac:dyDescent="0.25">
      <c r="A9" s="181">
        <v>39675</v>
      </c>
      <c r="B9" s="182" t="s">
        <v>18</v>
      </c>
      <c r="C9" s="182">
        <v>1</v>
      </c>
      <c r="D9" s="183">
        <v>548</v>
      </c>
      <c r="E9" s="183">
        <f t="shared" si="0"/>
        <v>548</v>
      </c>
      <c r="F9" s="184">
        <f t="shared" si="1"/>
        <v>10.96</v>
      </c>
      <c r="G9" s="7"/>
      <c r="I9" s="161"/>
    </row>
    <row r="10" spans="1:18" ht="20.25" customHeight="1" x14ac:dyDescent="0.25">
      <c r="A10" s="177">
        <v>39794</v>
      </c>
      <c r="B10" s="178" t="s">
        <v>8</v>
      </c>
      <c r="C10" s="178">
        <v>3</v>
      </c>
      <c r="D10" s="179">
        <v>323</v>
      </c>
      <c r="E10" s="179">
        <f t="shared" si="0"/>
        <v>969</v>
      </c>
      <c r="F10" s="180">
        <f t="shared" si="1"/>
        <v>19.38</v>
      </c>
      <c r="G10" s="7"/>
    </row>
    <row r="11" spans="1:18" ht="20.25" customHeight="1" x14ac:dyDescent="0.25">
      <c r="A11" s="181">
        <v>39913</v>
      </c>
      <c r="B11" s="182" t="s">
        <v>10</v>
      </c>
      <c r="C11" s="182">
        <v>5</v>
      </c>
      <c r="D11" s="183">
        <v>712</v>
      </c>
      <c r="E11" s="183">
        <f t="shared" si="0"/>
        <v>3560</v>
      </c>
      <c r="F11" s="184">
        <f t="shared" si="1"/>
        <v>178</v>
      </c>
      <c r="G11" s="6"/>
    </row>
    <row r="12" spans="1:18" ht="20.25" customHeight="1" x14ac:dyDescent="0.25">
      <c r="A12" s="177">
        <v>39947</v>
      </c>
      <c r="B12" s="178" t="s">
        <v>10</v>
      </c>
      <c r="C12" s="178">
        <v>9</v>
      </c>
      <c r="D12" s="179">
        <v>432</v>
      </c>
      <c r="E12" s="179">
        <f t="shared" si="0"/>
        <v>3888</v>
      </c>
      <c r="F12" s="180">
        <f t="shared" si="1"/>
        <v>194.4</v>
      </c>
      <c r="G12" s="6"/>
    </row>
    <row r="13" spans="1:18" ht="20.25" customHeight="1" x14ac:dyDescent="0.25">
      <c r="A13" s="181">
        <v>40066</v>
      </c>
      <c r="B13" s="185" t="s">
        <v>13</v>
      </c>
      <c r="C13" s="182">
        <v>6</v>
      </c>
      <c r="D13" s="183">
        <v>460</v>
      </c>
      <c r="E13" s="183">
        <f t="shared" si="0"/>
        <v>2760</v>
      </c>
      <c r="F13" s="184">
        <f t="shared" si="1"/>
        <v>110.4</v>
      </c>
      <c r="G13" s="6"/>
    </row>
    <row r="14" spans="1:18" ht="20.25" customHeight="1" x14ac:dyDescent="0.25">
      <c r="A14" s="177">
        <v>40117</v>
      </c>
      <c r="B14" s="178" t="s">
        <v>15</v>
      </c>
      <c r="C14" s="178">
        <v>3</v>
      </c>
      <c r="D14" s="179">
        <v>741</v>
      </c>
      <c r="E14" s="179">
        <f t="shared" si="0"/>
        <v>2223</v>
      </c>
      <c r="F14" s="180">
        <f t="shared" si="1"/>
        <v>88.92</v>
      </c>
      <c r="G14" s="6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20.25" customHeight="1" x14ac:dyDescent="0.25">
      <c r="A15" s="181">
        <v>39709</v>
      </c>
      <c r="B15" s="182" t="s">
        <v>16</v>
      </c>
      <c r="C15" s="182">
        <v>8</v>
      </c>
      <c r="D15" s="183">
        <v>580</v>
      </c>
      <c r="E15" s="183">
        <f t="shared" si="0"/>
        <v>4640</v>
      </c>
      <c r="F15" s="184">
        <f t="shared" si="1"/>
        <v>278.39999999999998</v>
      </c>
      <c r="G15" s="6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20.25" customHeight="1" x14ac:dyDescent="0.25">
      <c r="A16" s="177">
        <v>39777</v>
      </c>
      <c r="B16" s="178" t="s">
        <v>8</v>
      </c>
      <c r="C16" s="178">
        <v>6</v>
      </c>
      <c r="D16" s="179">
        <v>685</v>
      </c>
      <c r="E16" s="179">
        <f t="shared" si="0"/>
        <v>4110</v>
      </c>
      <c r="F16" s="180">
        <f t="shared" si="1"/>
        <v>246.6</v>
      </c>
      <c r="G16" s="6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20.25" customHeight="1" x14ac:dyDescent="0.25">
      <c r="A17" s="181">
        <v>39811</v>
      </c>
      <c r="B17" s="182" t="s">
        <v>10</v>
      </c>
      <c r="C17" s="182">
        <v>2</v>
      </c>
      <c r="D17" s="183">
        <v>401</v>
      </c>
      <c r="E17" s="183">
        <f t="shared" si="0"/>
        <v>802</v>
      </c>
      <c r="F17" s="184">
        <f t="shared" si="1"/>
        <v>16.04</v>
      </c>
      <c r="G17" s="6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20.25" customHeight="1" x14ac:dyDescent="0.25">
      <c r="A18" s="177">
        <v>39896</v>
      </c>
      <c r="B18" s="178" t="s">
        <v>10</v>
      </c>
      <c r="C18" s="178">
        <v>10</v>
      </c>
      <c r="D18" s="179">
        <v>342</v>
      </c>
      <c r="E18" s="179">
        <f t="shared" si="0"/>
        <v>3420</v>
      </c>
      <c r="F18" s="180">
        <f t="shared" si="1"/>
        <v>171</v>
      </c>
      <c r="G18" s="6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20.25" customHeight="1" x14ac:dyDescent="0.25">
      <c r="A19" s="181">
        <v>39998</v>
      </c>
      <c r="B19" s="182" t="s">
        <v>13</v>
      </c>
      <c r="C19" s="182">
        <v>8</v>
      </c>
      <c r="D19" s="183">
        <v>475</v>
      </c>
      <c r="E19" s="183">
        <f t="shared" si="0"/>
        <v>3800</v>
      </c>
      <c r="F19" s="184">
        <f t="shared" si="1"/>
        <v>190</v>
      </c>
      <c r="G19" s="6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19" customFormat="1" ht="20.25" customHeight="1" x14ac:dyDescent="0.25">
      <c r="A20" s="177">
        <v>40015</v>
      </c>
      <c r="B20" s="178" t="s">
        <v>15</v>
      </c>
      <c r="C20" s="178">
        <v>3</v>
      </c>
      <c r="D20" s="179">
        <v>535</v>
      </c>
      <c r="E20" s="179">
        <f t="shared" si="0"/>
        <v>1605</v>
      </c>
      <c r="F20" s="180">
        <f t="shared" si="1"/>
        <v>48.15</v>
      </c>
      <c r="G20" s="6"/>
    </row>
    <row r="21" spans="1:18" s="19" customFormat="1" ht="20.25" customHeight="1" x14ac:dyDescent="0.25">
      <c r="A21" s="181">
        <v>40032</v>
      </c>
      <c r="B21" s="182" t="s">
        <v>16</v>
      </c>
      <c r="C21" s="182">
        <v>3</v>
      </c>
      <c r="D21" s="183">
        <v>663</v>
      </c>
      <c r="E21" s="183">
        <f t="shared" si="0"/>
        <v>1989</v>
      </c>
      <c r="F21" s="184">
        <f t="shared" si="1"/>
        <v>59.669999999999995</v>
      </c>
      <c r="G21" s="6"/>
    </row>
    <row r="22" spans="1:18" s="19" customFormat="1" ht="20.25" customHeight="1" x14ac:dyDescent="0.25">
      <c r="A22" s="177">
        <v>39504</v>
      </c>
      <c r="B22" s="178" t="s">
        <v>19</v>
      </c>
      <c r="C22" s="178">
        <v>10</v>
      </c>
      <c r="D22" s="179">
        <v>762</v>
      </c>
      <c r="E22" s="179">
        <f t="shared" si="0"/>
        <v>7620</v>
      </c>
      <c r="F22" s="180">
        <f t="shared" si="1"/>
        <v>609.6</v>
      </c>
      <c r="G22" s="6"/>
    </row>
    <row r="23" spans="1:18" s="19" customFormat="1" ht="20.25" customHeight="1" x14ac:dyDescent="0.25">
      <c r="A23" s="181">
        <v>39743</v>
      </c>
      <c r="B23" s="182" t="s">
        <v>18</v>
      </c>
      <c r="C23" s="182">
        <v>5</v>
      </c>
      <c r="D23" s="183">
        <v>425</v>
      </c>
      <c r="E23" s="183">
        <f t="shared" si="0"/>
        <v>2125</v>
      </c>
      <c r="F23" s="184">
        <f t="shared" si="1"/>
        <v>85</v>
      </c>
      <c r="G23" s="6"/>
    </row>
    <row r="24" spans="1:18" s="19" customFormat="1" ht="20.25" customHeight="1" x14ac:dyDescent="0.25">
      <c r="A24" s="177">
        <v>39760</v>
      </c>
      <c r="B24" s="178" t="s">
        <v>8</v>
      </c>
      <c r="C24" s="178">
        <v>1</v>
      </c>
      <c r="D24" s="179">
        <v>639</v>
      </c>
      <c r="E24" s="179">
        <f t="shared" si="0"/>
        <v>639</v>
      </c>
      <c r="F24" s="180">
        <f t="shared" si="1"/>
        <v>12.780000000000001</v>
      </c>
      <c r="G24" s="6"/>
    </row>
    <row r="25" spans="1:18" s="19" customFormat="1" ht="20.25" customHeight="1" x14ac:dyDescent="0.25">
      <c r="A25" s="181">
        <v>39930</v>
      </c>
      <c r="B25" s="182" t="s">
        <v>10</v>
      </c>
      <c r="C25" s="182">
        <v>4</v>
      </c>
      <c r="D25" s="183">
        <v>409</v>
      </c>
      <c r="E25" s="183">
        <f t="shared" si="0"/>
        <v>1636</v>
      </c>
      <c r="F25" s="184">
        <f t="shared" si="1"/>
        <v>49.08</v>
      </c>
      <c r="G25" s="6"/>
      <c r="J25" s="4"/>
      <c r="K25" s="4"/>
      <c r="L25" s="4"/>
      <c r="M25" s="4"/>
      <c r="N25" s="4"/>
      <c r="O25" s="4"/>
      <c r="P25" s="4"/>
      <c r="Q25" s="4"/>
      <c r="R25" s="4"/>
    </row>
    <row r="26" spans="1:18" s="19" customFormat="1" ht="20.25" customHeight="1" x14ac:dyDescent="0.25">
      <c r="A26" s="177">
        <v>40083</v>
      </c>
      <c r="B26" s="178" t="s">
        <v>10</v>
      </c>
      <c r="C26" s="178">
        <v>4</v>
      </c>
      <c r="D26" s="179">
        <v>612</v>
      </c>
      <c r="E26" s="179">
        <f t="shared" si="0"/>
        <v>2448</v>
      </c>
      <c r="F26" s="180">
        <f t="shared" si="1"/>
        <v>97.92</v>
      </c>
      <c r="G26" s="6"/>
      <c r="J26" s="4"/>
      <c r="K26" s="4"/>
      <c r="L26" s="4"/>
      <c r="M26" s="4"/>
      <c r="N26" s="4"/>
      <c r="O26" s="4"/>
      <c r="P26" s="4"/>
      <c r="Q26" s="4"/>
      <c r="R26" s="4"/>
    </row>
    <row r="27" spans="1:18" s="19" customFormat="1" ht="20.25" customHeight="1" x14ac:dyDescent="0.25">
      <c r="A27" s="181">
        <v>39692</v>
      </c>
      <c r="B27" s="182" t="s">
        <v>13</v>
      </c>
      <c r="C27" s="182">
        <v>6</v>
      </c>
      <c r="D27" s="183">
        <v>688</v>
      </c>
      <c r="E27" s="183">
        <f t="shared" si="0"/>
        <v>4128</v>
      </c>
      <c r="F27" s="184">
        <f t="shared" si="1"/>
        <v>247.67999999999998</v>
      </c>
      <c r="G27" s="6"/>
      <c r="J27" s="4"/>
      <c r="K27" s="4"/>
      <c r="L27" s="4"/>
      <c r="M27" s="4"/>
      <c r="N27" s="4"/>
      <c r="O27" s="4"/>
      <c r="P27" s="4"/>
      <c r="Q27" s="4"/>
      <c r="R27" s="4"/>
    </row>
    <row r="28" spans="1:18" s="19" customFormat="1" ht="20.25" customHeight="1" x14ac:dyDescent="0.25">
      <c r="A28" s="177">
        <v>39981</v>
      </c>
      <c r="B28" s="178" t="s">
        <v>15</v>
      </c>
      <c r="C28" s="178">
        <v>10</v>
      </c>
      <c r="D28" s="179">
        <v>663</v>
      </c>
      <c r="E28" s="179">
        <f t="shared" si="0"/>
        <v>6630</v>
      </c>
      <c r="F28" s="180">
        <f t="shared" si="1"/>
        <v>530.4</v>
      </c>
      <c r="G28" s="6"/>
      <c r="J28" s="4"/>
      <c r="K28" s="4"/>
      <c r="L28" s="4"/>
      <c r="M28" s="4"/>
      <c r="N28" s="4"/>
      <c r="O28" s="4"/>
      <c r="P28" s="4"/>
      <c r="Q28" s="4"/>
      <c r="R28" s="4"/>
    </row>
    <row r="29" spans="1:18" s="19" customFormat="1" ht="20.25" customHeight="1" x14ac:dyDescent="0.25">
      <c r="A29" s="181">
        <v>40049</v>
      </c>
      <c r="B29" s="182" t="s">
        <v>16</v>
      </c>
      <c r="C29" s="182">
        <v>5</v>
      </c>
      <c r="D29" s="183">
        <v>608</v>
      </c>
      <c r="E29" s="183">
        <f t="shared" si="0"/>
        <v>3040</v>
      </c>
      <c r="F29" s="184">
        <f t="shared" si="1"/>
        <v>152</v>
      </c>
      <c r="G29" s="6"/>
      <c r="J29" s="4"/>
      <c r="K29" s="4"/>
      <c r="L29" s="4"/>
      <c r="M29" s="4"/>
      <c r="N29" s="4"/>
      <c r="O29" s="4"/>
      <c r="P29" s="4"/>
      <c r="Q29" s="4"/>
      <c r="R29" s="4"/>
    </row>
    <row r="30" spans="1:18" s="19" customFormat="1" ht="20.25" customHeight="1" x14ac:dyDescent="0.25">
      <c r="A30" s="177">
        <v>39470</v>
      </c>
      <c r="B30" s="178" t="s">
        <v>17</v>
      </c>
      <c r="C30" s="178">
        <v>6</v>
      </c>
      <c r="D30" s="179">
        <v>388</v>
      </c>
      <c r="E30" s="179">
        <f t="shared" si="0"/>
        <v>2328</v>
      </c>
      <c r="F30" s="180">
        <f t="shared" si="1"/>
        <v>93.12</v>
      </c>
      <c r="G30" s="6"/>
      <c r="J30" s="4"/>
      <c r="K30" s="4"/>
      <c r="L30" s="4"/>
      <c r="M30" s="4"/>
      <c r="N30" s="4"/>
      <c r="O30" s="4"/>
      <c r="P30" s="4"/>
      <c r="Q30" s="4"/>
      <c r="R30" s="4"/>
    </row>
  </sheetData>
  <mergeCells count="1">
    <mergeCell ref="H1:H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Menu</vt:lpstr>
      <vt:lpstr>IF Sample Data</vt:lpstr>
      <vt:lpstr>Nested IF's</vt:lpstr>
      <vt:lpstr>SUMIF_IFS Sample Data</vt:lpstr>
      <vt:lpstr>COUNTIF_IFS Sample Data</vt:lpstr>
      <vt:lpstr>VLOOKUP Exact Match</vt:lpstr>
      <vt:lpstr>VLOOKUP Sorted List</vt:lpstr>
      <vt:lpstr>HLOOKUP Exact Match</vt:lpstr>
      <vt:lpstr>HLOOKUP Sorted List</vt:lpstr>
      <vt:lpstr>Absolute References</vt:lpstr>
      <vt:lpstr>IFERROR VLOOKUP</vt:lpstr>
      <vt:lpstr>IF AND OR</vt:lpstr>
      <vt:lpstr>SUBTOTAL</vt:lpstr>
      <vt:lpstr>Named Ranges</vt:lpstr>
      <vt:lpstr>Pivot Tables</vt:lpstr>
      <vt:lpstr>ROUND</vt:lpstr>
      <vt:lpstr>Drop Down Lists</vt:lpstr>
      <vt:lpstr>OFFSET</vt:lpstr>
      <vt:lpstr>Running Total</vt:lpstr>
      <vt:lpstr>INDEX &amp; MATCH</vt:lpstr>
      <vt:lpstr>Dynamic List</vt:lpstr>
      <vt:lpstr>Tables</vt:lpstr>
      <vt:lpstr>ComRates</vt:lpstr>
      <vt:lpstr>ListPrograms</vt:lpstr>
      <vt:lpstr>Menu!Print_Area</vt:lpstr>
      <vt:lpstr>Menu!Print_Titles</vt:lpstr>
      <vt:lpstr>Viewers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</dc:creator>
  <cp:lastModifiedBy>Mynda</cp:lastModifiedBy>
  <cp:lastPrinted>2010-10-27T01:58:07Z</cp:lastPrinted>
  <dcterms:created xsi:type="dcterms:W3CDTF">2010-08-25T01:56:08Z</dcterms:created>
  <dcterms:modified xsi:type="dcterms:W3CDTF">2013-11-06T23:38:29Z</dcterms:modified>
</cp:coreProperties>
</file>