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14"/>
  <workbookPr codeName="ThisWorkbook" hidePivotFieldList="1"/>
  <mc:AlternateContent xmlns:mc="http://schemas.openxmlformats.org/markup-compatibility/2006">
    <mc:Choice Requires="x15">
      <x15ac:absPath xmlns:x15ac="http://schemas.microsoft.com/office/spreadsheetml/2010/11/ac" url="https://365moth-my.sharepoint.com/personal/website_myonlinetraininghub_com/Documents/Blog Posts/Excel Project Mgt Dashboard/Proj Mgt DB with Custom Periods/"/>
    </mc:Choice>
  </mc:AlternateContent>
  <xr:revisionPtr revIDLastSave="169" documentId="8_{B8DDDF16-B166-44EE-8B6D-59DE5A61124E}" xr6:coauthVersionLast="47" xr6:coauthVersionMax="47" xr10:uidLastSave="{821A696C-3086-4EB2-86C7-50A7C412FA79}"/>
  <bookViews>
    <workbookView xWindow="28680" yWindow="-120" windowWidth="29040" windowHeight="16440" tabRatio="664" activeTab="1" xr2:uid="{599CBDBA-6DCB-491A-8F55-440439BE8440}"/>
  </bookViews>
  <sheets>
    <sheet name="Copyright" sheetId="7" r:id="rId1"/>
    <sheet name="Dashboard" sheetId="3" r:id="rId2"/>
    <sheet name="Workings" sheetId="4" r:id="rId3"/>
    <sheet name="Data" sheetId="1" r:id="rId4"/>
    <sheet name="More Resources" sheetId="8" r:id="rId5"/>
    <sheet name="Dashboard Protection" sheetId="9" r:id="rId6"/>
  </sheets>
  <definedNames>
    <definedName name="DisplayPeriod">Workings!$R$2</definedName>
    <definedName name="_xlnm.Print_Area" localSheetId="1">Dashboard!$A$1:$X$46</definedName>
    <definedName name="ScrollPos">Workings!$P$2</definedName>
    <definedName name="Slicer_Manager">#N/A</definedName>
    <definedName name="Slicer_Project">#N/A</definedName>
  </definedNames>
  <calcPr calcId="191029"/>
  <pivotCaches>
    <pivotCache cacheId="7" r:id="rId7"/>
  </pivotCaches>
  <extLst>
    <ext xmlns:x14="http://schemas.microsoft.com/office/spreadsheetml/2009/9/main" uri="{BBE1A952-AA13-448e-AADC-164F8A28A991}">
      <x14:slicerCaches>
        <x14:slicerCache r:id="rId8"/>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 i="3" l="1" a="1"/>
  <c r="K5" i="3" s="1"/>
  <c r="E37" i="1" l="1"/>
  <c r="E34" i="1"/>
  <c r="E3" i="1"/>
  <c r="F2" i="1" l="1"/>
  <c r="F4" i="1" l="1"/>
  <c r="F5" i="1"/>
  <c r="F7" i="1"/>
  <c r="F8" i="1"/>
  <c r="F9" i="1"/>
  <c r="F10" i="1"/>
  <c r="F11" i="1"/>
  <c r="F12" i="1"/>
  <c r="F13" i="1"/>
  <c r="F15" i="1"/>
  <c r="F16" i="1"/>
  <c r="F17" i="1"/>
  <c r="F18" i="1"/>
  <c r="F19" i="1"/>
  <c r="F20" i="1"/>
  <c r="F21" i="1"/>
  <c r="F22" i="1"/>
  <c r="F23" i="1"/>
  <c r="F24" i="1"/>
  <c r="F25" i="1"/>
  <c r="F26" i="1"/>
  <c r="F27" i="1"/>
  <c r="F28" i="1"/>
  <c r="F29" i="1"/>
  <c r="F30" i="1"/>
  <c r="F31" i="1"/>
  <c r="F32" i="1"/>
  <c r="F33" i="1"/>
  <c r="F36" i="1"/>
  <c r="F38" i="1"/>
  <c r="F39" i="1"/>
  <c r="F40" i="1"/>
  <c r="F41" i="1"/>
  <c r="F1" i="3"/>
  <c r="F2" i="4" l="1"/>
  <c r="F3" i="4" l="1"/>
  <c r="M3" i="4"/>
  <c r="G4" i="4"/>
  <c r="G3" i="4"/>
  <c r="G5" i="4"/>
  <c r="C5" i="4"/>
  <c r="N3" i="4"/>
  <c r="N4" i="4"/>
  <c r="G2" i="4"/>
  <c r="G6" i="4"/>
  <c r="F5" i="4" l="1"/>
  <c r="F4" i="4" l="1"/>
  <c r="H41" i="1"/>
  <c r="H40" i="1"/>
  <c r="H39" i="1"/>
  <c r="H38" i="1"/>
  <c r="H37" i="1"/>
  <c r="H36"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 r="B4" i="4"/>
  <c r="C4" i="4" l="1"/>
  <c r="F6" i="4" l="1"/>
  <c r="M4" i="4" l="1"/>
  <c r="H35" i="1" l="1"/>
  <c r="F35"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<sst xmlns="http://schemas.openxmlformats.org/spreadsheetml/2006/main" count="297" uniqueCount="99">
  <si>
    <t>Project</t>
  </si>
  <si>
    <t>Task</t>
  </si>
  <si>
    <t>Start Date</t>
  </si>
  <si>
    <t>Progress</t>
  </si>
  <si>
    <t>Task 1</t>
  </si>
  <si>
    <t>Task 2</t>
  </si>
  <si>
    <t>Task 3</t>
  </si>
  <si>
    <t>Task 4</t>
  </si>
  <si>
    <t>Task 5</t>
  </si>
  <si>
    <t>Task 6</t>
  </si>
  <si>
    <t>Task 7</t>
  </si>
  <si>
    <t>Task 8</t>
  </si>
  <si>
    <t>Task 9</t>
  </si>
  <si>
    <t>Budget</t>
  </si>
  <si>
    <t>Actual</t>
  </si>
  <si>
    <t>Gemini</t>
  </si>
  <si>
    <t>Orion</t>
  </si>
  <si>
    <t>Vega</t>
  </si>
  <si>
    <t>Delta</t>
  </si>
  <si>
    <t>Alpha</t>
  </si>
  <si>
    <t>Samora</t>
  </si>
  <si>
    <t>Ladd</t>
  </si>
  <si>
    <t>Duration</t>
  </si>
  <si>
    <t>Manager</t>
  </si>
  <si>
    <t>End Date</t>
  </si>
  <si>
    <t>Days completed</t>
  </si>
  <si>
    <t>Grand Total</t>
  </si>
  <si>
    <t>Days comp.</t>
  </si>
  <si>
    <t xml:space="preserve">Budget </t>
  </si>
  <si>
    <t xml:space="preserve">Actual </t>
  </si>
  <si>
    <t>Project Management Dashboard</t>
  </si>
  <si>
    <t>Values</t>
  </si>
  <si>
    <t>Total Tasks</t>
  </si>
  <si>
    <t>In Progress</t>
  </si>
  <si>
    <t>Completed</t>
  </si>
  <si>
    <t>Hirsch</t>
  </si>
  <si>
    <t>Wood</t>
  </si>
  <si>
    <t>McFay</t>
  </si>
  <si>
    <t>Not Started</t>
  </si>
  <si>
    <t>Scroll bar position</t>
  </si>
  <si>
    <t>%</t>
  </si>
  <si>
    <t>Formula</t>
  </si>
  <si>
    <t>Remaining</t>
  </si>
  <si>
    <t xml:space="preserve">Days completed </t>
  </si>
  <si>
    <t>Tasks Bar Chart</t>
  </si>
  <si>
    <t>Budget v Actual Doughnut &amp; Bar Chart</t>
  </si>
  <si>
    <t>Overall Progress - Days Completed v Duration Doughnut Chart</t>
  </si>
  <si>
    <t>Days Remaining</t>
  </si>
  <si>
    <t xml:space="preserve">Duration </t>
  </si>
  <si>
    <t>Days Completed</t>
  </si>
  <si>
    <t>Doughnut Chart</t>
  </si>
  <si>
    <t>Bar Chart</t>
  </si>
  <si>
    <t>Dougnut Chart</t>
  </si>
  <si>
    <t>Copyright Notice</t>
  </si>
  <si>
    <t>More Resources</t>
  </si>
  <si>
    <t>Courses</t>
  </si>
  <si>
    <t>Excel Dashboard Course</t>
  </si>
  <si>
    <t>https://www.myonlinetraininghub.com/excel-dashboard-course</t>
  </si>
  <si>
    <t>Power Query Course</t>
  </si>
  <si>
    <t>https://www.myonlinetraininghub.com/excel-power-query-course</t>
  </si>
  <si>
    <t>Power Pivot Course</t>
  </si>
  <si>
    <t>https://www.myonlinetraininghub.com/power-pivot-course</t>
  </si>
  <si>
    <t>Power BI Course</t>
  </si>
  <si>
    <t>https://www.myonlinetraininghub.com/power-bi-course</t>
  </si>
  <si>
    <t>Excel Forum</t>
  </si>
  <si>
    <t>https://www.myonlinetraininghub.com/excel-forum</t>
  </si>
  <si>
    <t>Contact</t>
  </si>
  <si>
    <t>website@myonlinetraininghub.com</t>
  </si>
  <si>
    <t>Protecting your dashboard</t>
  </si>
  <si>
    <t>Custom Number Formats</t>
  </si>
  <si>
    <t>WEEKDAY Function</t>
  </si>
  <si>
    <t>Tutorials</t>
  </si>
  <si>
    <t>https://www.myonlinetraininghub.com/excel-functions/excel-workday-intl-function</t>
  </si>
  <si>
    <t>WORKDAY.INTL Function</t>
  </si>
  <si>
    <t>https://www.myonlinetraininghub.com/excel-functions/excel-weekday-function</t>
  </si>
  <si>
    <t>https://www.myonlinetraininghub.com/excel-custom-number-format-guide</t>
  </si>
  <si>
    <t>Excel Support</t>
  </si>
  <si>
    <t>SEQUENCE Function</t>
  </si>
  <si>
    <t>https://www.myonlinetraininghub.com/excel-sequence-function</t>
  </si>
  <si>
    <t>Conditional Formatting Gantt</t>
  </si>
  <si>
    <t>https://www.myonlinetraininghub.com/excel-conditional-formatting-gantt-chart</t>
  </si>
  <si>
    <t>TEXT Function</t>
  </si>
  <si>
    <t>https://www.myonlinetraininghub.com/excel-text-function</t>
  </si>
  <si>
    <t>Conditional Formatting Formulas</t>
  </si>
  <si>
    <t>https://www.myonlinetraininghub.com/excel-conditional-formatting-with-formulas</t>
  </si>
  <si>
    <t>Task 10</t>
  </si>
  <si>
    <t xml:space="preserve"> </t>
  </si>
  <si>
    <t>- The Dashboard in this file and data was created by Mynda Treacy from My Online Training Hub.</t>
  </si>
  <si>
    <r>
      <t xml:space="preserve">- Individual users are permitted to recreate the dashboard for </t>
    </r>
    <r>
      <rPr>
        <b/>
        <sz val="14"/>
        <rFont val="Calibri"/>
        <family val="2"/>
        <scheme val="minor"/>
      </rPr>
      <t>personal practice only.</t>
    </r>
  </si>
  <si>
    <r>
      <t xml:space="preserve">- Recreating the dashboard for </t>
    </r>
    <r>
      <rPr>
        <b/>
        <sz val="14"/>
        <rFont val="Calibri"/>
        <family val="2"/>
        <scheme val="minor"/>
      </rPr>
      <t>training of others</t>
    </r>
    <r>
      <rPr>
        <sz val="14"/>
        <rFont val="Calibri"/>
        <family val="2"/>
        <scheme val="minor"/>
      </rPr>
      <t xml:space="preserve"> is </t>
    </r>
    <r>
      <rPr>
        <b/>
        <sz val="14"/>
        <rFont val="Calibri"/>
        <family val="2"/>
        <scheme val="minor"/>
      </rPr>
      <t>not permitted</t>
    </r>
    <r>
      <rPr>
        <sz val="14"/>
        <rFont val="Calibri"/>
        <family val="2"/>
        <scheme val="minor"/>
      </rPr>
      <t>, unless written consent is granted by Mynda Treacy.</t>
    </r>
  </si>
  <si>
    <r>
      <t xml:space="preserve">- </t>
    </r>
    <r>
      <rPr>
        <b/>
        <sz val="14"/>
        <rFont val="Calibri"/>
        <family val="2"/>
        <scheme val="minor"/>
      </rPr>
      <t>Sharing</t>
    </r>
    <r>
      <rPr>
        <sz val="14"/>
        <rFont val="Calibri"/>
        <family val="2"/>
        <scheme val="minor"/>
      </rPr>
      <t xml:space="preserve"> </t>
    </r>
    <r>
      <rPr>
        <b/>
        <sz val="14"/>
        <rFont val="Calibri"/>
        <family val="2"/>
        <scheme val="minor"/>
      </rPr>
      <t>images</t>
    </r>
    <r>
      <rPr>
        <sz val="14"/>
        <rFont val="Calibri"/>
        <family val="2"/>
        <scheme val="minor"/>
      </rPr>
      <t xml:space="preserve"> of dashboards you build based on this data and or dashboard </t>
    </r>
    <r>
      <rPr>
        <b/>
        <sz val="14"/>
        <rFont val="Calibri"/>
        <family val="2"/>
        <scheme val="minor"/>
      </rPr>
      <t>on social media must be accompanied by the following</t>
    </r>
    <r>
      <rPr>
        <sz val="14"/>
        <rFont val="Calibri"/>
        <family val="2"/>
        <scheme val="minor"/>
      </rPr>
      <t>:</t>
    </r>
  </si>
  <si>
    <r>
      <t xml:space="preserve">- </t>
    </r>
    <r>
      <rPr>
        <b/>
        <sz val="14"/>
        <rFont val="Calibri"/>
        <family val="2"/>
        <scheme val="minor"/>
      </rPr>
      <t>Sharing</t>
    </r>
    <r>
      <rPr>
        <sz val="14"/>
        <rFont val="Calibri"/>
        <family val="2"/>
        <scheme val="minor"/>
      </rPr>
      <t xml:space="preserve"> </t>
    </r>
    <r>
      <rPr>
        <b/>
        <sz val="14"/>
        <rFont val="Calibri"/>
        <family val="2"/>
        <scheme val="minor"/>
      </rPr>
      <t>Excel files</t>
    </r>
    <r>
      <rPr>
        <sz val="14"/>
        <rFont val="Calibri"/>
        <family val="2"/>
        <scheme val="minor"/>
      </rPr>
      <t xml:space="preserve"> containing dashboards you build based on this data and or dashboard </t>
    </r>
    <r>
      <rPr>
        <b/>
        <sz val="14"/>
        <rFont val="Calibri"/>
        <family val="2"/>
        <scheme val="minor"/>
      </rPr>
      <t>on social media is not permitted*</t>
    </r>
    <r>
      <rPr>
        <sz val="14"/>
        <rFont val="Calibri"/>
        <family val="2"/>
        <scheme val="minor"/>
      </rPr>
      <t>.</t>
    </r>
  </si>
  <si>
    <t>*Please direct people to download the original file from the link in the video description on YouTube.</t>
  </si>
  <si>
    <t>- The workbook and any visualization pages must be accompanied by the following copyright notice: My Online Training Hub ©.</t>
  </si>
  <si>
    <t>- This sheet must remain in any file that uses this data and or these Dashboard techniques.</t>
  </si>
  <si>
    <t>- Any uses of this workbook and/or data must include the above attribution.</t>
  </si>
  <si>
    <t>Display Period</t>
  </si>
  <si>
    <t>Conditional Formats</t>
  </si>
  <si>
    <t>Weekends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</si>
</sst>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dd\-mmm"/>
    <numFmt numFmtId="165" formatCode="0\ &quot;Days&quot;"/>
    <numFmt numFmtId="166" formatCode="[$-F800]dddd\,\ mmmm\ dd\,\ yyyy"/>
    <numFmt numFmtId="167" formatCode="#,##0.0,,&quot;M&quot;"/>
    <numFmt numFmtId="168" formatCode="@*."/>
    <numFmt numFmtId="169"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1"/>
      <name val="Segoe UI"/>
      <family val="2"/>
    </font>
    <font>
      <sz val="11"/>
      <color theme="0"/>
      <name val="Segoe UI"/>
      <family val="2"/>
    </font>
    <font>
      <sz val="14"/>
      <color theme="0"/>
      <name val="Segoe UI"/>
      <family val="2"/>
    </font>
    <font>
      <sz val="18"/>
      <color theme="0"/>
      <name val="Segoe UI"/>
      <family val="2"/>
    </font>
    <font>
      <sz val="12"/>
      <color theme="0"/>
      <name val="Calibri"/>
      <family val="2"/>
      <scheme val="minor"/>
    </font>
    <font>
      <sz val="11"/>
      <color rgb="FFFF0000"/>
      <name val="Calibri"/>
      <family val="2"/>
      <scheme val="minor"/>
    </font>
    <font>
      <u/>
      <sz val="11"/>
      <color theme="10"/>
      <name val="Calibri"/>
      <family val="2"/>
      <scheme val="minor"/>
    </font>
    <font>
      <sz val="20"/>
      <color theme="0"/>
      <name val="Segoe UI"/>
      <family val="2"/>
    </font>
    <font>
      <sz val="14"/>
      <name val="Calibri"/>
      <family val="2"/>
      <scheme val="minor"/>
    </font>
    <font>
      <b/>
      <sz val="14"/>
      <name val="Calibri"/>
      <family val="2"/>
      <scheme val="minor"/>
    </font>
    <font>
      <sz val="22"/>
      <color theme="0"/>
      <name val="Segoe UI Light"/>
      <family val="2"/>
    </font>
    <font>
      <sz val="12"/>
      <color theme="0"/>
      <name val="Segoe UI Light"/>
      <family val="2"/>
    </font>
    <font>
      <sz val="14"/>
      <color theme="1"/>
      <name val="Calibri"/>
      <family val="2"/>
      <scheme val="minor"/>
    </font>
    <font>
      <sz val="11"/>
      <color theme="8" tint="-0.499984740745262"/>
      <name val="Calibri"/>
      <family val="2"/>
      <scheme val="minor"/>
    </font>
    <font>
      <sz val="8"/>
      <color rgb="FF000000"/>
      <name val="Segoe UI"/>
      <family val="2"/>
    </font>
    <font>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rgb="FF336600"/>
        <bgColor indexed="64"/>
      </patternFill>
    </fill>
    <fill>
      <patternFill patternType="lightUp"/>
    </fill>
    <fill>
      <patternFill patternType="solid">
        <fgColor theme="4" tint="0.59999389629810485"/>
        <bgColor indexed="64"/>
      </patternFill>
    </fill>
    <fill>
      <patternFill patternType="solid">
        <fgColor theme="5" tint="0.39997558519241921"/>
        <bgColor indexed="64"/>
      </patternFill>
    </fill>
  </fills>
  <borders count="4">
    <border>
      <left/>
      <right/>
      <top/>
      <bottom/>
      <diagonal/>
    </border>
    <border>
      <left/>
      <right/>
      <top/>
      <bottom style="thin">
        <color indexed="64"/>
      </bottom>
      <diagonal/>
    </border>
    <border>
      <left style="thin">
        <color theme="0"/>
      </left>
      <right style="thin">
        <color theme="0"/>
      </right>
      <top/>
      <bottom/>
      <diagonal/>
    </border>
    <border>
      <left style="thin">
        <color theme="4"/>
      </left>
      <right style="thin">
        <color theme="4"/>
      </right>
      <top style="thin">
        <color theme="4"/>
      </top>
      <bottom style="thin">
        <color theme="4"/>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62">
    <xf numFmtId="0" fontId="0" fillId="0" borderId="0" xfId="0"/>
    <xf numFmtId="14" fontId="0" fillId="0" borderId="0" xfId="0" applyNumberFormat="1"/>
    <xf numFmtId="9" fontId="0" fillId="0" borderId="0" xfId="1" applyFont="1"/>
    <xf numFmtId="3"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center"/>
    </xf>
    <xf numFmtId="164" fontId="0" fillId="0" borderId="0" xfId="0" applyNumberFormat="1" applyAlignment="1">
      <alignment vertical="center"/>
    </xf>
    <xf numFmtId="0" fontId="0" fillId="0" borderId="0" xfId="0" applyAlignment="1">
      <alignment vertical="center"/>
    </xf>
    <xf numFmtId="9" fontId="0" fillId="0" borderId="0" xfId="0" applyNumberFormat="1"/>
    <xf numFmtId="3" fontId="0" fillId="0" borderId="0" xfId="0" applyNumberFormat="1" applyAlignment="1">
      <alignment horizontal="center"/>
    </xf>
    <xf numFmtId="164" fontId="0" fillId="0" borderId="0" xfId="0" pivotButton="1" applyNumberFormat="1" applyAlignment="1">
      <alignment vertical="center"/>
    </xf>
    <xf numFmtId="9" fontId="0" fillId="0" borderId="0" xfId="1" applyFont="1" applyAlignment="1"/>
    <xf numFmtId="9" fontId="0" fillId="0" borderId="0" xfId="1" applyFont="1" applyBorder="1" applyAlignment="1"/>
    <xf numFmtId="0" fontId="2" fillId="0" borderId="0" xfId="0" applyFont="1"/>
    <xf numFmtId="0" fontId="4" fillId="0" borderId="0" xfId="0" applyFont="1" applyAlignment="1">
      <alignment horizontal="right" vertical="top"/>
    </xf>
    <xf numFmtId="166" fontId="0" fillId="0" borderId="0" xfId="0" applyNumberFormat="1"/>
    <xf numFmtId="164" fontId="0" fillId="2" borderId="2" xfId="0" applyNumberFormat="1" applyFill="1" applyBorder="1" applyAlignment="1">
      <alignment vertical="center"/>
    </xf>
    <xf numFmtId="167" fontId="0" fillId="0" borderId="0" xfId="0" applyNumberFormat="1"/>
    <xf numFmtId="0" fontId="3" fillId="3" borderId="0" xfId="0" applyFont="1" applyFill="1"/>
    <xf numFmtId="14" fontId="3" fillId="3" borderId="0" xfId="0" applyNumberFormat="1" applyFont="1" applyFill="1" applyAlignment="1">
      <alignment horizontal="center"/>
    </xf>
    <xf numFmtId="0" fontId="3" fillId="3" borderId="0" xfId="0" applyFont="1" applyFill="1" applyAlignment="1">
      <alignment horizontal="center"/>
    </xf>
    <xf numFmtId="0" fontId="5" fillId="3" borderId="0" xfId="0" applyFont="1" applyFill="1" applyAlignment="1">
      <alignment horizontal="center" vertical="center"/>
    </xf>
    <xf numFmtId="15" fontId="5" fillId="3" borderId="0" xfId="1" applyNumberFormat="1" applyFont="1" applyFill="1" applyAlignment="1">
      <alignment horizontal="left" vertical="center"/>
    </xf>
    <xf numFmtId="165" fontId="5" fillId="3" borderId="0" xfId="1" applyNumberFormat="1" applyFont="1" applyFill="1" applyAlignment="1">
      <alignment horizontal="center" vertical="center"/>
    </xf>
    <xf numFmtId="15" fontId="6" fillId="3" borderId="0" xfId="1" applyNumberFormat="1" applyFont="1" applyFill="1" applyAlignment="1">
      <alignment horizontal="left" vertical="center"/>
    </xf>
    <xf numFmtId="0" fontId="7" fillId="3" borderId="0" xfId="0" applyFont="1" applyFill="1" applyAlignment="1">
      <alignment vertical="center"/>
    </xf>
    <xf numFmtId="0" fontId="0" fillId="0" borderId="1" xfId="0" applyBorder="1" applyAlignment="1">
      <alignment horizontal="center"/>
    </xf>
    <xf numFmtId="0" fontId="0" fillId="0" borderId="1" xfId="0" applyBorder="1" applyAlignment="1">
      <alignment vertical="center"/>
    </xf>
    <xf numFmtId="0" fontId="8" fillId="3" borderId="0" xfId="0" applyFont="1" applyFill="1" applyAlignment="1">
      <alignment vertical="center"/>
    </xf>
    <xf numFmtId="9" fontId="0" fillId="0" borderId="0" xfId="1" applyFont="1" applyAlignment="1">
      <alignment horizontal="center"/>
    </xf>
    <xf numFmtId="0" fontId="2" fillId="0" borderId="0" xfId="0" applyFont="1" applyAlignment="1">
      <alignment horizontal="center"/>
    </xf>
    <xf numFmtId="0" fontId="2" fillId="0" borderId="0" xfId="0" applyFont="1" applyAlignment="1">
      <alignment horizontal="left"/>
    </xf>
    <xf numFmtId="0" fontId="2" fillId="0" borderId="1" xfId="0" applyFont="1" applyBorder="1" applyAlignment="1">
      <alignment vertical="center"/>
    </xf>
    <xf numFmtId="0" fontId="2" fillId="0" borderId="1" xfId="0" applyFont="1" applyBorder="1"/>
    <xf numFmtId="0" fontId="11" fillId="4" borderId="0" xfId="0" applyFont="1" applyFill="1" applyAlignment="1">
      <alignment vertical="center"/>
    </xf>
    <xf numFmtId="0" fontId="12" fillId="0" borderId="0" xfId="0" applyFont="1"/>
    <xf numFmtId="0" fontId="14" fillId="4" borderId="0" xfId="0" applyFont="1" applyFill="1" applyAlignment="1">
      <alignment vertical="center"/>
    </xf>
    <xf numFmtId="0" fontId="15" fillId="4" borderId="0" xfId="0" applyFont="1" applyFill="1" applyAlignment="1">
      <alignment vertical="center"/>
    </xf>
    <xf numFmtId="0" fontId="16" fillId="0" borderId="0" xfId="0" applyFont="1"/>
    <xf numFmtId="0" fontId="17" fillId="0" borderId="0" xfId="0" applyFont="1"/>
    <xf numFmtId="168" fontId="0" fillId="0" borderId="0" xfId="0" applyNumberFormat="1" applyAlignment="1">
      <alignment horizontal="left" indent="1"/>
    </xf>
    <xf numFmtId="168" fontId="0" fillId="0" borderId="0" xfId="0" applyNumberFormat="1"/>
    <xf numFmtId="169" fontId="0" fillId="0" borderId="0" xfId="0" applyNumberFormat="1"/>
    <xf numFmtId="0" fontId="9" fillId="0" borderId="0" xfId="0" applyFont="1"/>
    <xf numFmtId="0" fontId="12" fillId="0" borderId="0" xfId="0" quotePrefix="1" applyFont="1" applyAlignment="1">
      <alignment vertical="center"/>
    </xf>
    <xf numFmtId="0" fontId="12" fillId="0" borderId="0" xfId="0" quotePrefix="1" applyFont="1"/>
    <xf numFmtId="0" fontId="10" fillId="0" borderId="0" xfId="2"/>
    <xf numFmtId="0" fontId="0" fillId="0" borderId="0" xfId="0" quotePrefix="1"/>
    <xf numFmtId="0" fontId="0" fillId="0" borderId="0" xfId="1" applyNumberFormat="1" applyFont="1"/>
    <xf numFmtId="0" fontId="0" fillId="0" borderId="1" xfId="0" applyBorder="1" applyAlignment="1">
      <alignment horizontal="right" vertical="center"/>
    </xf>
    <xf numFmtId="0" fontId="0" fillId="5" borderId="0" xfId="0" applyFill="1"/>
    <xf numFmtId="0" fontId="19" fillId="0" borderId="0" xfId="0" applyFont="1"/>
    <xf numFmtId="0" fontId="0" fillId="0" borderId="3" xfId="0" applyBorder="1"/>
    <xf numFmtId="0" fontId="0" fillId="6" borderId="0" xfId="0" applyFill="1"/>
    <xf numFmtId="0" fontId="0" fillId="7" borderId="0" xfId="0" applyFill="1"/>
    <xf numFmtId="0" fontId="2" fillId="0" borderId="1" xfId="0" applyFont="1" applyBorder="1" applyAlignment="1">
      <alignment horizontal="left" vertical="center"/>
    </xf>
    <xf numFmtId="0" fontId="0" fillId="2" borderId="0" xfId="0" applyFill="1"/>
    <xf numFmtId="0" fontId="0" fillId="0" borderId="1" xfId="0" pivotButton="1" applyBorder="1" applyAlignment="1">
      <alignment vertical="center"/>
    </xf>
    <xf numFmtId="0" fontId="0" fillId="0" borderId="1" xfId="0" pivotButton="1" applyBorder="1" applyAlignment="1">
      <alignment horizontal="left" vertical="center"/>
    </xf>
    <xf numFmtId="164" fontId="0" fillId="2" borderId="2" xfId="0" applyNumberFormat="1" applyFill="1" applyBorder="1" applyAlignment="1">
      <alignment vertical="center" wrapText="1"/>
    </xf>
  </cellXfs>
  <cellStyles count="3">
    <cellStyle name="Hyperlink" xfId="2" builtinId="8"/>
    <cellStyle name="Normal" xfId="0" builtinId="0"/>
    <cellStyle name="Percent" xfId="1" builtinId="5"/>
  </cellStyles>
  <dxfs count="64">
    <dxf>
      <border>
        <bottom style="thin">
          <color auto="1"/>
        </bottom>
        <vertical/>
        <horizontal/>
      </border>
    </dxf>
    <dxf>
      <fill>
        <patternFill patternType="lightUp"/>
      </fill>
    </dxf>
    <dxf>
      <fill>
        <patternFill>
          <bgColor theme="0" tint="-0.14996795556505021"/>
        </patternFill>
      </fill>
    </dxf>
    <dxf>
      <fill>
        <patternFill>
          <bgColor theme="5" tint="0.39994506668294322"/>
        </patternFill>
      </fill>
      <border>
        <left/>
        <right/>
        <top/>
        <bottom/>
        <vertical/>
        <horizontal/>
      </border>
    </dxf>
    <dxf>
      <fill>
        <patternFill>
          <bgColor theme="4"/>
        </patternFill>
      </fill>
    </dxf>
    <dxf>
      <border>
        <left style="thin">
          <color theme="4"/>
        </left>
        <right style="thin">
          <color theme="4"/>
        </right>
        <top style="thin">
          <color theme="4"/>
        </top>
        <bottom style="thin">
          <color theme="4"/>
        </bottom>
        <vertical/>
        <horizontal/>
      </border>
    </dxf>
    <dxf>
      <numFmt numFmtId="3" formatCode="#,##0"/>
    </dxf>
    <dxf>
      <numFmt numFmtId="3" formatCode="#,##0"/>
    </dxf>
    <dxf>
      <font>
        <b val="0"/>
        <i val="0"/>
        <strike val="0"/>
        <condense val="0"/>
        <extend val="0"/>
        <outline val="0"/>
        <shadow val="0"/>
        <u val="none"/>
        <vertAlign val="baseline"/>
        <sz val="11"/>
        <color theme="1"/>
        <name val="Calibri"/>
        <family val="2"/>
        <scheme val="minor"/>
      </font>
    </dxf>
    <dxf>
      <numFmt numFmtId="3" formatCode="#,##0"/>
    </dxf>
    <dxf>
      <numFmt numFmtId="166" formatCode="[$-F800]dddd\,\ mmmm\ dd\,\ yyyy"/>
    </dxf>
    <dxf>
      <numFmt numFmtId="19" formatCode="d/mm/yyyy"/>
    </dxf>
    <dxf>
      <alignment horizontal="center"/>
    </dxf>
    <dxf>
      <alignment horizontal="center"/>
    </dxf>
    <dxf>
      <alignment horizontal="general"/>
    </dxf>
    <dxf>
      <alignment horizontal="general"/>
    </dxf>
    <dxf>
      <alignment horizontal="general"/>
    </dxf>
    <dxf>
      <alignment horizontal="general"/>
    </dxf>
    <dxf>
      <alignment horizontal="left"/>
    </dxf>
    <dxf>
      <alignment horizontal="left"/>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ont>
        <b val="0"/>
      </font>
    </dxf>
    <dxf>
      <font>
        <b val="0"/>
      </font>
    </dxf>
    <dxf>
      <font>
        <b val="0"/>
      </font>
    </dxf>
    <dxf>
      <font>
        <b val="0"/>
      </font>
    </dxf>
    <dxf>
      <font>
        <b val="0"/>
      </font>
    </dxf>
    <dxf>
      <font>
        <b val="0"/>
      </font>
    </dxf>
    <dxf>
      <font>
        <b val="0"/>
      </font>
    </dxf>
    <dxf>
      <font>
        <b val="0"/>
      </font>
    </dxf>
    <dxf>
      <font>
        <b val="0"/>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b/>
      </font>
    </dxf>
    <dxf>
      <font>
        <b/>
      </font>
    </dxf>
    <dxf>
      <font>
        <b/>
      </font>
    </dxf>
    <dxf>
      <font>
        <b/>
      </font>
    </dxf>
    <dxf>
      <font>
        <b/>
      </font>
    </dxf>
    <dxf>
      <font>
        <b/>
      </font>
    </dxf>
    <dxf>
      <font>
        <b/>
      </font>
    </dxf>
    <dxf>
      <font>
        <b/>
      </font>
    </dxf>
    <dxf>
      <font>
        <b/>
      </font>
    </dxf>
    <dxf>
      <alignment horizontal="left"/>
    </dxf>
    <dxf>
      <alignment horizontal="left"/>
    </dxf>
    <dxf>
      <alignment horizontal="left"/>
    </dxf>
    <dxf>
      <alignment horizontal="left"/>
    </dxf>
    <dxf>
      <alignment horizontal="left"/>
    </dxf>
    <dxf>
      <alignment horizontal="right"/>
    </dxf>
    <dxf>
      <font>
        <b/>
        <color theme="1"/>
      </font>
      <border>
        <bottom style="thin">
          <color theme="8"/>
        </bottom>
        <vertical/>
        <horizontal/>
      </border>
    </dxf>
    <dxf>
      <font>
        <color theme="1"/>
      </font>
      <fill>
        <patternFill patternType="none">
          <bgColor auto="1"/>
        </patternFill>
      </fill>
      <border diagonalUp="0" diagonalDown="0">
        <left/>
        <right/>
        <top/>
        <bottom/>
        <vertical/>
        <horizontal/>
      </border>
    </dxf>
  </dxfs>
  <tableStyles count="1" defaultTableStyle="TableStyleMedium2" defaultPivotStyle="PivotStyleLight16">
    <tableStyle name="No Border" pivot="0" table="0" count="10" xr9:uid="{EEEA172B-89F3-489D-B80E-D598FE9BFA19}">
      <tableStyleElement type="wholeTable" dxfId="63"/>
      <tableStyleElement type="headerRow" dxfId="62"/>
    </tableStyle>
  </tableStyles>
  <colors>
    <mruColors>
      <color rgb="FFFF7D7D"/>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8" tint="0.59999389629810485"/>
              <bgColor theme="8"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5">
        <x14:slicerStyle name="No Bord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983245018900938"/>
          <c:y val="0.34339216218662316"/>
          <c:w val="0.45387741626636291"/>
          <c:h val="0.62212507919268711"/>
        </c:manualLayout>
      </c:layout>
      <c:doughnutChart>
        <c:varyColors val="1"/>
        <c:ser>
          <c:idx val="0"/>
          <c:order val="0"/>
          <c:spPr>
            <a:solidFill>
              <a:schemeClr val="accent6">
                <a:lumMod val="60000"/>
                <a:lumOff val="40000"/>
              </a:schemeClr>
            </a:solidFill>
          </c:spPr>
          <c:dPt>
            <c:idx val="0"/>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01-C421-4E68-8224-5224CC7ECE7A}"/>
              </c:ext>
            </c:extLst>
          </c:dPt>
          <c:dPt>
            <c:idx val="1"/>
            <c:bubble3D val="0"/>
            <c:spPr>
              <a:solidFill>
                <a:srgbClr val="FF7D7D"/>
              </a:solidFill>
              <a:ln w="19050">
                <a:solidFill>
                  <a:schemeClr val="lt1"/>
                </a:solidFill>
              </a:ln>
              <a:effectLst/>
            </c:spPr>
            <c:extLst>
              <c:ext xmlns:c16="http://schemas.microsoft.com/office/drawing/2014/chart" uri="{C3380CC4-5D6E-409C-BE32-E72D297353CC}">
                <c16:uniqueId val="{00000003-C421-4E68-8224-5224CC7ECE7A}"/>
              </c:ext>
            </c:extLst>
          </c:dPt>
          <c:cat>
            <c:strRef>
              <c:f>Workings!$B$2:$C$2</c:f>
              <c:strCache>
                <c:ptCount val="2"/>
                <c:pt idx="0">
                  <c:v>Actual </c:v>
                </c:pt>
                <c:pt idx="1">
                  <c:v>Budget </c:v>
                </c:pt>
              </c:strCache>
            </c:strRef>
          </c:cat>
          <c:val>
            <c:numRef>
              <c:f>Workings!$B$4:$C$4</c:f>
              <c:numCache>
                <c:formatCode>0%</c:formatCode>
                <c:ptCount val="2"/>
                <c:pt idx="0">
                  <c:v>0.42347250571210965</c:v>
                </c:pt>
                <c:pt idx="1">
                  <c:v>0.57652749428789041</c:v>
                </c:pt>
              </c:numCache>
            </c:numRef>
          </c:val>
          <c:extLst>
            <c:ext xmlns:c16="http://schemas.microsoft.com/office/drawing/2014/chart" uri="{C3380CC4-5D6E-409C-BE32-E72D297353CC}">
              <c16:uniqueId val="{00000004-C421-4E68-8224-5224CC7ECE7A}"/>
            </c:ext>
          </c:extLst>
        </c:ser>
        <c:dLbls>
          <c:showLegendKey val="0"/>
          <c:showVal val="0"/>
          <c:showCatName val="0"/>
          <c:showSerName val="0"/>
          <c:showPercent val="0"/>
          <c:showBubbleSize val="0"/>
          <c:showLeaderLines val="1"/>
        </c:dLbls>
        <c:firstSliceAng val="0"/>
        <c:holeSize val="58"/>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[project_management_dashboard_dynamic_periods.xlsx]Workings!Budget_v_Actual</c:name>
    <c:fmtId val="21"/>
  </c:pivotSource>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AU" sz="1200">
                <a:solidFill>
                  <a:schemeClr val="bg1"/>
                </a:solidFill>
                <a:latin typeface="Segoe UI" panose="020B0502040204020203" pitchFamily="34" charset="0"/>
                <a:cs typeface="Segoe UI" panose="020B0502040204020203" pitchFamily="34" charset="0"/>
              </a:rPr>
              <a:t>BUDGET VS ACTUAL</a:t>
            </a:r>
          </a:p>
        </c:rich>
      </c:tx>
      <c:layout>
        <c:manualLayout>
          <c:xMode val="edge"/>
          <c:yMode val="edge"/>
          <c:x val="5.0000167978861539E-2"/>
          <c:y val="9.073548288215797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ivotFmts>
      <c:pivotFmt>
        <c:idx val="0"/>
        <c:spPr>
          <a:solidFill>
            <a:schemeClr val="accent5">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eparator>
</c:separator>
          <c:extLst>
            <c:ext xmlns:c15="http://schemas.microsoft.com/office/drawing/2012/chart" uri="{CE6537A1-D6FC-4f65-9D91-7224C49458BB}"/>
          </c:extLst>
        </c:dLbl>
      </c:pivotFmt>
      <c:pivotFmt>
        <c:idx val="1"/>
        <c:spPr>
          <a:noFill/>
          <a:ln w="19050">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1"/>
          <c:showPercent val="0"/>
          <c:showBubbleSize val="0"/>
          <c:separator>
</c:separator>
          <c:extLst>
            <c:ext xmlns:c15="http://schemas.microsoft.com/office/drawing/2012/chart" uri="{CE6537A1-D6FC-4f65-9D91-7224C49458BB}"/>
          </c:extLst>
        </c:dLbl>
      </c:pivotFmt>
      <c:pivotFmt>
        <c:idx val="2"/>
        <c:spPr>
          <a:noFill/>
          <a:ln w="19050">
            <a:solidFill>
              <a:schemeClr val="accent1"/>
            </a:solidFill>
          </a:ln>
          <a:effectLst/>
        </c:spPr>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1"/>
          <c:showPercent val="0"/>
          <c:showBubbleSize val="0"/>
          <c:separator>
</c:separator>
          <c:extLst>
            <c:ext xmlns:c15="http://schemas.microsoft.com/office/drawing/2012/chart" uri="{CE6537A1-D6FC-4f65-9D91-7224C49458BB}">
              <c15:layout>
                <c:manualLayout>
                  <c:w val="0.53896382517402708"/>
                  <c:h val="0.16189814814814815"/>
                </c:manualLayout>
              </c15:layout>
            </c:ext>
          </c:extLst>
        </c:dLbl>
      </c:pivotFmt>
      <c:pivotFmt>
        <c:idx val="3"/>
        <c:spPr>
          <a:solidFill>
            <a:schemeClr val="accent5">
              <a:lumMod val="40000"/>
              <a:lumOff val="60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1"/>
          <c:showPercent val="0"/>
          <c:showBubbleSize val="0"/>
          <c:separator>
</c:separator>
          <c:extLst>
            <c:ext xmlns:c15="http://schemas.microsoft.com/office/drawing/2012/chart" uri="{CE6537A1-D6FC-4f65-9D91-7224C49458BB}">
              <c15:layout>
                <c:manualLayout>
                  <c:w val="0.54425729392521582"/>
                  <c:h val="0.11560185185185186"/>
                </c:manualLayout>
              </c15:layout>
            </c:ext>
          </c:extLst>
        </c:dLbl>
      </c:pivotFmt>
      <c:pivotFmt>
        <c:idx val="4"/>
        <c:spPr>
          <a:solidFill>
            <a:schemeClr val="accent5">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eparator>
</c:separator>
          <c:extLst>
            <c:ext xmlns:c15="http://schemas.microsoft.com/office/drawing/2012/chart" uri="{CE6537A1-D6FC-4f65-9D91-7224C49458BB}"/>
          </c:extLst>
        </c:dLbl>
      </c:pivotFmt>
      <c:pivotFmt>
        <c:idx val="5"/>
        <c:spPr>
          <a:solidFill>
            <a:schemeClr val="accent5">
              <a:lumMod val="40000"/>
              <a:lumOff val="60000"/>
            </a:schemeClr>
          </a:solidFill>
          <a:ln>
            <a:noFill/>
          </a:ln>
          <a:effectLst/>
        </c:spP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1"/>
          <c:showPercent val="0"/>
          <c:showBubbleSize val="0"/>
          <c:separator>
</c:separator>
          <c:extLst>
            <c:ext xmlns:c15="http://schemas.microsoft.com/office/drawing/2012/chart" uri="{CE6537A1-D6FC-4f65-9D91-7224C49458BB}">
              <c15:layout>
                <c:manualLayout>
                  <c:w val="0.54425729392521582"/>
                  <c:h val="0.11560185185185186"/>
                </c:manualLayout>
              </c15:layout>
            </c:ext>
          </c:extLst>
        </c:dLbl>
      </c:pivotFmt>
      <c:pivotFmt>
        <c:idx val="6"/>
        <c:spPr>
          <a:noFill/>
          <a:ln w="19050">
            <a:solidFill>
              <a:schemeClr val="accen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1"/>
          <c:showPercent val="0"/>
          <c:showBubbleSize val="0"/>
          <c:separator>
</c:separator>
          <c:extLst>
            <c:ext xmlns:c15="http://schemas.microsoft.com/office/drawing/2012/chart" uri="{CE6537A1-D6FC-4f65-9D91-7224C49458BB}"/>
          </c:extLst>
        </c:dLbl>
      </c:pivotFmt>
      <c:pivotFmt>
        <c:idx val="7"/>
        <c:spPr>
          <a:noFill/>
          <a:ln w="19050">
            <a:solidFill>
              <a:schemeClr val="accent1"/>
            </a:solidFill>
          </a:ln>
          <a:effectLst/>
        </c:spPr>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1"/>
          <c:showPercent val="0"/>
          <c:showBubbleSize val="0"/>
          <c:separator>
</c:separator>
          <c:extLst>
            <c:ext xmlns:c15="http://schemas.microsoft.com/office/drawing/2012/chart" uri="{CE6537A1-D6FC-4f65-9D91-7224C49458BB}">
              <c15:layout>
                <c:manualLayout>
                  <c:w val="0.53896382517402708"/>
                  <c:h val="0.16189814814814815"/>
                </c:manualLayout>
              </c15:layout>
            </c:ext>
          </c:extLst>
        </c:dLbl>
      </c:pivotFmt>
      <c:pivotFmt>
        <c:idx val="8"/>
        <c:spPr>
          <a:solidFill>
            <a:schemeClr val="accent6">
              <a:lumMod val="40000"/>
              <a:lumOff val="60000"/>
            </a:schemeClr>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eparator>
</c:separator>
          <c:extLst>
            <c:ext xmlns:c15="http://schemas.microsoft.com/office/drawing/2012/chart" uri="{CE6537A1-D6FC-4f65-9D91-7224C49458BB}"/>
          </c:extLst>
        </c:dLbl>
      </c:pivotFmt>
      <c:pivotFmt>
        <c:idx val="9"/>
        <c:spPr>
          <a:solidFill>
            <a:schemeClr val="accent6">
              <a:lumMod val="40000"/>
              <a:lumOff val="60000"/>
            </a:schemeClr>
          </a:solidFill>
          <a:ln w="19050">
            <a:noFill/>
          </a:ln>
          <a:effectLst/>
        </c:spPr>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1"/>
          <c:showPercent val="0"/>
          <c:showBubbleSize val="0"/>
          <c:separator>
</c:separator>
          <c:extLst>
            <c:ext xmlns:c15="http://schemas.microsoft.com/office/drawing/2012/chart" uri="{CE6537A1-D6FC-4f65-9D91-7224C49458BB}">
              <c15:layout>
                <c:manualLayout>
                  <c:w val="0.74695964965925221"/>
                  <c:h val="0.32496830203916816"/>
                </c:manualLayout>
              </c15:layout>
            </c:ext>
          </c:extLst>
        </c:dLbl>
      </c:pivotFmt>
      <c:pivotFmt>
        <c:idx val="10"/>
        <c:spPr>
          <a:noFill/>
          <a:ln w="25400">
            <a:solidFill>
              <a:srgbClr val="FF7D7D"/>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1"/>
          <c:showPercent val="0"/>
          <c:showBubbleSize val="0"/>
          <c:separator>
</c:separator>
          <c:extLst>
            <c:ext xmlns:c15="http://schemas.microsoft.com/office/drawing/2012/chart" uri="{CE6537A1-D6FC-4f65-9D91-7224C49458BB}"/>
          </c:extLst>
        </c:dLbl>
      </c:pivotFmt>
      <c:pivotFmt>
        <c:idx val="11"/>
        <c:spPr>
          <a:noFill/>
          <a:ln w="25400">
            <a:solidFill>
              <a:srgbClr val="FF7D7D"/>
            </a:solidFill>
          </a:ln>
          <a:effectLst/>
        </c:spPr>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1"/>
          <c:showPercent val="0"/>
          <c:showBubbleSize val="0"/>
          <c:separator>
</c:separator>
          <c:extLst>
            <c:ext xmlns:c15="http://schemas.microsoft.com/office/drawing/2012/chart" uri="{CE6537A1-D6FC-4f65-9D91-7224C49458BB}">
              <c15:layout>
                <c:manualLayout>
                  <c:w val="0.84315575297659517"/>
                  <c:h val="0.2831108419139915"/>
                </c:manualLayout>
              </c15:layout>
            </c:ext>
          </c:extLst>
        </c:dLbl>
      </c:pivotFmt>
      <c:pivotFmt>
        <c:idx val="12"/>
        <c:spPr>
          <a:solidFill>
            <a:schemeClr val="accent2">
              <a:lumMod val="60000"/>
              <a:lumOff val="40000"/>
            </a:schemeClr>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extLst>
            <c:ext xmlns:c15="http://schemas.microsoft.com/office/drawing/2012/chart" uri="{CE6537A1-D6FC-4f65-9D91-7224C49458BB}"/>
          </c:extLst>
        </c:dLbl>
      </c:pivotFmt>
      <c:pivotFmt>
        <c:idx val="13"/>
        <c:spPr>
          <a:solidFill>
            <a:schemeClr val="accent2">
              <a:lumMod val="60000"/>
              <a:lumOff val="40000"/>
            </a:schemeClr>
          </a:solidFill>
          <a:ln w="19050">
            <a:noFill/>
          </a:ln>
          <a:effectLst/>
        </c:spPr>
        <c:dLbl>
          <c:idx val="0"/>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separator>
</c:separator>
          <c:extLst>
            <c:ext xmlns:c15="http://schemas.microsoft.com/office/drawing/2012/chart" uri="{CE6537A1-D6FC-4f65-9D91-7224C49458BB}">
              <c15:layout>
                <c:manualLayout>
                  <c:w val="0.35721634789715495"/>
                  <c:h val="0.32496830203916816"/>
                </c:manualLayout>
              </c15:layout>
            </c:ext>
          </c:extLst>
        </c:dLbl>
      </c:pivotFmt>
      <c:pivotFmt>
        <c:idx val="14"/>
        <c:spPr>
          <a:solidFill>
            <a:srgbClr val="FF7D7D"/>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separator>
</c:separator>
          <c:extLst>
            <c:ext xmlns:c15="http://schemas.microsoft.com/office/drawing/2012/chart" uri="{CE6537A1-D6FC-4f65-9D91-7224C49458BB}"/>
          </c:extLst>
        </c:dLbl>
      </c:pivotFmt>
      <c:pivotFmt>
        <c:idx val="15"/>
        <c:spPr>
          <a:solidFill>
            <a:srgbClr val="FF7D7D"/>
          </a:solidFill>
          <a:ln w="19050">
            <a:noFill/>
          </a:ln>
          <a:effectLst/>
        </c:spPr>
        <c:dLbl>
          <c:idx val="0"/>
          <c:layout>
            <c:manualLayout>
              <c:x val="-4.6153808880428929E-2"/>
              <c:y val="4.0379567938623056E-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separator>
</c:separator>
          <c:extLst>
            <c:ext xmlns:c15="http://schemas.microsoft.com/office/drawing/2012/chart" uri="{CE6537A1-D6FC-4f65-9D91-7224C49458BB}">
              <c15:layout>
                <c:manualLayout>
                  <c:w val="0.43802791195000046"/>
                  <c:h val="0.2831108419139915"/>
                </c:manualLayout>
              </c15:layout>
            </c:ext>
          </c:extLst>
        </c:dLbl>
      </c:pivotFmt>
    </c:pivotFmts>
    <c:plotArea>
      <c:layout>
        <c:manualLayout>
          <c:layoutTarget val="inner"/>
          <c:xMode val="edge"/>
          <c:yMode val="edge"/>
          <c:x val="6.6666666666666666E-2"/>
          <c:y val="0.33443684502940785"/>
          <c:w val="0.87878787878787878"/>
          <c:h val="0.61463685652432143"/>
        </c:manualLayout>
      </c:layout>
      <c:barChart>
        <c:barDir val="bar"/>
        <c:grouping val="clustered"/>
        <c:varyColors val="0"/>
        <c:ser>
          <c:idx val="0"/>
          <c:order val="0"/>
          <c:tx>
            <c:strRef>
              <c:f>Workings!$B$2</c:f>
              <c:strCache>
                <c:ptCount val="1"/>
                <c:pt idx="0">
                  <c:v>Actual </c:v>
                </c:pt>
              </c:strCache>
            </c:strRef>
          </c:tx>
          <c:spPr>
            <a:solidFill>
              <a:schemeClr val="accent2">
                <a:lumMod val="60000"/>
                <a:lumOff val="40000"/>
              </a:schemeClr>
            </a:solidFill>
            <a:ln w="19050">
              <a:noFill/>
            </a:ln>
            <a:effectLst/>
          </c:spPr>
          <c:invertIfNegative val="0"/>
          <c:dPt>
            <c:idx val="0"/>
            <c:invertIfNegative val="0"/>
            <c:bubble3D val="0"/>
            <c:spPr>
              <a:solidFill>
                <a:schemeClr val="accent2">
                  <a:lumMod val="60000"/>
                  <a:lumOff val="40000"/>
                </a:schemeClr>
              </a:solidFill>
              <a:ln w="19050">
                <a:noFill/>
              </a:ln>
              <a:effectLst/>
            </c:spPr>
            <c:extLst>
              <c:ext xmlns:c16="http://schemas.microsoft.com/office/drawing/2014/chart" uri="{C3380CC4-5D6E-409C-BE32-E72D297353CC}">
                <c16:uniqueId val="{00000000-3E89-438F-9816-332D1E0E14DC}"/>
              </c:ext>
            </c:extLst>
          </c:dPt>
          <c:dLbls>
            <c:dLbl>
              <c:idx val="0"/>
              <c:dLblPos val="outEnd"/>
              <c:showLegendKey val="0"/>
              <c:showVal val="1"/>
              <c:showCatName val="0"/>
              <c:showSerName val="1"/>
              <c:showPercent val="0"/>
              <c:showBubbleSize val="0"/>
              <c:separator>
</c:separator>
              <c:extLst>
                <c:ext xmlns:c15="http://schemas.microsoft.com/office/drawing/2012/chart" uri="{CE6537A1-D6FC-4f65-9D91-7224C49458BB}">
                  <c15:layout>
                    <c:manualLayout>
                      <c:w val="0.35721634789715495"/>
                      <c:h val="0.32496830203916816"/>
                    </c:manualLayout>
                  </c15:layout>
                </c:ext>
                <c:ext xmlns:c16="http://schemas.microsoft.com/office/drawing/2014/chart" uri="{C3380CC4-5D6E-409C-BE32-E72D297353CC}">
                  <c16:uniqueId val="{00000000-3E89-438F-9816-332D1E0E14DC}"/>
                </c:ext>
              </c:extLst>
            </c:dLbl>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Workings!$B$3</c:f>
              <c:strCache>
                <c:ptCount val="1"/>
                <c:pt idx="0">
                  <c:v>Total</c:v>
                </c:pt>
              </c:strCache>
            </c:strRef>
          </c:cat>
          <c:val>
            <c:numRef>
              <c:f>Workings!$B$3</c:f>
              <c:numCache>
                <c:formatCode>#,##0.0,,"M"</c:formatCode>
                <c:ptCount val="1"/>
                <c:pt idx="0">
                  <c:v>8340291</c:v>
                </c:pt>
              </c:numCache>
            </c:numRef>
          </c:val>
          <c:extLst>
            <c:ext xmlns:c16="http://schemas.microsoft.com/office/drawing/2014/chart" uri="{C3380CC4-5D6E-409C-BE32-E72D297353CC}">
              <c16:uniqueId val="{00000001-3E89-438F-9816-332D1E0E14DC}"/>
            </c:ext>
          </c:extLst>
        </c:ser>
        <c:ser>
          <c:idx val="1"/>
          <c:order val="1"/>
          <c:tx>
            <c:strRef>
              <c:f>Workings!$C$2</c:f>
              <c:strCache>
                <c:ptCount val="1"/>
                <c:pt idx="0">
                  <c:v>Budget </c:v>
                </c:pt>
              </c:strCache>
            </c:strRef>
          </c:tx>
          <c:spPr>
            <a:solidFill>
              <a:srgbClr val="FF7D7D"/>
            </a:solidFill>
            <a:ln w="19050">
              <a:noFill/>
            </a:ln>
            <a:effectLst/>
          </c:spPr>
          <c:invertIfNegative val="0"/>
          <c:dPt>
            <c:idx val="0"/>
            <c:invertIfNegative val="0"/>
            <c:bubble3D val="0"/>
            <c:spPr>
              <a:solidFill>
                <a:srgbClr val="FF7D7D"/>
              </a:solidFill>
              <a:ln w="19050">
                <a:noFill/>
              </a:ln>
              <a:effectLst/>
            </c:spPr>
            <c:extLst>
              <c:ext xmlns:c16="http://schemas.microsoft.com/office/drawing/2014/chart" uri="{C3380CC4-5D6E-409C-BE32-E72D297353CC}">
                <c16:uniqueId val="{00000002-3E89-438F-9816-332D1E0E14DC}"/>
              </c:ext>
            </c:extLst>
          </c:dPt>
          <c:dLbls>
            <c:dLbl>
              <c:idx val="0"/>
              <c:layout>
                <c:manualLayout>
                  <c:x val="-4.6153808880428929E-2"/>
                  <c:y val="4.0379567938623056E-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1"/>
              <c:showPercent val="0"/>
              <c:showBubbleSize val="0"/>
              <c:separator>
</c:separator>
              <c:extLst>
                <c:ext xmlns:c15="http://schemas.microsoft.com/office/drawing/2012/chart" uri="{CE6537A1-D6FC-4f65-9D91-7224C49458BB}">
                  <c15:layout>
                    <c:manualLayout>
                      <c:w val="0.43802791195000046"/>
                      <c:h val="0.2831108419139915"/>
                    </c:manualLayout>
                  </c15:layout>
                </c:ext>
                <c:ext xmlns:c16="http://schemas.microsoft.com/office/drawing/2014/chart" uri="{C3380CC4-5D6E-409C-BE32-E72D297353CC}">
                  <c16:uniqueId val="{00000002-3E89-438F-9816-332D1E0E14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Workings!$B$3</c:f>
              <c:strCache>
                <c:ptCount val="1"/>
                <c:pt idx="0">
                  <c:v>Total</c:v>
                </c:pt>
              </c:strCache>
            </c:strRef>
          </c:cat>
          <c:val>
            <c:numRef>
              <c:f>Workings!$C$3</c:f>
              <c:numCache>
                <c:formatCode>#,##0.0,,"M"</c:formatCode>
                <c:ptCount val="1"/>
                <c:pt idx="0">
                  <c:v>19695000</c:v>
                </c:pt>
              </c:numCache>
            </c:numRef>
          </c:val>
          <c:extLst>
            <c:ext xmlns:c16="http://schemas.microsoft.com/office/drawing/2014/chart" uri="{C3380CC4-5D6E-409C-BE32-E72D297353CC}">
              <c16:uniqueId val="{00000003-3E89-438F-9816-332D1E0E14DC}"/>
            </c:ext>
          </c:extLst>
        </c:ser>
        <c:dLbls>
          <c:dLblPos val="inEnd"/>
          <c:showLegendKey val="0"/>
          <c:showVal val="1"/>
          <c:showCatName val="0"/>
          <c:showSerName val="0"/>
          <c:showPercent val="0"/>
          <c:showBubbleSize val="0"/>
        </c:dLbls>
        <c:gapWidth val="50"/>
        <c:overlap val="-30"/>
        <c:axId val="1464775599"/>
        <c:axId val="1415323359"/>
      </c:barChart>
      <c:catAx>
        <c:axId val="1464775599"/>
        <c:scaling>
          <c:orientation val="minMax"/>
        </c:scaling>
        <c:delete val="1"/>
        <c:axPos val="l"/>
        <c:numFmt formatCode="General" sourceLinked="1"/>
        <c:majorTickMark val="out"/>
        <c:minorTickMark val="none"/>
        <c:tickLblPos val="nextTo"/>
        <c:crossAx val="1415323359"/>
        <c:crosses val="autoZero"/>
        <c:auto val="1"/>
        <c:lblAlgn val="ctr"/>
        <c:lblOffset val="100"/>
        <c:noMultiLvlLbl val="0"/>
      </c:catAx>
      <c:valAx>
        <c:axId val="1415323359"/>
        <c:scaling>
          <c:orientation val="minMax"/>
        </c:scaling>
        <c:delete val="1"/>
        <c:axPos val="b"/>
        <c:numFmt formatCode="#,##0.0,,&quot;M&quot;" sourceLinked="1"/>
        <c:majorTickMark val="out"/>
        <c:minorTickMark val="none"/>
        <c:tickLblPos val="nextTo"/>
        <c:crossAx val="14647755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200">
                <a:solidFill>
                  <a:schemeClr val="bg1"/>
                </a:solidFill>
                <a:latin typeface="Segoe UI" panose="020B0502040204020203" pitchFamily="34" charset="0"/>
                <a:cs typeface="Segoe UI" panose="020B0502040204020203" pitchFamily="34" charset="0"/>
              </a:rPr>
              <a:t>OVERALL TASK PROGRESS</a:t>
            </a:r>
          </a:p>
        </c:rich>
      </c:tx>
      <c:layout>
        <c:manualLayout>
          <c:xMode val="edge"/>
          <c:yMode val="edge"/>
          <c:x val="1.7230972084835771E-2"/>
          <c:y val="9.285404739639166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Workings!$E$2</c:f>
              <c:strCache>
                <c:ptCount val="1"/>
                <c:pt idx="0">
                  <c:v>Not Started</c:v>
                </c:pt>
              </c:strCache>
            </c:strRef>
          </c:tx>
          <c:spPr>
            <a:solidFill>
              <a:schemeClr val="bg1"/>
            </a:solidFill>
            <a:ln w="0">
              <a:solidFill>
                <a:srgbClr val="FF7D7D"/>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Workings!$F$2</c:f>
              <c:numCache>
                <c:formatCode>General</c:formatCode>
                <c:ptCount val="1"/>
                <c:pt idx="0">
                  <c:v>4</c:v>
                </c:pt>
              </c:numCache>
            </c:numRef>
          </c:val>
          <c:extLst>
            <c:ext xmlns:c16="http://schemas.microsoft.com/office/drawing/2014/chart" uri="{C3380CC4-5D6E-409C-BE32-E72D297353CC}">
              <c16:uniqueId val="{00000000-B9CD-43E0-8125-26C857049AA3}"/>
            </c:ext>
          </c:extLst>
        </c:ser>
        <c:ser>
          <c:idx val="1"/>
          <c:order val="1"/>
          <c:tx>
            <c:strRef>
              <c:f>Workings!$E$3</c:f>
              <c:strCache>
                <c:ptCount val="1"/>
                <c:pt idx="0">
                  <c:v>In Progress</c:v>
                </c:pt>
              </c:strCache>
            </c:strRef>
          </c:tx>
          <c:spPr>
            <a:solidFill>
              <a:srgbClr val="FF7D7D"/>
            </a:solidFill>
            <a:ln w="15875">
              <a:solidFill>
                <a:srgbClr val="FF7D7D"/>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Workings!$F$3</c:f>
              <c:numCache>
                <c:formatCode>General</c:formatCode>
                <c:ptCount val="1"/>
                <c:pt idx="0">
                  <c:v>33</c:v>
                </c:pt>
              </c:numCache>
            </c:numRef>
          </c:val>
          <c:extLst>
            <c:ext xmlns:c16="http://schemas.microsoft.com/office/drawing/2014/chart" uri="{C3380CC4-5D6E-409C-BE32-E72D297353CC}">
              <c16:uniqueId val="{00000001-B9CD-43E0-8125-26C857049AA3}"/>
            </c:ext>
          </c:extLst>
        </c:ser>
        <c:ser>
          <c:idx val="2"/>
          <c:order val="2"/>
          <c:tx>
            <c:strRef>
              <c:f>Workings!$E$4</c:f>
              <c:strCache>
                <c:ptCount val="1"/>
                <c:pt idx="0">
                  <c:v>Completed</c:v>
                </c:pt>
              </c:strCache>
            </c:strRef>
          </c:tx>
          <c:spPr>
            <a:solidFill>
              <a:schemeClr val="accent2">
                <a:lumMod val="60000"/>
                <a:lumOff val="40000"/>
              </a:schemeClr>
            </a:solidFill>
            <a:ln w="15875">
              <a:solidFill>
                <a:schemeClr val="accent2">
                  <a:lumMod val="60000"/>
                  <a:lumOff val="40000"/>
                </a:schemeClr>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Workings!$F$4</c:f>
              <c:numCache>
                <c:formatCode>General</c:formatCode>
                <c:ptCount val="1"/>
                <c:pt idx="0">
                  <c:v>3</c:v>
                </c:pt>
              </c:numCache>
            </c:numRef>
          </c:val>
          <c:extLst>
            <c:ext xmlns:c16="http://schemas.microsoft.com/office/drawing/2014/chart" uri="{C3380CC4-5D6E-409C-BE32-E72D297353CC}">
              <c16:uniqueId val="{00000002-B9CD-43E0-8125-26C857049AA3}"/>
            </c:ext>
          </c:extLst>
        </c:ser>
        <c:dLbls>
          <c:dLblPos val="ctr"/>
          <c:showLegendKey val="0"/>
          <c:showVal val="1"/>
          <c:showCatName val="0"/>
          <c:showSerName val="0"/>
          <c:showPercent val="0"/>
          <c:showBubbleSize val="0"/>
        </c:dLbls>
        <c:gapWidth val="0"/>
        <c:overlap val="100"/>
        <c:axId val="1614655279"/>
        <c:axId val="1903939599"/>
      </c:barChart>
      <c:catAx>
        <c:axId val="1614655279"/>
        <c:scaling>
          <c:orientation val="minMax"/>
        </c:scaling>
        <c:delete val="1"/>
        <c:axPos val="l"/>
        <c:numFmt formatCode="General" sourceLinked="1"/>
        <c:majorTickMark val="none"/>
        <c:minorTickMark val="none"/>
        <c:tickLblPos val="nextTo"/>
        <c:crossAx val="1903939599"/>
        <c:crosses val="autoZero"/>
        <c:auto val="1"/>
        <c:lblAlgn val="ctr"/>
        <c:lblOffset val="100"/>
        <c:noMultiLvlLbl val="0"/>
      </c:catAx>
      <c:valAx>
        <c:axId val="1903939599"/>
        <c:scaling>
          <c:orientation val="minMax"/>
        </c:scaling>
        <c:delete val="1"/>
        <c:axPos val="b"/>
        <c:numFmt formatCode="General" sourceLinked="1"/>
        <c:majorTickMark val="out"/>
        <c:minorTickMark val="none"/>
        <c:tickLblPos val="nextTo"/>
        <c:crossAx val="1614655279"/>
        <c:crosses val="autoZero"/>
        <c:crossBetween val="between"/>
      </c:valAx>
      <c:spPr>
        <a:noFill/>
        <a:ln>
          <a:noFill/>
        </a:ln>
        <a:effectLst/>
      </c:spPr>
    </c:plotArea>
    <c:legend>
      <c:legendPos val="t"/>
      <c:layout>
        <c:manualLayout>
          <c:xMode val="edge"/>
          <c:yMode val="edge"/>
          <c:x val="0"/>
          <c:y val="0.33184683043888474"/>
          <c:w val="0.73805683450224535"/>
          <c:h val="0.226132355284219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31590909251872"/>
          <c:y val="0.38497187851518555"/>
          <c:w val="0.50735689380788573"/>
          <c:h val="0.5372013498312711"/>
        </c:manualLayout>
      </c:layout>
      <c:doughnutChart>
        <c:varyColors val="1"/>
        <c:ser>
          <c:idx val="0"/>
          <c:order val="0"/>
          <c:spPr>
            <a:solidFill>
              <a:schemeClr val="accent6">
                <a:lumMod val="60000"/>
                <a:lumOff val="40000"/>
              </a:schemeClr>
            </a:solidFill>
          </c:spPr>
          <c:dPt>
            <c:idx val="0"/>
            <c:bubble3D val="0"/>
            <c:spPr>
              <a:solidFill>
                <a:schemeClr val="accent2">
                  <a:lumMod val="60000"/>
                  <a:lumOff val="40000"/>
                </a:schemeClr>
              </a:solidFill>
              <a:ln w="19050">
                <a:solidFill>
                  <a:schemeClr val="bg1"/>
                </a:solidFill>
              </a:ln>
              <a:effectLst/>
            </c:spPr>
            <c:extLst>
              <c:ext xmlns:c16="http://schemas.microsoft.com/office/drawing/2014/chart" uri="{C3380CC4-5D6E-409C-BE32-E72D297353CC}">
                <c16:uniqueId val="{00000001-E6BB-4A60-8AE5-B5D8FD709D8D}"/>
              </c:ext>
            </c:extLst>
          </c:dPt>
          <c:dPt>
            <c:idx val="1"/>
            <c:bubble3D val="0"/>
            <c:spPr>
              <a:solidFill>
                <a:srgbClr val="FF7D7D"/>
              </a:solidFill>
              <a:ln w="19050">
                <a:solidFill>
                  <a:schemeClr val="bg1"/>
                </a:solidFill>
              </a:ln>
              <a:effectLst/>
            </c:spPr>
            <c:extLst>
              <c:ext xmlns:c16="http://schemas.microsoft.com/office/drawing/2014/chart" uri="{C3380CC4-5D6E-409C-BE32-E72D297353CC}">
                <c16:uniqueId val="{00000003-E6BB-4A60-8AE5-B5D8FD709D8D}"/>
              </c:ext>
            </c:extLst>
          </c:dPt>
          <c:cat>
            <c:strRef>
              <c:f>Workings!$L$3:$L$4</c:f>
              <c:strCache>
                <c:ptCount val="2"/>
                <c:pt idx="0">
                  <c:v>Days Completed</c:v>
                </c:pt>
                <c:pt idx="1">
                  <c:v>Days Remaining</c:v>
                </c:pt>
              </c:strCache>
            </c:strRef>
          </c:cat>
          <c:val>
            <c:numRef>
              <c:f>Workings!$M$3:$M$4</c:f>
              <c:numCache>
                <c:formatCode>0%</c:formatCode>
                <c:ptCount val="2"/>
                <c:pt idx="0">
                  <c:v>0.35362997658079626</c:v>
                </c:pt>
                <c:pt idx="1">
                  <c:v>0.6463700234192038</c:v>
                </c:pt>
              </c:numCache>
            </c:numRef>
          </c:val>
          <c:extLst>
            <c:ext xmlns:c16="http://schemas.microsoft.com/office/drawing/2014/chart" uri="{C3380CC4-5D6E-409C-BE32-E72D297353CC}">
              <c16:uniqueId val="{00000004-E6BB-4A60-8AE5-B5D8FD709D8D}"/>
            </c:ext>
          </c:extLst>
        </c:ser>
        <c:dLbls>
          <c:showLegendKey val="0"/>
          <c:showVal val="0"/>
          <c:showCatName val="0"/>
          <c:showSerName val="0"/>
          <c:showPercent val="0"/>
          <c:showBubbleSize val="0"/>
          <c:showLeaderLines val="0"/>
        </c:dLbls>
        <c:firstSliceAng val="0"/>
        <c:holeSize val="58"/>
      </c:doughnutChart>
      <c:spPr>
        <a:noFill/>
        <a:ln>
          <a:noFill/>
        </a:ln>
        <a:effectLst/>
      </c:spPr>
    </c:plotArea>
    <c:legend>
      <c:legendPos val="t"/>
      <c:layout>
        <c:manualLayout>
          <c:xMode val="edge"/>
          <c:yMode val="edge"/>
          <c:x val="1.9206184374227778E-2"/>
          <c:y val="1.9047619047619049E-2"/>
          <c:w val="0.92560781731413377"/>
          <c:h val="0.3071451068616423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bg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Workings!$P$2" horiz="1" max="30" page="7" val="0"/>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checked="Checked" firstButton="1" fmlaLink="Workings!$R$2"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myonlinetraininghub.com/project-management-dashboard-dynamic-periods" TargetMode="External"/><Relationship Id="rId1" Type="http://schemas.openxmlformats.org/officeDocument/2006/relationships/image" Target="../media/image1.png"/><Relationship Id="rId5" Type="http://schemas.openxmlformats.org/officeDocument/2006/relationships/hyperlink" Target="https://youtu.be/VU4ncBR0PYw" TargetMode="External"/><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8" Type="http://schemas.openxmlformats.org/officeDocument/2006/relationships/hyperlink" Target="https://www.myonlinetraininghub.com/project-management-dashboard-dynamic-periods" TargetMode="External"/><Relationship Id="rId3" Type="http://schemas.openxmlformats.org/officeDocument/2006/relationships/chart" Target="../charts/chart3.xml"/><Relationship Id="rId7" Type="http://schemas.openxmlformats.org/officeDocument/2006/relationships/image" Target="../media/image5.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png"/><Relationship Id="rId11" Type="http://schemas.openxmlformats.org/officeDocument/2006/relationships/hyperlink" Target="https://youtu.be/VU4ncBR0PYw" TargetMode="External"/><Relationship Id="rId5" Type="http://schemas.openxmlformats.org/officeDocument/2006/relationships/hyperlink" Target="#Copyright!A7"/><Relationship Id="rId10" Type="http://schemas.openxmlformats.org/officeDocument/2006/relationships/image" Target="../media/image3.svg"/><Relationship Id="rId4" Type="http://schemas.openxmlformats.org/officeDocument/2006/relationships/chart" Target="../charts/chart4.xml"/><Relationship Id="rId9"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10" Type="http://schemas.openxmlformats.org/officeDocument/2006/relationships/image" Target="../media/image1.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xdr:col>
      <xdr:colOff>95250</xdr:colOff>
      <xdr:row>7</xdr:row>
      <xdr:rowOff>209550</xdr:rowOff>
    </xdr:from>
    <xdr:to>
      <xdr:col>10</xdr:col>
      <xdr:colOff>114300</xdr:colOff>
      <xdr:row>9</xdr:row>
      <xdr:rowOff>28575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19100" y="2257425"/>
          <a:ext cx="5505450" cy="295275"/>
        </a:xfrm>
        <a:prstGeom prst="rect">
          <a:avLst/>
        </a:prstGeom>
        <a:solidFill>
          <a:schemeClr val="lt1"/>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Check out the original Dashboard by </a:t>
          </a:r>
          <a:r>
            <a:rPr lang="en-AU" sz="1100" u="sng">
              <a:solidFill>
                <a:srgbClr val="0070C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Mynda Treacy</a:t>
          </a:r>
          <a:r>
            <a:rPr lang="en-AU" sz="1100">
              <a:solidFill>
                <a:srgbClr val="0070C0"/>
              </a:solidFill>
              <a:effectLst/>
              <a:latin typeface="+mn-lt"/>
              <a:ea typeface="+mn-ea"/>
              <a:cs typeface="+mn-cs"/>
            </a:rPr>
            <a:t> </a:t>
          </a:r>
          <a:r>
            <a:rPr lang="en-AU" sz="1100">
              <a:solidFill>
                <a:schemeClr val="dk1"/>
              </a:solidFill>
              <a:effectLst/>
              <a:latin typeface="+mn-lt"/>
              <a:ea typeface="+mn-ea"/>
              <a:cs typeface="+mn-cs"/>
            </a:rPr>
            <a:t>here: </a:t>
          </a:r>
          <a:r>
            <a:rPr lang="en-AU" sz="1100" u="sng">
              <a:solidFill>
                <a:srgbClr val="0070C0"/>
              </a:solidFill>
              <a:effectLst/>
              <a:latin typeface="+mn-lt"/>
              <a:ea typeface="+mn-ea"/>
              <a:cs typeface="+mn-cs"/>
            </a:rPr>
            <a:t>https://youtu.be/VU4ncBR0PYw</a:t>
          </a:r>
          <a:endParaRPr lang="en-AU" sz="1100">
            <a:solidFill>
              <a:srgbClr val="0070C0"/>
            </a:solidFill>
            <a:effectLst/>
            <a:latin typeface="+mn-lt"/>
            <a:ea typeface="+mn-ea"/>
            <a:cs typeface="+mn-cs"/>
          </a:endParaRPr>
        </a:p>
      </xdr:txBody>
    </xdr:sp>
    <xdr:clientData/>
  </xdr:twoCellAnchor>
  <xdr:twoCellAnchor editAs="oneCell">
    <xdr:from>
      <xdr:col>9</xdr:col>
      <xdr:colOff>238125</xdr:colOff>
      <xdr:row>0</xdr:row>
      <xdr:rowOff>28575</xdr:rowOff>
    </xdr:from>
    <xdr:to>
      <xdr:col>16</xdr:col>
      <xdr:colOff>350910</xdr:colOff>
      <xdr:row>0</xdr:row>
      <xdr:rowOff>632080</xdr:rowOff>
    </xdr:to>
    <xdr:pic>
      <xdr:nvPicPr>
        <xdr:cNvPr id="7" name="Picture 6" descr="A picture containing text, clock, gauge&#10;&#10;Description automatically generated">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8775" y="28575"/>
          <a:ext cx="4379985" cy="603505"/>
        </a:xfrm>
        <a:prstGeom prst="rect">
          <a:avLst/>
        </a:prstGeom>
      </xdr:spPr>
    </xdr:pic>
    <xdr:clientData/>
  </xdr:twoCellAnchor>
  <xdr:twoCellAnchor editAs="oneCell">
    <xdr:from>
      <xdr:col>4</xdr:col>
      <xdr:colOff>390525</xdr:colOff>
      <xdr:row>0</xdr:row>
      <xdr:rowOff>190500</xdr:rowOff>
    </xdr:from>
    <xdr:to>
      <xdr:col>6</xdr:col>
      <xdr:colOff>333375</xdr:colOff>
      <xdr:row>0</xdr:row>
      <xdr:rowOff>485775</xdr:rowOff>
    </xdr:to>
    <xdr:grpSp>
      <xdr:nvGrpSpPr>
        <xdr:cNvPr id="2" name="Group 1">
          <a:hlinkClick xmlns:r="http://schemas.openxmlformats.org/officeDocument/2006/relationships" r:id="rId2"/>
          <a:extLst>
            <a:ext uri="{FF2B5EF4-FFF2-40B4-BE49-F238E27FC236}">
              <a16:creationId xmlns:a16="http://schemas.microsoft.com/office/drawing/2014/main" id="{00000000-0008-0000-0000-000002000000}"/>
            </a:ext>
          </a:extLst>
        </xdr:cNvPr>
        <xdr:cNvGrpSpPr/>
      </xdr:nvGrpSpPr>
      <xdr:grpSpPr>
        <a:xfrm>
          <a:off x="2543175" y="190500"/>
          <a:ext cx="1162050" cy="295275"/>
          <a:chOff x="4486275" y="142875"/>
          <a:chExt cx="1162050" cy="295275"/>
        </a:xfrm>
      </xdr:grpSpPr>
      <xdr:sp macro="" textlink="">
        <xdr:nvSpPr>
          <xdr:cNvPr id="4" name="Rectangle: Rounded Corners 3">
            <a:extLst>
              <a:ext uri="{FF2B5EF4-FFF2-40B4-BE49-F238E27FC236}">
                <a16:creationId xmlns:a16="http://schemas.microsoft.com/office/drawing/2014/main" id="{00000000-0008-0000-0000-000004000000}"/>
              </a:ext>
            </a:extLst>
          </xdr:cNvPr>
          <xdr:cNvSpPr/>
        </xdr:nvSpPr>
        <xdr:spPr>
          <a:xfrm>
            <a:off x="4486275" y="142875"/>
            <a:ext cx="1162050" cy="295275"/>
          </a:xfrm>
          <a:prstGeom prst="roundRect">
            <a:avLst/>
          </a:prstGeom>
          <a:solidFill>
            <a:schemeClr val="tx1">
              <a:lumMod val="50000"/>
              <a:lumOff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5" name="Graphic 4" descr="Document">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391149" y="171449"/>
            <a:ext cx="238126" cy="238126"/>
          </a:xfrm>
          <a:prstGeom prst="rect">
            <a:avLst/>
          </a:prstGeom>
        </xdr:spPr>
      </xdr:pic>
    </xdr:grpSp>
    <xdr:clientData/>
  </xdr:twoCellAnchor>
  <xdr:twoCellAnchor editAs="oneCell">
    <xdr:from>
      <xdr:col>6</xdr:col>
      <xdr:colOff>466725</xdr:colOff>
      <xdr:row>0</xdr:row>
      <xdr:rowOff>190500</xdr:rowOff>
    </xdr:from>
    <xdr:to>
      <xdr:col>9</xdr:col>
      <xdr:colOff>0</xdr:colOff>
      <xdr:row>0</xdr:row>
      <xdr:rowOff>485775</xdr:rowOff>
    </xdr:to>
    <xdr:grpSp>
      <xdr:nvGrpSpPr>
        <xdr:cNvPr id="6" name="Group 5">
          <a:hlinkClick xmlns:r="http://schemas.openxmlformats.org/officeDocument/2006/relationships" r:id="rId5"/>
          <a:extLst>
            <a:ext uri="{FF2B5EF4-FFF2-40B4-BE49-F238E27FC236}">
              <a16:creationId xmlns:a16="http://schemas.microsoft.com/office/drawing/2014/main" id="{00000000-0008-0000-0000-000006000000}"/>
            </a:ext>
          </a:extLst>
        </xdr:cNvPr>
        <xdr:cNvGrpSpPr/>
      </xdr:nvGrpSpPr>
      <xdr:grpSpPr>
        <a:xfrm>
          <a:off x="3838575" y="190500"/>
          <a:ext cx="1362075" cy="295275"/>
          <a:chOff x="5400674" y="152400"/>
          <a:chExt cx="1362075" cy="295275"/>
        </a:xfrm>
      </xdr:grpSpPr>
      <xdr:sp macro="" textlink="">
        <xdr:nvSpPr>
          <xdr:cNvPr id="8" name="Rectangle: Rounded Corners 7">
            <a:extLst>
              <a:ext uri="{FF2B5EF4-FFF2-40B4-BE49-F238E27FC236}">
                <a16:creationId xmlns:a16="http://schemas.microsoft.com/office/drawing/2014/main" id="{00000000-0008-0000-0000-000008000000}"/>
              </a:ext>
            </a:extLst>
          </xdr:cNvPr>
          <xdr:cNvSpPr/>
        </xdr:nvSpPr>
        <xdr:spPr>
          <a:xfrm>
            <a:off x="5400674" y="152400"/>
            <a:ext cx="1362075" cy="295275"/>
          </a:xfrm>
          <a:prstGeom prst="roundRect">
            <a:avLst/>
          </a:prstGeom>
          <a:solidFill>
            <a:schemeClr val="tx1">
              <a:lumMod val="50000"/>
              <a:lumOff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9" name="Group 8">
            <a:extLst>
              <a:ext uri="{FF2B5EF4-FFF2-40B4-BE49-F238E27FC236}">
                <a16:creationId xmlns:a16="http://schemas.microsoft.com/office/drawing/2014/main" id="{00000000-0008-0000-0000-000009000000}"/>
              </a:ext>
            </a:extLst>
          </xdr:cNvPr>
          <xdr:cNvGrpSpPr/>
        </xdr:nvGrpSpPr>
        <xdr:grpSpPr>
          <a:xfrm>
            <a:off x="6419850" y="200025"/>
            <a:ext cx="280427" cy="200025"/>
            <a:chOff x="5495924" y="2943225"/>
            <a:chExt cx="1362075" cy="971550"/>
          </a:xfrm>
        </xdr:grpSpPr>
        <xdr:sp macro="" textlink="">
          <xdr:nvSpPr>
            <xdr:cNvPr id="10" name="Rectangle: Rounded Corners 9">
              <a:extLst>
                <a:ext uri="{FF2B5EF4-FFF2-40B4-BE49-F238E27FC236}">
                  <a16:creationId xmlns:a16="http://schemas.microsoft.com/office/drawing/2014/main" id="{00000000-0008-0000-0000-00000A000000}"/>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1" name="Isosceles Triangle 10">
              <a:extLst>
                <a:ext uri="{FF2B5EF4-FFF2-40B4-BE49-F238E27FC236}">
                  <a16:creationId xmlns:a16="http://schemas.microsoft.com/office/drawing/2014/main" id="{00000000-0008-0000-0000-00000B000000}"/>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161924</xdr:colOff>
      <xdr:row>1</xdr:row>
      <xdr:rowOff>95250</xdr:rowOff>
    </xdr:from>
    <xdr:to>
      <xdr:col>9</xdr:col>
      <xdr:colOff>550875</xdr:colOff>
      <xdr:row>3</xdr:row>
      <xdr:rowOff>190800</xdr:rowOff>
    </xdr:to>
    <mc:AlternateContent xmlns:mc="http://schemas.openxmlformats.org/markup-compatibility/2006" xmlns:a14="http://schemas.microsoft.com/office/drawing/2010/main">
      <mc:Choice Requires="a14">
        <xdr:graphicFrame macro="">
          <xdr:nvGraphicFramePr>
            <xdr:cNvPr id="8" name="Manager">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microsoft.com/office/drawing/2010/slicer">
              <sle:slicer xmlns:sle="http://schemas.microsoft.com/office/drawing/2010/slicer" name="Manager"/>
            </a:graphicData>
          </a:graphic>
        </xdr:graphicFrame>
      </mc:Choice>
      <mc:Fallback xmlns="">
        <xdr:sp macro="" textlink="">
          <xdr:nvSpPr>
            <xdr:cNvPr id="0" name=""/>
            <xdr:cNvSpPr>
              <a:spLocks noTextEdit="1"/>
            </xdr:cNvSpPr>
          </xdr:nvSpPr>
          <xdr:spPr>
            <a:xfrm>
              <a:off x="3629024" y="523875"/>
              <a:ext cx="3456001" cy="6480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133350</xdr:colOff>
      <xdr:row>1</xdr:row>
      <xdr:rowOff>95250</xdr:rowOff>
    </xdr:from>
    <xdr:to>
      <xdr:col>5</xdr:col>
      <xdr:colOff>114966</xdr:colOff>
      <xdr:row>3</xdr:row>
      <xdr:rowOff>190800</xdr:rowOff>
    </xdr:to>
    <mc:AlternateContent xmlns:mc="http://schemas.openxmlformats.org/markup-compatibility/2006" xmlns:a14="http://schemas.microsoft.com/office/drawing/2010/main">
      <mc:Choice Requires="a14">
        <xdr:graphicFrame macro="">
          <xdr:nvGraphicFramePr>
            <xdr:cNvPr id="3" name="Project">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Project"/>
            </a:graphicData>
          </a:graphic>
        </xdr:graphicFrame>
      </mc:Choice>
      <mc:Fallback xmlns="">
        <xdr:sp macro="" textlink="">
          <xdr:nvSpPr>
            <xdr:cNvPr id="0" name=""/>
            <xdr:cNvSpPr>
              <a:spLocks noTextEdit="1"/>
            </xdr:cNvSpPr>
          </xdr:nvSpPr>
          <xdr:spPr>
            <a:xfrm>
              <a:off x="133350" y="523875"/>
              <a:ext cx="3448716" cy="6480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20</xdr:col>
      <xdr:colOff>174812</xdr:colOff>
      <xdr:row>0</xdr:row>
      <xdr:rowOff>0</xdr:rowOff>
    </xdr:from>
    <xdr:to>
      <xdr:col>23</xdr:col>
      <xdr:colOff>251012</xdr:colOff>
      <xdr:row>4</xdr:row>
      <xdr:rowOff>38100</xdr:rowOff>
    </xdr:to>
    <xdr:graphicFrame macro="">
      <xdr:nvGraphicFramePr>
        <xdr:cNvPr id="14" name="Chart 10">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295273</xdr:colOff>
      <xdr:row>0</xdr:row>
      <xdr:rowOff>0</xdr:rowOff>
    </xdr:from>
    <xdr:to>
      <xdr:col>27</xdr:col>
      <xdr:colOff>9525</xdr:colOff>
      <xdr:row>4</xdr:row>
      <xdr:rowOff>0</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542925</xdr:colOff>
          <xdr:row>0</xdr:row>
          <xdr:rowOff>95250</xdr:rowOff>
        </xdr:from>
        <xdr:to>
          <xdr:col>9</xdr:col>
          <xdr:colOff>647700</xdr:colOff>
          <xdr:row>0</xdr:row>
          <xdr:rowOff>333375</xdr:rowOff>
        </xdr:to>
        <xdr:sp macro="" textlink="">
          <xdr:nvSpPr>
            <xdr:cNvPr id="1025" name="Scroll Bar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15</xdr:col>
      <xdr:colOff>181536</xdr:colOff>
      <xdr:row>0</xdr:row>
      <xdr:rowOff>0</xdr:rowOff>
    </xdr:from>
    <xdr:to>
      <xdr:col>22</xdr:col>
      <xdr:colOff>161925</xdr:colOff>
      <xdr:row>3</xdr:row>
      <xdr:rowOff>246529</xdr:rowOff>
    </xdr:to>
    <xdr:graphicFrame macro="">
      <xdr:nvGraphicFramePr>
        <xdr:cNvPr id="19" name="Chart 18">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330574</xdr:colOff>
      <xdr:row>0</xdr:row>
      <xdr:rowOff>1</xdr:rowOff>
    </xdr:from>
    <xdr:to>
      <xdr:col>15</xdr:col>
      <xdr:colOff>311523</xdr:colOff>
      <xdr:row>4</xdr:row>
      <xdr:rowOff>22413</xdr:rowOff>
    </xdr:to>
    <xdr:graphicFrame macro="">
      <xdr:nvGraphicFramePr>
        <xdr:cNvPr id="20" name="Chart 19">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323850</xdr:colOff>
      <xdr:row>2</xdr:row>
      <xdr:rowOff>19050</xdr:rowOff>
    </xdr:from>
    <xdr:to>
      <xdr:col>14</xdr:col>
      <xdr:colOff>333375</xdr:colOff>
      <xdr:row>3</xdr:row>
      <xdr:rowOff>19050</xdr:rowOff>
    </xdr:to>
    <xdr:sp macro="" textlink="Workings!M3">
      <xdr:nvSpPr>
        <xdr:cNvPr id="11" name="TextBox 10">
          <a:extLst>
            <a:ext uri="{FF2B5EF4-FFF2-40B4-BE49-F238E27FC236}">
              <a16:creationId xmlns:a16="http://schemas.microsoft.com/office/drawing/2014/main" id="{00000000-0008-0000-0100-00000B000000}"/>
            </a:ext>
          </a:extLst>
        </xdr:cNvPr>
        <xdr:cNvSpPr txBox="1"/>
      </xdr:nvSpPr>
      <xdr:spPr>
        <a:xfrm>
          <a:off x="8972550" y="723900"/>
          <a:ext cx="476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474513E5-C66C-4C25-B310-9E0EB8799828}" type="TxLink">
            <a:rPr lang="en-US" sz="1200" b="0" i="0" u="none" strike="noStrike">
              <a:solidFill>
                <a:srgbClr val="000000"/>
              </a:solidFill>
              <a:latin typeface="Calibri"/>
              <a:cs typeface="Calibri"/>
            </a:rPr>
            <a:pPr algn="ctr"/>
            <a:t>35%</a:t>
          </a:fld>
          <a:endParaRPr lang="en-AU" sz="1200">
            <a:latin typeface="Segoe UI" panose="020B0502040204020203" pitchFamily="34" charset="0"/>
            <a:cs typeface="Segoe UI" panose="020B0502040204020203"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10</xdr:col>
          <xdr:colOff>276225</xdr:colOff>
          <xdr:row>1</xdr:row>
          <xdr:rowOff>57150</xdr:rowOff>
        </xdr:from>
        <xdr:to>
          <xdr:col>12</xdr:col>
          <xdr:colOff>371475</xdr:colOff>
          <xdr:row>3</xdr:row>
          <xdr:rowOff>247650</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AU" sz="800" b="0" i="0" u="none" strike="noStrike" baseline="0">
                  <a:solidFill>
                    <a:srgbClr val="000000"/>
                  </a:solidFill>
                  <a:latin typeface="Segoe UI"/>
                  <a:cs typeface="Segoe UI"/>
                </a:rPr>
                <a:t>Display Period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xdr:row>
          <xdr:rowOff>152400</xdr:rowOff>
        </xdr:from>
        <xdr:to>
          <xdr:col>12</xdr:col>
          <xdr:colOff>152400</xdr:colOff>
          <xdr:row>2</xdr:row>
          <xdr:rowOff>104775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Daily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2</xdr:row>
          <xdr:rowOff>66675</xdr:rowOff>
        </xdr:from>
        <xdr:to>
          <xdr:col>12</xdr:col>
          <xdr:colOff>152400</xdr:colOff>
          <xdr:row>3</xdr:row>
          <xdr:rowOff>19050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Weekly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3</xdr:row>
          <xdr:rowOff>0</xdr:rowOff>
        </xdr:from>
        <xdr:to>
          <xdr:col>12</xdr:col>
          <xdr:colOff>152400</xdr:colOff>
          <xdr:row>3</xdr:row>
          <xdr:rowOff>228600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Monthly</a:t>
              </a:r>
            </a:p>
          </xdr:txBody>
        </xdr:sp>
        <xdr:clientData/>
      </xdr:twoCellAnchor>
    </mc:Choice>
    <mc:Fallback/>
  </mc:AlternateContent>
  <xdr:twoCellAnchor>
    <xdr:from>
      <xdr:col>4</xdr:col>
      <xdr:colOff>600076</xdr:colOff>
      <xdr:row>12</xdr:row>
      <xdr:rowOff>9525</xdr:rowOff>
    </xdr:from>
    <xdr:to>
      <xdr:col>26</xdr:col>
      <xdr:colOff>114301</xdr:colOff>
      <xdr:row>28</xdr:row>
      <xdr:rowOff>180975</xdr:rowOff>
    </xdr:to>
    <xdr:grpSp>
      <xdr:nvGrpSpPr>
        <xdr:cNvPr id="2" name="Group 1">
          <a:hlinkClick xmlns:r="http://schemas.openxmlformats.org/officeDocument/2006/relationships" r:id="rId5"/>
          <a:extLst>
            <a:ext uri="{FF2B5EF4-FFF2-40B4-BE49-F238E27FC236}">
              <a16:creationId xmlns:a16="http://schemas.microsoft.com/office/drawing/2014/main" id="{00000000-0008-0000-0100-000002000000}"/>
            </a:ext>
          </a:extLst>
        </xdr:cNvPr>
        <xdr:cNvGrpSpPr/>
      </xdr:nvGrpSpPr>
      <xdr:grpSpPr>
        <a:xfrm>
          <a:off x="3305176" y="2914650"/>
          <a:ext cx="11649075" cy="3219450"/>
          <a:chOff x="1895475" y="1838325"/>
          <a:chExt cx="11572875" cy="2590800"/>
        </a:xfrm>
      </xdr:grpSpPr>
      <xdr:sp macro="" textlink="">
        <xdr:nvSpPr>
          <xdr:cNvPr id="4" name="Rectangle 3">
            <a:extLst>
              <a:ext uri="{FF2B5EF4-FFF2-40B4-BE49-F238E27FC236}">
                <a16:creationId xmlns:a16="http://schemas.microsoft.com/office/drawing/2014/main" id="{00000000-0008-0000-0100-000004000000}"/>
              </a:ext>
            </a:extLst>
          </xdr:cNvPr>
          <xdr:cNvSpPr/>
        </xdr:nvSpPr>
        <xdr:spPr>
          <a:xfrm>
            <a:off x="1895475" y="1838325"/>
            <a:ext cx="11572875" cy="259080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AU" sz="4800">
                <a:solidFill>
                  <a:schemeClr val="accent6">
                    <a:lumMod val="20000"/>
                    <a:lumOff val="80000"/>
                  </a:schemeClr>
                </a:solidFill>
              </a:rPr>
              <a:t>Click here to read copyright information</a:t>
            </a:r>
            <a:r>
              <a:rPr lang="en-AU" sz="4800" baseline="0">
                <a:solidFill>
                  <a:schemeClr val="accent6">
                    <a:lumMod val="20000"/>
                    <a:lumOff val="80000"/>
                  </a:schemeClr>
                </a:solidFill>
              </a:rPr>
              <a:t> before sharing images of this dashboard, or one you build using this data, on social media.</a:t>
            </a:r>
          </a:p>
          <a:p>
            <a:pPr algn="ctr"/>
            <a:endParaRPr lang="en-AU" sz="1200" baseline="0">
              <a:solidFill>
                <a:schemeClr val="accent6">
                  <a:lumMod val="20000"/>
                  <a:lumOff val="80000"/>
                </a:schemeClr>
              </a:solidFill>
            </a:endParaRPr>
          </a:p>
          <a:p>
            <a:pPr algn="l"/>
            <a:r>
              <a:rPr lang="en-AU" sz="2800" baseline="0">
                <a:solidFill>
                  <a:schemeClr val="accent6">
                    <a:lumMod val="20000"/>
                    <a:lumOff val="80000"/>
                  </a:schemeClr>
                </a:solidFill>
              </a:rPr>
              <a:t>To remove this box, hold CTRL and left click, then DELETE.</a:t>
            </a:r>
            <a:endParaRPr lang="en-AU" sz="2800">
              <a:solidFill>
                <a:schemeClr val="accent6">
                  <a:lumMod val="20000"/>
                  <a:lumOff val="80000"/>
                </a:schemeClr>
              </a:solidFill>
            </a:endParaRPr>
          </a:p>
        </xdr:txBody>
      </xdr:sp>
      <xdr:pic>
        <xdr:nvPicPr>
          <xdr:cNvPr id="5" name="Graphic 4" descr="No sign with solid fill">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2076450" y="2039985"/>
            <a:ext cx="609600" cy="511193"/>
          </a:xfrm>
          <a:prstGeom prst="rect">
            <a:avLst/>
          </a:prstGeom>
        </xdr:spPr>
      </xdr:pic>
    </xdr:grpSp>
    <xdr:clientData/>
  </xdr:twoCellAnchor>
  <xdr:twoCellAnchor editAs="oneCell">
    <xdr:from>
      <xdr:col>26</xdr:col>
      <xdr:colOff>438149</xdr:colOff>
      <xdr:row>1</xdr:row>
      <xdr:rowOff>57150</xdr:rowOff>
    </xdr:from>
    <xdr:to>
      <xdr:col>29</xdr:col>
      <xdr:colOff>285749</xdr:colOff>
      <xdr:row>2</xdr:row>
      <xdr:rowOff>76200</xdr:rowOff>
    </xdr:to>
    <xdr:grpSp>
      <xdr:nvGrpSpPr>
        <xdr:cNvPr id="6" name="Group 5">
          <a:hlinkClick xmlns:r="http://schemas.openxmlformats.org/officeDocument/2006/relationships" r:id="rId8"/>
          <a:extLst>
            <a:ext uri="{FF2B5EF4-FFF2-40B4-BE49-F238E27FC236}">
              <a16:creationId xmlns:a16="http://schemas.microsoft.com/office/drawing/2014/main" id="{00000000-0008-0000-0100-000006000000}"/>
            </a:ext>
          </a:extLst>
        </xdr:cNvPr>
        <xdr:cNvGrpSpPr/>
      </xdr:nvGrpSpPr>
      <xdr:grpSpPr>
        <a:xfrm>
          <a:off x="15278099" y="485775"/>
          <a:ext cx="1343025" cy="295275"/>
          <a:chOff x="4476749" y="142875"/>
          <a:chExt cx="1343025" cy="295275"/>
        </a:xfrm>
      </xdr:grpSpPr>
      <xdr:sp macro="" textlink="">
        <xdr:nvSpPr>
          <xdr:cNvPr id="7" name="Rectangle: Rounded Corners 6">
            <a:extLst>
              <a:ext uri="{FF2B5EF4-FFF2-40B4-BE49-F238E27FC236}">
                <a16:creationId xmlns:a16="http://schemas.microsoft.com/office/drawing/2014/main" id="{00000000-0008-0000-0100-000007000000}"/>
              </a:ext>
            </a:extLst>
          </xdr:cNvPr>
          <xdr:cNvSpPr/>
        </xdr:nvSpPr>
        <xdr:spPr>
          <a:xfrm>
            <a:off x="4476749" y="142875"/>
            <a:ext cx="1343025" cy="295275"/>
          </a:xfrm>
          <a:prstGeom prst="roundRect">
            <a:avLst/>
          </a:prstGeom>
          <a:solidFill>
            <a:schemeClr val="tx1">
              <a:lumMod val="50000"/>
              <a:lumOff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9" name="Graphic 8" descr="Document">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476874" y="171449"/>
            <a:ext cx="238126" cy="238126"/>
          </a:xfrm>
          <a:prstGeom prst="rect">
            <a:avLst/>
          </a:prstGeom>
        </xdr:spPr>
      </xdr:pic>
    </xdr:grpSp>
    <xdr:clientData/>
  </xdr:twoCellAnchor>
  <xdr:twoCellAnchor editAs="oneCell">
    <xdr:from>
      <xdr:col>26</xdr:col>
      <xdr:colOff>438150</xdr:colOff>
      <xdr:row>2</xdr:row>
      <xdr:rowOff>161925</xdr:rowOff>
    </xdr:from>
    <xdr:to>
      <xdr:col>29</xdr:col>
      <xdr:colOff>304800</xdr:colOff>
      <xdr:row>3</xdr:row>
      <xdr:rowOff>180975</xdr:rowOff>
    </xdr:to>
    <xdr:grpSp>
      <xdr:nvGrpSpPr>
        <xdr:cNvPr id="10" name="Group 9">
          <a:hlinkClick xmlns:r="http://schemas.openxmlformats.org/officeDocument/2006/relationships" r:id="rId11"/>
          <a:extLst>
            <a:ext uri="{FF2B5EF4-FFF2-40B4-BE49-F238E27FC236}">
              <a16:creationId xmlns:a16="http://schemas.microsoft.com/office/drawing/2014/main" id="{00000000-0008-0000-0100-00000A000000}"/>
            </a:ext>
          </a:extLst>
        </xdr:cNvPr>
        <xdr:cNvGrpSpPr/>
      </xdr:nvGrpSpPr>
      <xdr:grpSpPr>
        <a:xfrm>
          <a:off x="15278100" y="866775"/>
          <a:ext cx="1362075" cy="295275"/>
          <a:chOff x="5400674" y="152400"/>
          <a:chExt cx="1362075" cy="295275"/>
        </a:xfrm>
      </xdr:grpSpPr>
      <xdr:sp macro="" textlink="">
        <xdr:nvSpPr>
          <xdr:cNvPr id="12" name="Rectangle: Rounded Corners 11">
            <a:extLst>
              <a:ext uri="{FF2B5EF4-FFF2-40B4-BE49-F238E27FC236}">
                <a16:creationId xmlns:a16="http://schemas.microsoft.com/office/drawing/2014/main" id="{00000000-0008-0000-0100-00000C000000}"/>
              </a:ext>
            </a:extLst>
          </xdr:cNvPr>
          <xdr:cNvSpPr/>
        </xdr:nvSpPr>
        <xdr:spPr>
          <a:xfrm>
            <a:off x="5400674" y="152400"/>
            <a:ext cx="1362075" cy="295275"/>
          </a:xfrm>
          <a:prstGeom prst="roundRect">
            <a:avLst/>
          </a:prstGeom>
          <a:solidFill>
            <a:schemeClr val="tx1">
              <a:lumMod val="50000"/>
              <a:lumOff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3" name="Group 12">
            <a:extLst>
              <a:ext uri="{FF2B5EF4-FFF2-40B4-BE49-F238E27FC236}">
                <a16:creationId xmlns:a16="http://schemas.microsoft.com/office/drawing/2014/main" id="{00000000-0008-0000-0100-00000D000000}"/>
              </a:ext>
            </a:extLst>
          </xdr:cNvPr>
          <xdr:cNvGrpSpPr/>
        </xdr:nvGrpSpPr>
        <xdr:grpSpPr>
          <a:xfrm>
            <a:off x="6419850" y="200025"/>
            <a:ext cx="280427" cy="200025"/>
            <a:chOff x="5495924" y="2943225"/>
            <a:chExt cx="1362075" cy="971550"/>
          </a:xfrm>
        </xdr:grpSpPr>
        <xdr:sp macro="" textlink="">
          <xdr:nvSpPr>
            <xdr:cNvPr id="15" name="Rectangle: Rounded Corners 14">
              <a:extLst>
                <a:ext uri="{FF2B5EF4-FFF2-40B4-BE49-F238E27FC236}">
                  <a16:creationId xmlns:a16="http://schemas.microsoft.com/office/drawing/2014/main" id="{00000000-0008-0000-0100-00000F000000}"/>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6" name="Isosceles Triangle 15">
              <a:extLst>
                <a:ext uri="{FF2B5EF4-FFF2-40B4-BE49-F238E27FC236}">
                  <a16:creationId xmlns:a16="http://schemas.microsoft.com/office/drawing/2014/main" id="{00000000-0008-0000-0100-000010000000}"/>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3.xml><?xml version="1.0" encoding="utf-8"?>
<c:userShapes xmlns:c="http://schemas.openxmlformats.org/drawingml/2006/chart">
  <cdr:relSizeAnchor xmlns:cdr="http://schemas.openxmlformats.org/drawingml/2006/chartDrawing">
    <cdr:from>
      <cdr:x>0.2327</cdr:x>
      <cdr:y>7.12889E-7</cdr:y>
    </cdr:from>
    <cdr:to>
      <cdr:x>0.79874</cdr:x>
      <cdr:y>0.31235</cdr:y>
    </cdr:to>
    <cdr:sp macro="" textlink="">
      <cdr:nvSpPr>
        <cdr:cNvPr id="2" name="Rectangle 1">
          <a:extLst xmlns:a="http://schemas.openxmlformats.org/drawingml/2006/main">
            <a:ext uri="{FF2B5EF4-FFF2-40B4-BE49-F238E27FC236}">
              <a16:creationId xmlns:a16="http://schemas.microsoft.com/office/drawing/2014/main" id="{0236C271-2FD1-4FE5-9685-D512BBDF9E6D}"/>
            </a:ext>
          </a:extLst>
        </cdr:cNvPr>
        <cdr:cNvSpPr/>
      </cdr:nvSpPr>
      <cdr:spPr>
        <a:xfrm xmlns:a="http://schemas.openxmlformats.org/drawingml/2006/main">
          <a:off x="352419" y="1"/>
          <a:ext cx="857253" cy="4381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AU" sz="1000">
              <a:solidFill>
                <a:schemeClr val="bg1"/>
              </a:solidFill>
              <a:latin typeface="Segoe UI" panose="020B0502040204020203" pitchFamily="34" charset="0"/>
              <a:cs typeface="Segoe UI" panose="020B0502040204020203" pitchFamily="34" charset="0"/>
            </a:rPr>
            <a:t>BUDGET</a:t>
          </a:r>
          <a:r>
            <a:rPr lang="en-AU" sz="1000" baseline="0">
              <a:solidFill>
                <a:schemeClr val="bg1"/>
              </a:solidFill>
              <a:latin typeface="Segoe UI" panose="020B0502040204020203" pitchFamily="34" charset="0"/>
              <a:cs typeface="Segoe UI" panose="020B0502040204020203" pitchFamily="34" charset="0"/>
            </a:rPr>
            <a:t> SPENT</a:t>
          </a:r>
          <a:endParaRPr lang="en-AU" sz="1000">
            <a:solidFill>
              <a:schemeClr val="bg1"/>
            </a:solidFill>
            <a:latin typeface="Segoe UI" panose="020B0502040204020203" pitchFamily="34" charset="0"/>
            <a:cs typeface="Segoe UI" panose="020B0502040204020203" pitchFamily="34" charset="0"/>
          </a:endParaRPr>
        </a:p>
      </cdr:txBody>
    </cdr:sp>
  </cdr:relSizeAnchor>
  <cdr:relSizeAnchor xmlns:cdr="http://schemas.openxmlformats.org/drawingml/2006/chartDrawing">
    <cdr:from>
      <cdr:x>0.33543</cdr:x>
      <cdr:y>0.53369</cdr:y>
    </cdr:from>
    <cdr:to>
      <cdr:x>0.71464</cdr:x>
      <cdr:y>0.77507</cdr:y>
    </cdr:to>
    <cdr:sp macro="" textlink="Workings!$B$4">
      <cdr:nvSpPr>
        <cdr:cNvPr id="4" name="TextBox 1">
          <a:extLst xmlns:a="http://schemas.openxmlformats.org/drawingml/2006/main">
            <a:ext uri="{FF2B5EF4-FFF2-40B4-BE49-F238E27FC236}">
              <a16:creationId xmlns:a16="http://schemas.microsoft.com/office/drawing/2014/main" id="{978FF532-749A-4D49-80B0-B1F7584EF411}"/>
            </a:ext>
          </a:extLst>
        </cdr:cNvPr>
        <cdr:cNvSpPr txBox="1"/>
      </cdr:nvSpPr>
      <cdr:spPr>
        <a:xfrm xmlns:a="http://schemas.openxmlformats.org/drawingml/2006/main">
          <a:off x="508000" y="748631"/>
          <a:ext cx="574304" cy="338594"/>
        </a:xfrm>
        <a:prstGeom xmlns:a="http://schemas.openxmlformats.org/drawingml/2006/main" prst="rect">
          <a:avLst/>
        </a:prstGeom>
        <a:ln xmlns:a="http://schemas.openxmlformats.org/drawingml/2006/main">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C6529388-5AB0-43D8-878F-2361F924F183}" type="TxLink">
            <a:rPr lang="en-US" sz="1200" b="0" i="0" u="none" strike="noStrike">
              <a:solidFill>
                <a:srgbClr val="000000"/>
              </a:solidFill>
              <a:latin typeface="Calibri"/>
              <a:cs typeface="Calibri"/>
            </a:rPr>
            <a:pPr algn="ctr"/>
            <a:t>42%</a:t>
          </a:fld>
          <a:endParaRPr lang="en-AU" sz="1400"/>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2</xdr:col>
      <xdr:colOff>2352675</xdr:colOff>
      <xdr:row>0</xdr:row>
      <xdr:rowOff>47247</xdr:rowOff>
    </xdr:from>
    <xdr:to>
      <xdr:col>6</xdr:col>
      <xdr:colOff>531885</xdr:colOff>
      <xdr:row>0</xdr:row>
      <xdr:rowOff>603505</xdr:rowOff>
    </xdr:to>
    <xdr:pic>
      <xdr:nvPicPr>
        <xdr:cNvPr id="3" name="Picture 2" descr="A picture containing text, clock, gauge&#10;&#10;Description automatically generated">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6325" y="47247"/>
          <a:ext cx="4037085" cy="5562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276225</xdr:colOff>
      <xdr:row>20</xdr:row>
      <xdr:rowOff>9525</xdr:rowOff>
    </xdr:from>
    <xdr:to>
      <xdr:col>10</xdr:col>
      <xdr:colOff>47625</xdr:colOff>
      <xdr:row>37</xdr:row>
      <xdr:rowOff>57149</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76225" y="4638675"/>
          <a:ext cx="5943600" cy="3286124"/>
          <a:chOff x="276225" y="4286250"/>
          <a:chExt cx="6629400" cy="3714749"/>
        </a:xfrm>
      </xdr:grpSpPr>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76225" y="4286250"/>
            <a:ext cx="6629400" cy="3714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a:solidFill>
                  <a:schemeClr val="accent4">
                    <a:lumMod val="50000"/>
                  </a:schemeClr>
                </a:solidFill>
                <a:latin typeface="Segoe UI" panose="020B0502040204020203" pitchFamily="34" charset="0"/>
                <a:ea typeface="Segoe UI" panose="020B0502040204020203" pitchFamily="34" charset="0"/>
                <a:cs typeface="Segoe UI" panose="020B0502040204020203" pitchFamily="34" charset="0"/>
              </a:rPr>
              <a:t>2. Worksheet Protection - </a:t>
            </a:r>
            <a:r>
              <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rPr>
              <a:t>You'll find the Worksheet Protection on the Review tab:</a:t>
            </a:r>
          </a:p>
          <a:p>
            <a:endParaRPr lang="en-AU" sz="1800">
              <a:solidFill>
                <a:schemeClr val="accent4">
                  <a:lumMod val="50000"/>
                </a:schemeClr>
              </a:solidFill>
              <a:latin typeface="Segoe UI" panose="020B0502040204020203" pitchFamily="34" charset="0"/>
              <a:ea typeface="Segoe UI" panose="020B0502040204020203" pitchFamily="34" charset="0"/>
              <a:cs typeface="Segoe UI" panose="020B0502040204020203" pitchFamily="34" charset="0"/>
            </a:endParaRPr>
          </a:p>
          <a:p>
            <a:pPr algn="r"/>
            <a:endParaRPr lang="en-AU" sz="1200">
              <a:solidFill>
                <a:schemeClr val="tx1"/>
              </a:solidFill>
              <a:latin typeface="Segoe UI" panose="020B0502040204020203" pitchFamily="34" charset="0"/>
              <a:ea typeface="Segoe UI" panose="020B0502040204020203" pitchFamily="34" charset="0"/>
              <a:cs typeface="Segoe UI" panose="020B0502040204020203" pitchFamily="34" charset="0"/>
            </a:endParaRPr>
          </a:p>
          <a:p>
            <a:pPr algn="r"/>
            <a:endParaRPr lang="en-AU" sz="1200">
              <a:solidFill>
                <a:schemeClr val="tx1"/>
              </a:solidFill>
              <a:latin typeface="Segoe UI" panose="020B0502040204020203" pitchFamily="34" charset="0"/>
              <a:ea typeface="Segoe UI" panose="020B0502040204020203" pitchFamily="34" charset="0"/>
              <a:cs typeface="Segoe UI" panose="020B0502040204020203" pitchFamily="34" charset="0"/>
            </a:endParaRPr>
          </a:p>
          <a:p>
            <a:pPr algn="r"/>
            <a:endParaRPr lang="en-AU" sz="1200">
              <a:solidFill>
                <a:schemeClr val="tx1"/>
              </a:solidFill>
              <a:latin typeface="Segoe UI" panose="020B0502040204020203" pitchFamily="34" charset="0"/>
              <a:ea typeface="Segoe UI" panose="020B0502040204020203" pitchFamily="34" charset="0"/>
              <a:cs typeface="Segoe UI" panose="020B0502040204020203" pitchFamily="34" charset="0"/>
            </a:endParaRPr>
          </a:p>
          <a:p>
            <a:pPr algn="r"/>
            <a:endParaRPr lang="en-AU" sz="1200">
              <a:solidFill>
                <a:schemeClr val="tx1"/>
              </a:solidFill>
              <a:latin typeface="Segoe UI" panose="020B0502040204020203" pitchFamily="34" charset="0"/>
              <a:ea typeface="Segoe UI" panose="020B0502040204020203" pitchFamily="34" charset="0"/>
              <a:cs typeface="Segoe UI" panose="020B0502040204020203" pitchFamily="34" charset="0"/>
            </a:endParaRPr>
          </a:p>
        </xdr:txBody>
      </xdr:sp>
      <xdr:pic>
        <xdr:nvPicPr>
          <xdr:cNvPr id="4" name="Picture 3" descr="C:\Users\Mynda\AppData\Local\Temp\SNAGHTML16e4b49.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5079326"/>
            <a:ext cx="2600325" cy="2835077"/>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276225</xdr:colOff>
      <xdr:row>1</xdr:row>
      <xdr:rowOff>133349</xdr:rowOff>
    </xdr:from>
    <xdr:to>
      <xdr:col>18</xdr:col>
      <xdr:colOff>447675</xdr:colOff>
      <xdr:row>19</xdr:row>
      <xdr:rowOff>85725</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276225" y="752474"/>
          <a:ext cx="11220450" cy="3771901"/>
          <a:chOff x="276225" y="676274"/>
          <a:chExt cx="12515850" cy="4067176"/>
        </a:xfrm>
      </xdr:grpSpPr>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276225" y="676274"/>
            <a:ext cx="6629400" cy="4067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a:solidFill>
                  <a:schemeClr val="accent4">
                    <a:lumMod val="50000"/>
                  </a:schemeClr>
                </a:solidFill>
                <a:latin typeface="Segoe UI" panose="020B0502040204020203" pitchFamily="34" charset="0"/>
                <a:ea typeface="Segoe UI" panose="020B0502040204020203" pitchFamily="34" charset="0"/>
                <a:cs typeface="Segoe UI" panose="020B0502040204020203" pitchFamily="34" charset="0"/>
              </a:rPr>
              <a:t>1. Slicers - </a:t>
            </a:r>
            <a:r>
              <a:rPr lang="en-AU" sz="1200">
                <a:solidFill>
                  <a:schemeClr val="tx1"/>
                </a:solidFill>
                <a:latin typeface="Segoe UI" panose="020B0502040204020203" pitchFamily="34" charset="0"/>
                <a:ea typeface="Segoe UI" panose="020B0502040204020203" pitchFamily="34" charset="0"/>
                <a:cs typeface="Segoe UI" panose="020B0502040204020203" pitchFamily="34" charset="0"/>
              </a:rPr>
              <a:t>prevent users activating the pull handles when using the Slicer by selecting 'Disable resizing and moving' in the Slicer Position and Layout setting (right-click Slicer).</a:t>
            </a:r>
          </a:p>
        </xdr:txBody>
      </xdr:sp>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stretch>
            <a:fillRect/>
          </a:stretch>
        </xdr:blipFill>
        <xdr:spPr>
          <a:xfrm>
            <a:off x="2209800" y="2319360"/>
            <a:ext cx="2552381" cy="2123810"/>
          </a:xfrm>
          <a:prstGeom prst="rect">
            <a:avLst/>
          </a:prstGeom>
          <a:effectLst>
            <a:outerShdw blurRad="63500" sx="102000" sy="102000" algn="ctr" rotWithShape="0">
              <a:prstClr val="black">
                <a:alpha val="40000"/>
              </a:prstClr>
            </a:outerShdw>
          </a:effectLst>
        </xdr:spPr>
      </xdr:pic>
      <xdr:pic>
        <xdr:nvPicPr>
          <xdr:cNvPr id="8" name="Picture 7" descr="C:\Users\Mynda\AppData\Local\Temp\SNAGHTML1864985.PNG">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523875" y="1729269"/>
            <a:ext cx="1419048" cy="278095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7000875" y="676274"/>
            <a:ext cx="5791200" cy="4067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a:solidFill>
                  <a:schemeClr val="accent4">
                    <a:lumMod val="50000"/>
                  </a:schemeClr>
                </a:solidFill>
                <a:latin typeface="Segoe UI" panose="020B0502040204020203" pitchFamily="34" charset="0"/>
                <a:ea typeface="Segoe UI" panose="020B0502040204020203" pitchFamily="34" charset="0"/>
                <a:cs typeface="Segoe UI" panose="020B0502040204020203" pitchFamily="34" charset="0"/>
              </a:rPr>
              <a:t>Or</a:t>
            </a:r>
            <a:r>
              <a:rPr lang="en-AU" sz="1800" baseline="0">
                <a:solidFill>
                  <a:schemeClr val="accent4">
                    <a:lumMod val="50000"/>
                  </a:schemeClr>
                </a:solidFill>
                <a:latin typeface="Segoe UI" panose="020B0502040204020203" pitchFamily="34" charset="0"/>
                <a:ea typeface="Segoe UI" panose="020B0502040204020203" pitchFamily="34" charset="0"/>
                <a:cs typeface="Segoe UI" panose="020B0502040204020203" pitchFamily="34" charset="0"/>
              </a:rPr>
              <a:t> </a:t>
            </a:r>
            <a:r>
              <a:rPr lang="en-AU" sz="1800">
                <a:solidFill>
                  <a:schemeClr val="accent4">
                    <a:lumMod val="50000"/>
                  </a:schemeClr>
                </a:solidFill>
                <a:latin typeface="Segoe UI" panose="020B0502040204020203" pitchFamily="34" charset="0"/>
                <a:ea typeface="Segoe UI" panose="020B0502040204020203" pitchFamily="34" charset="0"/>
                <a:cs typeface="Segoe UI" panose="020B0502040204020203" pitchFamily="34" charset="0"/>
              </a:rPr>
              <a:t>Slicers - </a:t>
            </a:r>
            <a:r>
              <a:rPr lang="en-AU" sz="1200">
                <a:solidFill>
                  <a:schemeClr val="tx1"/>
                </a:solidFill>
                <a:latin typeface="Segoe UI" panose="020B0502040204020203" pitchFamily="34" charset="0"/>
                <a:ea typeface="Segoe UI" panose="020B0502040204020203" pitchFamily="34" charset="0"/>
                <a:cs typeface="Segoe UI" panose="020B0502040204020203" pitchFamily="34" charset="0"/>
              </a:rPr>
              <a:t>Simply</a:t>
            </a:r>
            <a:r>
              <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rPr>
              <a:t> protect the worksheet containing the Dashboard, but make sure you 'unprotect' Slicers so that they can still be clicked:</a:t>
            </a:r>
            <a:endParaRPr lang="en-AU" sz="1200">
              <a:solidFill>
                <a:schemeClr val="tx1"/>
              </a:solidFill>
              <a:latin typeface="Segoe UI" panose="020B0502040204020203" pitchFamily="34" charset="0"/>
              <a:ea typeface="Segoe UI" panose="020B0502040204020203" pitchFamily="34" charset="0"/>
              <a:cs typeface="Segoe UI" panose="020B0502040204020203" pitchFamily="34" charset="0"/>
            </a:endParaRPr>
          </a:p>
        </xdr:txBody>
      </xdr:sp>
      <xdr:pic>
        <xdr:nvPicPr>
          <xdr:cNvPr id="10" name="Picture 9" descr="C:\Users\Mynda\AppData\Local\Temp\SNAGHTML1a10d60.PNG">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5286375" y="1695450"/>
            <a:ext cx="1466667" cy="282857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352425" y="1381125"/>
            <a:ext cx="16954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Before Disabling Resizing</a:t>
            </a:r>
          </a:p>
        </xdr:txBody>
      </xdr:sp>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5057775" y="1381125"/>
            <a:ext cx="16954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After Disabling Resizing</a:t>
            </a:r>
          </a:p>
        </xdr:txBody>
      </xdr:sp>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5"/>
          <a:stretch>
            <a:fillRect/>
          </a:stretch>
        </xdr:blipFill>
        <xdr:spPr>
          <a:xfrm>
            <a:off x="8543925" y="1400175"/>
            <a:ext cx="2542857" cy="3057143"/>
          </a:xfrm>
          <a:prstGeom prst="rect">
            <a:avLst/>
          </a:prstGeom>
          <a:effectLst>
            <a:outerShdw blurRad="63500" sx="102000" sy="102000" algn="ctr" rotWithShape="0">
              <a:prstClr val="black">
                <a:alpha val="40000"/>
              </a:prstClr>
            </a:outerShdw>
          </a:effectLst>
        </xdr:spPr>
      </xdr:pic>
    </xdr:grpSp>
    <xdr:clientData/>
  </xdr:twoCellAnchor>
  <xdr:twoCellAnchor>
    <xdr:from>
      <xdr:col>4</xdr:col>
      <xdr:colOff>666750</xdr:colOff>
      <xdr:row>28</xdr:row>
      <xdr:rowOff>66675</xdr:rowOff>
    </xdr:from>
    <xdr:to>
      <xdr:col>9</xdr:col>
      <xdr:colOff>495300</xdr:colOff>
      <xdr:row>36</xdr:row>
      <xdr:rowOff>57150</xdr:rowOff>
    </xdr:to>
    <xdr:sp macro="" textlink="">
      <xdr:nvSpPr>
        <xdr:cNvPr id="14" name="TextBox 13">
          <a:extLst>
            <a:ext uri="{FF2B5EF4-FFF2-40B4-BE49-F238E27FC236}">
              <a16:creationId xmlns:a16="http://schemas.microsoft.com/office/drawing/2014/main" id="{00000000-0008-0000-0500-00000E000000}"/>
            </a:ext>
          </a:extLst>
        </xdr:cNvPr>
        <xdr:cNvSpPr txBox="1"/>
      </xdr:nvSpPr>
      <xdr:spPr>
        <a:xfrm>
          <a:off x="3124200" y="6219825"/>
          <a:ext cx="2933700" cy="151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Segoe UI" panose="020B0502040204020203" pitchFamily="34" charset="0"/>
              <a:ea typeface="Segoe UI" panose="020B0502040204020203" pitchFamily="34" charset="0"/>
              <a:cs typeface="Segoe UI" panose="020B0502040204020203" pitchFamily="34" charset="0"/>
            </a:rPr>
            <a:t>If your Dashboard sheet</a:t>
          </a:r>
          <a:r>
            <a:rPr lang="en-AU" sz="110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contains a PivotTable,</a:t>
          </a:r>
          <a:r>
            <a:rPr lang="en-AU" sz="1100">
              <a:solidFill>
                <a:schemeClr val="dk1"/>
              </a:solidFill>
              <a:effectLst/>
              <a:latin typeface="Segoe UI" panose="020B0502040204020203" pitchFamily="34" charset="0"/>
              <a:ea typeface="Segoe UI" panose="020B0502040204020203" pitchFamily="34" charset="0"/>
              <a:cs typeface="Segoe UI" panose="020B0502040204020203" pitchFamily="34" charset="0"/>
            </a:rPr>
            <a:t> make sure 'Use PivotTable &amp; PivotChart' is  checked so that Slicers work.</a:t>
          </a:r>
        </a:p>
        <a:p>
          <a:endParaRPr lang="en-AU">
            <a:effectLst/>
            <a:latin typeface="Segoe UI" panose="020B0502040204020203" pitchFamily="34" charset="0"/>
            <a:ea typeface="Segoe UI" panose="020B0502040204020203" pitchFamily="34" charset="0"/>
            <a:cs typeface="Segoe UI" panose="020B0502040204020203" pitchFamily="34" charset="0"/>
          </a:endParaRPr>
        </a:p>
        <a:p>
          <a:r>
            <a:rPr lang="en-AU" sz="11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Note</a:t>
          </a:r>
          <a:r>
            <a:rPr lang="en-AU" sz="1100">
              <a:solidFill>
                <a:schemeClr val="dk1"/>
              </a:solidFill>
              <a:effectLst/>
              <a:latin typeface="Segoe UI" panose="020B0502040204020203" pitchFamily="34" charset="0"/>
              <a:ea typeface="Segoe UI" panose="020B0502040204020203" pitchFamily="34" charset="0"/>
              <a:cs typeface="Segoe UI" panose="020B0502040204020203" pitchFamily="34" charset="0"/>
            </a:rPr>
            <a:t>, this will prevent the PivotTables in the entire file from being refreshed,</a:t>
          </a:r>
          <a:r>
            <a:rPr lang="en-AU" sz="1100" baseline="0">
              <a:solidFill>
                <a:schemeClr val="dk1"/>
              </a:solidFill>
              <a:effectLst/>
              <a:latin typeface="Segoe UI" panose="020B0502040204020203" pitchFamily="34" charset="0"/>
              <a:ea typeface="Segoe UI" panose="020B0502040204020203" pitchFamily="34" charset="0"/>
              <a:cs typeface="Segoe UI" panose="020B0502040204020203" pitchFamily="34" charset="0"/>
            </a:rPr>
            <a:t> so if you're planning on updating your dashboard with new data, then option 3 is preferred.</a:t>
          </a:r>
          <a:endParaRPr lang="en-AU">
            <a:effectLst/>
            <a:latin typeface="Segoe UI" panose="020B0502040204020203" pitchFamily="34" charset="0"/>
            <a:ea typeface="Segoe UI" panose="020B0502040204020203" pitchFamily="34" charset="0"/>
            <a:cs typeface="Segoe UI" panose="020B0502040204020203" pitchFamily="34" charset="0"/>
          </a:endParaRPr>
        </a:p>
      </xdr:txBody>
    </xdr:sp>
    <xdr:clientData/>
  </xdr:twoCellAnchor>
  <xdr:twoCellAnchor>
    <xdr:from>
      <xdr:col>0</xdr:col>
      <xdr:colOff>276225</xdr:colOff>
      <xdr:row>54</xdr:row>
      <xdr:rowOff>90140</xdr:rowOff>
    </xdr:from>
    <xdr:to>
      <xdr:col>10</xdr:col>
      <xdr:colOff>47625</xdr:colOff>
      <xdr:row>72</xdr:row>
      <xdr:rowOff>171451</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276225" y="11196290"/>
          <a:ext cx="5943600" cy="3510311"/>
          <a:chOff x="276225" y="12358340"/>
          <a:chExt cx="6629400" cy="3596036"/>
        </a:xfrm>
      </xdr:grpSpPr>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276225" y="12358340"/>
            <a:ext cx="6629400" cy="35960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a:solidFill>
                  <a:schemeClr val="accent4">
                    <a:lumMod val="50000"/>
                  </a:schemeClr>
                </a:solidFill>
                <a:latin typeface="Segoe UI" panose="020B0502040204020203" pitchFamily="34" charset="0"/>
                <a:ea typeface="Segoe UI" panose="020B0502040204020203" pitchFamily="34" charset="0"/>
                <a:cs typeface="Segoe UI" panose="020B0502040204020203" pitchFamily="34" charset="0"/>
              </a:rPr>
              <a:t>4. Protect</a:t>
            </a:r>
            <a:r>
              <a:rPr lang="en-AU" sz="1800" baseline="0">
                <a:solidFill>
                  <a:schemeClr val="accent4">
                    <a:lumMod val="50000"/>
                  </a:schemeClr>
                </a:solidFill>
                <a:latin typeface="Segoe UI" panose="020B0502040204020203" pitchFamily="34" charset="0"/>
                <a:ea typeface="Segoe UI" panose="020B0502040204020203" pitchFamily="34" charset="0"/>
                <a:cs typeface="Segoe UI" panose="020B0502040204020203" pitchFamily="34" charset="0"/>
              </a:rPr>
              <a:t> Workbook</a:t>
            </a:r>
            <a:endParaRPr lang="en-AU" sz="1800">
              <a:solidFill>
                <a:schemeClr val="accent4">
                  <a:lumMod val="50000"/>
                </a:schemeClr>
              </a:solidFill>
              <a:latin typeface="Segoe UI" panose="020B0502040204020203" pitchFamily="34" charset="0"/>
              <a:ea typeface="Segoe UI" panose="020B0502040204020203" pitchFamily="34" charset="0"/>
              <a:cs typeface="Segoe UI" panose="020B0502040204020203" pitchFamily="34" charset="0"/>
            </a:endParaRPr>
          </a:p>
          <a:p>
            <a:r>
              <a:rPr lang="en-AU" sz="1200">
                <a:solidFill>
                  <a:schemeClr val="tx1"/>
                </a:solidFill>
                <a:latin typeface="Segoe UI" panose="020B0502040204020203" pitchFamily="34" charset="0"/>
                <a:ea typeface="Segoe UI" panose="020B0502040204020203" pitchFamily="34" charset="0"/>
                <a:cs typeface="Segoe UI" panose="020B0502040204020203" pitchFamily="34" charset="0"/>
              </a:rPr>
              <a:t>Once</a:t>
            </a:r>
            <a:r>
              <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rPr>
              <a:t> you've 'VeryHidden' the sheets containing your workings and data you need to protect your workbook so your users can't unhide them.</a:t>
            </a:r>
          </a:p>
          <a:p>
            <a:endPar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a:p>
            <a:endPar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a:p>
            <a:endPar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a:p>
            <a:endPar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a:p>
            <a:endPar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a:p>
            <a:endPar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a:p>
            <a:endPar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a:p>
            <a:r>
              <a:rPr lang="en-AU" sz="1200" baseline="0">
                <a:solidFill>
                  <a:srgbClr val="FF0000"/>
                </a:solidFill>
                <a:latin typeface="Segoe UI" panose="020B0502040204020203" pitchFamily="34" charset="0"/>
                <a:ea typeface="Segoe UI" panose="020B0502040204020203" pitchFamily="34" charset="0"/>
                <a:cs typeface="Segoe UI" panose="020B0502040204020203" pitchFamily="34" charset="0"/>
              </a:rPr>
              <a:t>WARNING</a:t>
            </a:r>
            <a:r>
              <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rPr>
              <a:t>: this protection is not bullet proof. If a user wants to get to your underlying data they can find a way. A Google search will reveal various ways to crack your password, or simply remove the protection. </a:t>
            </a:r>
          </a:p>
          <a:p>
            <a:endPar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endParaRPr>
          </a:p>
          <a:p>
            <a:r>
              <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rPr>
              <a:t>Therefore Worksheet Protection should be used to prevent users breaking your report, but don't count on it protecting super sensitive information.</a:t>
            </a:r>
            <a:endParaRPr lang="en-AU" sz="1200">
              <a:solidFill>
                <a:schemeClr val="tx1"/>
              </a:solidFill>
              <a:latin typeface="Segoe UI" panose="020B0502040204020203" pitchFamily="34" charset="0"/>
              <a:ea typeface="Segoe UI" panose="020B0502040204020203" pitchFamily="34" charset="0"/>
              <a:cs typeface="Segoe UI" panose="020B0502040204020203" pitchFamily="34" charset="0"/>
            </a:endParaRPr>
          </a:p>
        </xdr:txBody>
      </xdr:sp>
      <xdr:pic>
        <xdr:nvPicPr>
          <xdr:cNvPr id="17" name="Picture 16" descr="C:\Users\Mynda\AppData\Local\Temp\SNAGHTML1be30b9.PNG">
            <a:extLst>
              <a:ext uri="{FF2B5EF4-FFF2-40B4-BE49-F238E27FC236}">
                <a16:creationId xmlns:a16="http://schemas.microsoft.com/office/drawing/2014/main" id="{00000000-0008-0000-0500-00001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62175" y="13351281"/>
            <a:ext cx="2238375" cy="100012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grpSp>
    <xdr:clientData/>
  </xdr:twoCellAnchor>
  <xdr:oneCellAnchor>
    <xdr:from>
      <xdr:col>5</xdr:col>
      <xdr:colOff>381000</xdr:colOff>
      <xdr:row>22</xdr:row>
      <xdr:rowOff>76200</xdr:rowOff>
    </xdr:from>
    <xdr:ext cx="1980924" cy="1000000"/>
    <xdr:pic>
      <xdr:nvPicPr>
        <xdr:cNvPr id="18" name="Picture 17">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7"/>
        <a:stretch>
          <a:fillRect/>
        </a:stretch>
      </xdr:blipFill>
      <xdr:spPr>
        <a:xfrm>
          <a:off x="3505200" y="5086350"/>
          <a:ext cx="1980924" cy="1000000"/>
        </a:xfrm>
        <a:prstGeom prst="rect">
          <a:avLst/>
        </a:prstGeom>
      </xdr:spPr>
    </xdr:pic>
    <xdr:clientData/>
  </xdr:oneCellAnchor>
  <xdr:twoCellAnchor>
    <xdr:from>
      <xdr:col>0</xdr:col>
      <xdr:colOff>276225</xdr:colOff>
      <xdr:row>38</xdr:row>
      <xdr:rowOff>28575</xdr:rowOff>
    </xdr:from>
    <xdr:to>
      <xdr:col>10</xdr:col>
      <xdr:colOff>47625</xdr:colOff>
      <xdr:row>53</xdr:row>
      <xdr:rowOff>184231</xdr:rowOff>
    </xdr:to>
    <xdr:grpSp>
      <xdr:nvGrpSpPr>
        <xdr:cNvPr id="19" name="Group 18">
          <a:extLst>
            <a:ext uri="{FF2B5EF4-FFF2-40B4-BE49-F238E27FC236}">
              <a16:creationId xmlns:a16="http://schemas.microsoft.com/office/drawing/2014/main" id="{00000000-0008-0000-0500-000013000000}"/>
            </a:ext>
          </a:extLst>
        </xdr:cNvPr>
        <xdr:cNvGrpSpPr/>
      </xdr:nvGrpSpPr>
      <xdr:grpSpPr>
        <a:xfrm>
          <a:off x="276225" y="8086725"/>
          <a:ext cx="5943600" cy="3013156"/>
          <a:chOff x="276225" y="8820150"/>
          <a:chExt cx="6629400" cy="3441781"/>
        </a:xfrm>
      </xdr:grpSpPr>
      <xdr:sp macro="" textlink="">
        <xdr:nvSpPr>
          <xdr:cNvPr id="20" name="TextBox 19">
            <a:extLst>
              <a:ext uri="{FF2B5EF4-FFF2-40B4-BE49-F238E27FC236}">
                <a16:creationId xmlns:a16="http://schemas.microsoft.com/office/drawing/2014/main" id="{00000000-0008-0000-0500-000014000000}"/>
              </a:ext>
            </a:extLst>
          </xdr:cNvPr>
          <xdr:cNvSpPr txBox="1"/>
        </xdr:nvSpPr>
        <xdr:spPr>
          <a:xfrm>
            <a:off x="276225" y="8820150"/>
            <a:ext cx="6629400" cy="3441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800">
                <a:solidFill>
                  <a:schemeClr val="accent4">
                    <a:lumMod val="50000"/>
                  </a:schemeClr>
                </a:solidFill>
                <a:latin typeface="Segoe UI" panose="020B0502040204020203" pitchFamily="34" charset="0"/>
                <a:ea typeface="Segoe UI" panose="020B0502040204020203" pitchFamily="34" charset="0"/>
                <a:cs typeface="Segoe UI" panose="020B0502040204020203" pitchFamily="34" charset="0"/>
              </a:rPr>
              <a:t>3. Hide Worksheets</a:t>
            </a:r>
          </a:p>
          <a:p>
            <a:r>
              <a:rPr lang="en-AU" sz="1200">
                <a:solidFill>
                  <a:schemeClr val="tx1"/>
                </a:solidFill>
                <a:latin typeface="Segoe UI" panose="020B0502040204020203" pitchFamily="34" charset="0"/>
                <a:ea typeface="Segoe UI" panose="020B0502040204020203" pitchFamily="34" charset="0"/>
                <a:cs typeface="Segoe UI" panose="020B0502040204020203" pitchFamily="34" charset="0"/>
              </a:rPr>
              <a:t>A better solution is to set the property for the </a:t>
            </a:r>
          </a:p>
          <a:p>
            <a:r>
              <a:rPr lang="en-AU" sz="1200">
                <a:solidFill>
                  <a:schemeClr val="tx1"/>
                </a:solidFill>
                <a:latin typeface="Segoe UI" panose="020B0502040204020203" pitchFamily="34" charset="0"/>
                <a:ea typeface="Segoe UI" panose="020B0502040204020203" pitchFamily="34" charset="0"/>
                <a:cs typeface="Segoe UI" panose="020B0502040204020203" pitchFamily="34" charset="0"/>
              </a:rPr>
              <a:t>sheets containing your data and workings to </a:t>
            </a:r>
          </a:p>
          <a:p>
            <a:r>
              <a:rPr lang="en-AU" sz="1200">
                <a:solidFill>
                  <a:schemeClr val="tx1"/>
                </a:solidFill>
                <a:latin typeface="Segoe UI" panose="020B0502040204020203" pitchFamily="34" charset="0"/>
                <a:ea typeface="Segoe UI" panose="020B0502040204020203" pitchFamily="34" charset="0"/>
                <a:cs typeface="Segoe UI" panose="020B0502040204020203" pitchFamily="34" charset="0"/>
              </a:rPr>
              <a:t>VeryHidden in the VB Editor Alt+F11.</a:t>
            </a:r>
          </a:p>
          <a:p>
            <a:endParaRPr lang="en-AU" sz="800">
              <a:solidFill>
                <a:schemeClr val="tx1"/>
              </a:solidFill>
              <a:latin typeface="Segoe UI" panose="020B0502040204020203" pitchFamily="34" charset="0"/>
              <a:ea typeface="Segoe UI" panose="020B0502040204020203" pitchFamily="34" charset="0"/>
              <a:cs typeface="Segoe UI" panose="020B0502040204020203" pitchFamily="34" charset="0"/>
            </a:endParaRPr>
          </a:p>
          <a:p>
            <a:r>
              <a:rPr lang="en-AU" sz="1200">
                <a:solidFill>
                  <a:schemeClr val="tx1"/>
                </a:solidFill>
                <a:latin typeface="Segoe UI" panose="020B0502040204020203" pitchFamily="34" charset="0"/>
                <a:ea typeface="Segoe UI" panose="020B0502040204020203" pitchFamily="34" charset="0"/>
                <a:cs typeface="Segoe UI" panose="020B0502040204020203" pitchFamily="34" charset="0"/>
              </a:rPr>
              <a:t>When you right-click</a:t>
            </a:r>
            <a:r>
              <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rPr>
              <a:t> the sheet tab there is no</a:t>
            </a:r>
          </a:p>
          <a:p>
            <a:r>
              <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rPr>
              <a:t>indication that worksheets are hidden when </a:t>
            </a:r>
          </a:p>
          <a:p>
            <a:r>
              <a:rPr lang="en-AU" sz="1200" baseline="0">
                <a:solidFill>
                  <a:schemeClr val="tx1"/>
                </a:solidFill>
                <a:latin typeface="Segoe UI" panose="020B0502040204020203" pitchFamily="34" charset="0"/>
                <a:ea typeface="Segoe UI" panose="020B0502040204020203" pitchFamily="34" charset="0"/>
                <a:cs typeface="Segoe UI" panose="020B0502040204020203" pitchFamily="34" charset="0"/>
              </a:rPr>
              <a:t>their properties are set to 'xlSheetVeryHidden'</a:t>
            </a:r>
            <a:endParaRPr lang="en-AU" sz="1200">
              <a:solidFill>
                <a:schemeClr val="tx1"/>
              </a:solidFill>
              <a:latin typeface="Segoe UI" panose="020B0502040204020203" pitchFamily="34" charset="0"/>
              <a:ea typeface="Segoe UI" panose="020B0502040204020203" pitchFamily="34" charset="0"/>
              <a:cs typeface="Segoe UI" panose="020B0502040204020203" pitchFamily="34" charset="0"/>
            </a:endParaRPr>
          </a:p>
        </xdr:txBody>
      </xdr:sp>
      <xdr:pic>
        <xdr:nvPicPr>
          <xdr:cNvPr id="21" name="Picture 20" descr="C:\Users\Mynda\AppData\Local\Temp\SNAGHTML1822ee4.PNG">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810000" y="8985432"/>
            <a:ext cx="2847975" cy="3140383"/>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pic>
        <xdr:nvPicPr>
          <xdr:cNvPr id="22" name="Picture 21" descr="C:\Users\Mynda\AppData\Local\Temp\SNAGHTML1c4ed53.PNG">
            <a:extLst>
              <a:ext uri="{FF2B5EF4-FFF2-40B4-BE49-F238E27FC236}">
                <a16:creationId xmlns:a16="http://schemas.microsoft.com/office/drawing/2014/main" id="{00000000-0008-0000-05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800100" y="10534650"/>
            <a:ext cx="2066925" cy="1676400"/>
          </a:xfrm>
          <a:prstGeom prst="rect">
            <a:avLst/>
          </a:prstGeom>
          <a:noFill/>
          <a:effectLst>
            <a:outerShdw blurRad="50800" dist="38100" dir="16200000"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14</xdr:col>
      <xdr:colOff>171450</xdr:colOff>
      <xdr:row>0</xdr:row>
      <xdr:rowOff>57408</xdr:rowOff>
    </xdr:from>
    <xdr:to>
      <xdr:col>20</xdr:col>
      <xdr:colOff>408060</xdr:colOff>
      <xdr:row>0</xdr:row>
      <xdr:rowOff>593980</xdr:rowOff>
    </xdr:to>
    <xdr:pic>
      <xdr:nvPicPr>
        <xdr:cNvPr id="23" name="Picture 22" descr="A picture containing text, clock, gauge&#10;&#10;Description automatically generated">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782050" y="57408"/>
          <a:ext cx="3894210" cy="53657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017.582988078706" missingItemsLimit="0" createdVersion="6" refreshedVersion="8" minRefreshableVersion="3" recordCount="40" xr:uid="{7F044F22-30D6-49F4-936A-AD04EA158BFF}">
  <cacheSource type="worksheet">
    <worksheetSource name="Table1"/>
  </cacheSource>
  <cacheFields count="10">
    <cacheField name="Project" numFmtId="0">
      <sharedItems count="5">
        <s v="Gemini"/>
        <s v="Orion"/>
        <s v="Vega"/>
        <s v="Delta"/>
        <s v="Alpha"/>
      </sharedItems>
    </cacheField>
    <cacheField name="Task" numFmtId="0">
      <sharedItems count="10">
        <s v="Task 1"/>
        <s v="Task 2"/>
        <s v="Task 3"/>
        <s v="Task 4"/>
        <s v="Task 5"/>
        <s v="Task 6"/>
        <s v="Task 7"/>
        <s v="Task 8"/>
        <s v="Task 9"/>
        <s v="Task 10"/>
      </sharedItems>
    </cacheField>
    <cacheField name="Manager" numFmtId="0">
      <sharedItems count="5">
        <s v="Hirsch"/>
        <s v="Samora"/>
        <s v="McFay"/>
        <s v="Wood"/>
        <s v="Ladd"/>
      </sharedItems>
    </cacheField>
    <cacheField name="Start Date" numFmtId="14">
      <sharedItems containsSemiMixedTypes="0" containsNonDate="0" containsDate="1" containsString="0" minDate="2020-02-17T00:00:00" maxDate="2020-03-03T00:00:00" count="11">
        <d v="2020-02-17T00:00:00"/>
        <d v="2020-02-18T00:00:00"/>
        <d v="2020-02-21T00:00:00"/>
        <d v="2020-02-20T00:00:00"/>
        <d v="2020-02-24T00:00:00"/>
        <d v="2020-02-25T00:00:00"/>
        <d v="2020-02-27T00:00:00"/>
        <d v="2020-02-26T00:00:00"/>
        <d v="2020-02-28T00:00:00"/>
        <d v="2020-03-02T00:00:00"/>
        <d v="2020-02-19T00:00:00"/>
      </sharedItems>
    </cacheField>
    <cacheField name="Duration" numFmtId="0">
      <sharedItems containsSemiMixedTypes="0" containsString="0" containsNumber="1" containsInteger="1" minValue="3" maxValue="86" count="11">
        <n v="5"/>
        <n v="86"/>
        <n v="10"/>
        <n v="9"/>
        <n v="4"/>
        <n v="6"/>
        <n v="7"/>
        <n v="8"/>
        <n v="3"/>
        <n v="53"/>
        <n v="39"/>
      </sharedItems>
    </cacheField>
    <cacheField name="End Date" numFmtId="166">
      <sharedItems containsSemiMixedTypes="0" containsNonDate="0" containsDate="1" containsString="0" minDate="2020-02-19T00:00:00" maxDate="2020-06-16T00:00:00" count="18">
        <d v="2020-02-21T00:00:00"/>
        <d v="2020-06-15T00:00:00"/>
        <d v="2020-03-02T00:00:00"/>
        <d v="2020-03-04T00:00:00"/>
        <d v="2020-05-04T00:00:00"/>
        <d v="2020-02-27T00:00:00"/>
        <d v="2020-02-28T00:00:00"/>
        <d v="2020-03-05T00:00:00"/>
        <d v="2020-02-26T00:00:00"/>
        <d v="2020-03-21T00:00:00"/>
        <d v="2020-03-06T00:00:00"/>
        <d v="2020-02-19T00:00:00"/>
        <d v="2020-03-03T00:00:00"/>
        <d v="2020-03-12T00:00:00"/>
        <d v="2020-03-13T00:00:00"/>
        <d v="2020-02-20T00:00:00"/>
        <d v="2020-05-12T00:00:00"/>
        <d v="2020-04-13T00:00:00"/>
      </sharedItems>
    </cacheField>
    <cacheField name="Days completed" numFmtId="3">
      <sharedItems containsSemiMixedTypes="0" containsString="0" containsNumber="1" containsInteger="1" minValue="0" maxValue="39" count="10">
        <n v="2"/>
        <n v="3"/>
        <n v="4"/>
        <n v="1"/>
        <n v="0"/>
        <n v="7"/>
        <n v="5"/>
        <n v="8"/>
        <n v="39"/>
        <n v="6"/>
      </sharedItems>
    </cacheField>
    <cacheField name="Progress" numFmtId="9">
      <sharedItems containsSemiMixedTypes="0" containsString="0" containsNumber="1" minValue="0" maxValue="1" count="21">
        <n v="0.4"/>
        <n v="3.4883720930232558E-2"/>
        <n v="0.33333333333333331"/>
        <n v="0.25"/>
        <n v="0"/>
        <n v="0.42857142857142855"/>
        <n v="0.1111111111111111"/>
        <n v="0.5"/>
        <n v="1"/>
        <n v="0.44444444444444442"/>
        <n v="0.83333333333333337"/>
        <n v="0.8"/>
        <n v="0.2857142857142857"/>
        <n v="0.66666666666666663"/>
        <n v="0.88888888888888884"/>
        <n v="0.2"/>
        <n v="0.625"/>
        <n v="0.3"/>
        <n v="5.6603773584905662E-2"/>
        <n v="0.6"/>
        <n v="0.8571428571428571"/>
      </sharedItems>
    </cacheField>
    <cacheField name="Budget" numFmtId="3">
      <sharedItems containsSemiMixedTypes="0" containsString="0" containsNumber="1" containsInteger="1" minValue="50000" maxValue="990000"/>
    </cacheField>
    <cacheField name="Actual" numFmtId="3">
      <sharedItems containsSemiMixedTypes="0" containsString="0" containsNumber="1" containsInteger="1" minValue="0" maxValue="807069"/>
    </cacheField>
  </cacheFields>
  <extLst>
    <ext xmlns:x14="http://schemas.microsoft.com/office/spreadsheetml/2009/9/main" uri="{725AE2AE-9491-48be-B2B4-4EB974FC3084}">
      <x14:pivotCacheDefinition pivotCacheId="73977474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x v="0"/>
    <x v="0"/>
    <x v="0"/>
    <x v="0"/>
    <x v="0"/>
    <x v="0"/>
    <x v="0"/>
    <x v="0"/>
    <n v="218000"/>
    <n v="97337"/>
  </r>
  <r>
    <x v="0"/>
    <x v="1"/>
    <x v="1"/>
    <x v="0"/>
    <x v="1"/>
    <x v="1"/>
    <x v="1"/>
    <x v="1"/>
    <n v="393000"/>
    <n v="177440"/>
  </r>
  <r>
    <x v="0"/>
    <x v="2"/>
    <x v="2"/>
    <x v="1"/>
    <x v="2"/>
    <x v="2"/>
    <x v="2"/>
    <x v="0"/>
    <n v="86000"/>
    <n v="31046"/>
  </r>
  <r>
    <x v="0"/>
    <x v="3"/>
    <x v="3"/>
    <x v="2"/>
    <x v="3"/>
    <x v="3"/>
    <x v="1"/>
    <x v="2"/>
    <n v="732000"/>
    <n v="261324"/>
  </r>
  <r>
    <x v="0"/>
    <x v="4"/>
    <x v="4"/>
    <x v="0"/>
    <x v="4"/>
    <x v="4"/>
    <x v="3"/>
    <x v="3"/>
    <n v="492000"/>
    <n v="116850"/>
  </r>
  <r>
    <x v="0"/>
    <x v="5"/>
    <x v="0"/>
    <x v="3"/>
    <x v="5"/>
    <x v="5"/>
    <x v="4"/>
    <x v="4"/>
    <n v="188000"/>
    <n v="0"/>
  </r>
  <r>
    <x v="0"/>
    <x v="6"/>
    <x v="1"/>
    <x v="3"/>
    <x v="6"/>
    <x v="6"/>
    <x v="1"/>
    <x v="5"/>
    <n v="180000"/>
    <n v="79380"/>
  </r>
  <r>
    <x v="0"/>
    <x v="7"/>
    <x v="2"/>
    <x v="4"/>
    <x v="0"/>
    <x v="6"/>
    <x v="0"/>
    <x v="0"/>
    <n v="582000"/>
    <n v="195231"/>
  </r>
  <r>
    <x v="0"/>
    <x v="8"/>
    <x v="3"/>
    <x v="4"/>
    <x v="3"/>
    <x v="7"/>
    <x v="3"/>
    <x v="6"/>
    <n v="562000"/>
    <n v="74746"/>
  </r>
  <r>
    <x v="0"/>
    <x v="9"/>
    <x v="4"/>
    <x v="4"/>
    <x v="5"/>
    <x v="2"/>
    <x v="1"/>
    <x v="7"/>
    <n v="416000"/>
    <n v="175015"/>
  </r>
  <r>
    <x v="1"/>
    <x v="0"/>
    <x v="0"/>
    <x v="1"/>
    <x v="6"/>
    <x v="8"/>
    <x v="5"/>
    <x v="8"/>
    <n v="293000"/>
    <n v="273001"/>
  </r>
  <r>
    <x v="1"/>
    <x v="1"/>
    <x v="1"/>
    <x v="0"/>
    <x v="3"/>
    <x v="5"/>
    <x v="2"/>
    <x v="9"/>
    <n v="224000"/>
    <n v="57910"/>
  </r>
  <r>
    <x v="1"/>
    <x v="2"/>
    <x v="2"/>
    <x v="1"/>
    <x v="7"/>
    <x v="9"/>
    <x v="4"/>
    <x v="4"/>
    <n v="978000"/>
    <n v="0"/>
  </r>
  <r>
    <x v="1"/>
    <x v="3"/>
    <x v="3"/>
    <x v="3"/>
    <x v="6"/>
    <x v="6"/>
    <x v="1"/>
    <x v="5"/>
    <n v="932000"/>
    <n v="379157"/>
  </r>
  <r>
    <x v="1"/>
    <x v="4"/>
    <x v="4"/>
    <x v="2"/>
    <x v="4"/>
    <x v="8"/>
    <x v="3"/>
    <x v="3"/>
    <n v="854000"/>
    <n v="322812"/>
  </r>
  <r>
    <x v="1"/>
    <x v="5"/>
    <x v="0"/>
    <x v="2"/>
    <x v="5"/>
    <x v="6"/>
    <x v="1"/>
    <x v="7"/>
    <n v="81000"/>
    <n v="38461"/>
  </r>
  <r>
    <x v="1"/>
    <x v="6"/>
    <x v="1"/>
    <x v="4"/>
    <x v="5"/>
    <x v="2"/>
    <x v="6"/>
    <x v="10"/>
    <n v="169000"/>
    <n v="136468"/>
  </r>
  <r>
    <x v="1"/>
    <x v="7"/>
    <x v="2"/>
    <x v="5"/>
    <x v="4"/>
    <x v="6"/>
    <x v="3"/>
    <x v="3"/>
    <n v="61000"/>
    <n v="12078"/>
  </r>
  <r>
    <x v="1"/>
    <x v="8"/>
    <x v="3"/>
    <x v="6"/>
    <x v="6"/>
    <x v="10"/>
    <x v="1"/>
    <x v="5"/>
    <n v="645000"/>
    <n v="273048"/>
  </r>
  <r>
    <x v="1"/>
    <x v="9"/>
    <x v="4"/>
    <x v="0"/>
    <x v="8"/>
    <x v="11"/>
    <x v="1"/>
    <x v="8"/>
    <n v="68000"/>
    <n v="64987"/>
  </r>
  <r>
    <x v="2"/>
    <x v="0"/>
    <x v="0"/>
    <x v="0"/>
    <x v="2"/>
    <x v="6"/>
    <x v="6"/>
    <x v="7"/>
    <n v="839000"/>
    <n v="406974"/>
  </r>
  <r>
    <x v="2"/>
    <x v="1"/>
    <x v="1"/>
    <x v="2"/>
    <x v="0"/>
    <x v="5"/>
    <x v="2"/>
    <x v="11"/>
    <n v="729000"/>
    <n v="487139"/>
  </r>
  <r>
    <x v="2"/>
    <x v="2"/>
    <x v="2"/>
    <x v="4"/>
    <x v="6"/>
    <x v="12"/>
    <x v="1"/>
    <x v="5"/>
    <n v="826000"/>
    <n v="298186"/>
  </r>
  <r>
    <x v="2"/>
    <x v="3"/>
    <x v="3"/>
    <x v="7"/>
    <x v="6"/>
    <x v="7"/>
    <x v="0"/>
    <x v="12"/>
    <n v="895000"/>
    <n v="280583"/>
  </r>
  <r>
    <x v="2"/>
    <x v="4"/>
    <x v="4"/>
    <x v="8"/>
    <x v="8"/>
    <x v="12"/>
    <x v="0"/>
    <x v="13"/>
    <n v="341000"/>
    <n v="129785"/>
  </r>
  <r>
    <x v="3"/>
    <x v="0"/>
    <x v="0"/>
    <x v="9"/>
    <x v="3"/>
    <x v="13"/>
    <x v="7"/>
    <x v="14"/>
    <n v="787000"/>
    <n v="727188"/>
  </r>
  <r>
    <x v="3"/>
    <x v="1"/>
    <x v="1"/>
    <x v="9"/>
    <x v="2"/>
    <x v="14"/>
    <x v="0"/>
    <x v="15"/>
    <n v="228000"/>
    <n v="47880"/>
  </r>
  <r>
    <x v="3"/>
    <x v="2"/>
    <x v="2"/>
    <x v="0"/>
    <x v="4"/>
    <x v="15"/>
    <x v="4"/>
    <x v="4"/>
    <n v="147000"/>
    <n v="0"/>
  </r>
  <r>
    <x v="3"/>
    <x v="3"/>
    <x v="3"/>
    <x v="10"/>
    <x v="7"/>
    <x v="6"/>
    <x v="6"/>
    <x v="16"/>
    <n v="338000"/>
    <n v="205123"/>
  </r>
  <r>
    <x v="3"/>
    <x v="4"/>
    <x v="4"/>
    <x v="4"/>
    <x v="2"/>
    <x v="10"/>
    <x v="1"/>
    <x v="17"/>
    <n v="857000"/>
    <n v="305949"/>
  </r>
  <r>
    <x v="3"/>
    <x v="5"/>
    <x v="0"/>
    <x v="5"/>
    <x v="5"/>
    <x v="12"/>
    <x v="1"/>
    <x v="7"/>
    <n v="602000"/>
    <n v="322371"/>
  </r>
  <r>
    <x v="3"/>
    <x v="6"/>
    <x v="1"/>
    <x v="5"/>
    <x v="4"/>
    <x v="6"/>
    <x v="0"/>
    <x v="7"/>
    <n v="990000"/>
    <n v="451440"/>
  </r>
  <r>
    <x v="4"/>
    <x v="0"/>
    <x v="2"/>
    <x v="8"/>
    <x v="9"/>
    <x v="16"/>
    <x v="1"/>
    <x v="18"/>
    <n v="96000"/>
    <n v="32256"/>
  </r>
  <r>
    <x v="4"/>
    <x v="1"/>
    <x v="3"/>
    <x v="9"/>
    <x v="3"/>
    <x v="13"/>
    <x v="2"/>
    <x v="9"/>
    <n v="513000"/>
    <n v="226233"/>
  </r>
  <r>
    <x v="4"/>
    <x v="2"/>
    <x v="4"/>
    <x v="3"/>
    <x v="0"/>
    <x v="8"/>
    <x v="1"/>
    <x v="19"/>
    <n v="616000"/>
    <n v="401579"/>
  </r>
  <r>
    <x v="4"/>
    <x v="3"/>
    <x v="0"/>
    <x v="10"/>
    <x v="10"/>
    <x v="17"/>
    <x v="8"/>
    <x v="8"/>
    <n v="817000"/>
    <n v="807069"/>
  </r>
  <r>
    <x v="4"/>
    <x v="4"/>
    <x v="1"/>
    <x v="2"/>
    <x v="6"/>
    <x v="2"/>
    <x v="9"/>
    <x v="20"/>
    <n v="372000"/>
    <n v="173166"/>
  </r>
  <r>
    <x v="4"/>
    <x v="5"/>
    <x v="2"/>
    <x v="4"/>
    <x v="2"/>
    <x v="10"/>
    <x v="0"/>
    <x v="15"/>
    <n v="50000"/>
    <n v="8400"/>
  </r>
  <r>
    <x v="4"/>
    <x v="6"/>
    <x v="3"/>
    <x v="4"/>
    <x v="2"/>
    <x v="10"/>
    <x v="1"/>
    <x v="17"/>
    <n v="807000"/>
    <n v="262679"/>
  </r>
  <r>
    <x v="4"/>
    <x v="7"/>
    <x v="4"/>
    <x v="4"/>
    <x v="8"/>
    <x v="8"/>
    <x v="4"/>
    <x v="4"/>
    <n v="69100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55B9DB-4CE8-497A-978F-D31E4BA07222}" name="Gantt" cacheId="7" applyNumberFormats="0" applyBorderFormats="0" applyFontFormats="0" applyPatternFormats="0" applyAlignmentFormats="0" applyWidthHeightFormats="1" dataCaption="Values" updatedVersion="8" minRefreshableVersion="3" showDrill="0" itemPrintTitles="1" createdVersion="6" indent="0" compact="0" compactData="0" multipleFieldFilters="0" chartFormat="1">
  <location ref="A5:J46" firstHeaderRow="0" firstDataRow="1" firstDataCol="8"/>
  <pivotFields count="10">
    <pivotField axis="axisRow" compact="0" outline="0" showAll="0" defaultSubtotal="0">
      <items count="5">
        <item x="4"/>
        <item x="3"/>
        <item x="0"/>
        <item x="1"/>
        <item x="2"/>
      </items>
    </pivotField>
    <pivotField axis="axisRow" compact="0" outline="0" showAll="0" defaultSubtotal="0">
      <items count="10">
        <item x="0"/>
        <item x="1"/>
        <item x="2"/>
        <item x="3"/>
        <item x="4"/>
        <item x="5"/>
        <item x="6"/>
        <item x="7"/>
        <item x="8"/>
        <item x="9"/>
      </items>
    </pivotField>
    <pivotField axis="axisRow" compact="0" outline="0" showAll="0" defaultSubtotal="0">
      <items count="5">
        <item x="4"/>
        <item x="1"/>
        <item x="0"/>
        <item x="3"/>
        <item x="2"/>
      </items>
    </pivotField>
    <pivotField axis="axisRow" compact="0" numFmtId="14" outline="0" showAll="0" defaultSubtotal="0">
      <items count="11">
        <item x="0"/>
        <item x="1"/>
        <item x="10"/>
        <item x="3"/>
        <item x="2"/>
        <item x="4"/>
        <item x="5"/>
        <item x="7"/>
        <item x="6"/>
        <item x="8"/>
        <item x="9"/>
      </items>
    </pivotField>
    <pivotField axis="axisRow" compact="0" outline="0" showAll="0" defaultSubtotal="0">
      <items count="11">
        <item x="8"/>
        <item x="4"/>
        <item x="0"/>
        <item x="5"/>
        <item x="6"/>
        <item x="7"/>
        <item x="3"/>
        <item x="2"/>
        <item x="1"/>
        <item x="9"/>
        <item x="10"/>
      </items>
    </pivotField>
    <pivotField axis="axisRow" compact="0" numFmtId="14" outline="0" showAll="0" defaultSubtotal="0">
      <items count="18">
        <item x="15"/>
        <item x="0"/>
        <item x="8"/>
        <item x="5"/>
        <item x="6"/>
        <item x="12"/>
        <item x="3"/>
        <item x="10"/>
        <item x="7"/>
        <item x="14"/>
        <item x="2"/>
        <item x="11"/>
        <item x="13"/>
        <item x="1"/>
        <item x="4"/>
        <item x="9"/>
        <item x="16"/>
        <item x="17"/>
      </items>
    </pivotField>
    <pivotField name="Days comp." axis="axisRow" compact="0" numFmtId="3" outline="0" showAll="0" defaultSubtotal="0">
      <items count="10">
        <item x="4"/>
        <item x="3"/>
        <item x="0"/>
        <item x="1"/>
        <item x="2"/>
        <item x="6"/>
        <item x="7"/>
        <item x="5"/>
        <item x="8"/>
        <item x="9"/>
      </items>
    </pivotField>
    <pivotField axis="axisRow" compact="0" numFmtId="9" outline="0" showAll="0" defaultSubtotal="0">
      <items count="21">
        <item x="4"/>
        <item x="15"/>
        <item x="3"/>
        <item x="19"/>
        <item x="8"/>
        <item x="0"/>
        <item x="7"/>
        <item x="2"/>
        <item x="5"/>
        <item x="6"/>
        <item x="9"/>
        <item x="10"/>
        <item x="11"/>
        <item x="12"/>
        <item x="13"/>
        <item x="14"/>
        <item x="16"/>
        <item x="17"/>
        <item x="1"/>
        <item x="18"/>
        <item x="20"/>
      </items>
    </pivotField>
    <pivotField dataField="1" compact="0" numFmtId="3" outline="0" showAll="0" defaultSubtotal="0"/>
    <pivotField dataField="1" compact="0" numFmtId="3" outline="0" showAll="0" defaultSubtotal="0"/>
  </pivotFields>
  <rowFields count="8">
    <field x="0"/>
    <field x="1"/>
    <field x="2"/>
    <field x="3"/>
    <field x="5"/>
    <field x="4"/>
    <field x="6"/>
    <field x="7"/>
  </rowFields>
  <rowItems count="41">
    <i>
      <x/>
      <x/>
      <x v="4"/>
      <x v="9"/>
      <x v="16"/>
      <x v="9"/>
      <x v="3"/>
      <x v="19"/>
    </i>
    <i r="1">
      <x v="1"/>
      <x v="3"/>
      <x v="10"/>
      <x v="12"/>
      <x v="6"/>
      <x v="4"/>
      <x v="10"/>
    </i>
    <i r="1">
      <x v="2"/>
      <x/>
      <x v="3"/>
      <x v="2"/>
      <x v="2"/>
      <x v="3"/>
      <x v="3"/>
    </i>
    <i r="1">
      <x v="3"/>
      <x v="2"/>
      <x v="2"/>
      <x v="17"/>
      <x v="10"/>
      <x v="8"/>
      <x v="4"/>
    </i>
    <i r="1">
      <x v="4"/>
      <x v="1"/>
      <x v="4"/>
      <x v="10"/>
      <x v="4"/>
      <x v="9"/>
      <x v="20"/>
    </i>
    <i r="1">
      <x v="5"/>
      <x v="4"/>
      <x v="5"/>
      <x v="7"/>
      <x v="7"/>
      <x v="2"/>
      <x v="1"/>
    </i>
    <i r="1">
      <x v="6"/>
      <x v="3"/>
      <x v="5"/>
      <x v="7"/>
      <x v="7"/>
      <x v="3"/>
      <x v="17"/>
    </i>
    <i r="1">
      <x v="7"/>
      <x/>
      <x v="5"/>
      <x v="2"/>
      <x/>
      <x/>
      <x/>
    </i>
    <i>
      <x v="1"/>
      <x/>
      <x v="2"/>
      <x v="10"/>
      <x v="12"/>
      <x v="6"/>
      <x v="6"/>
      <x v="15"/>
    </i>
    <i r="1">
      <x v="1"/>
      <x v="1"/>
      <x v="10"/>
      <x v="9"/>
      <x v="7"/>
      <x v="2"/>
      <x v="1"/>
    </i>
    <i r="1">
      <x v="2"/>
      <x v="4"/>
      <x/>
      <x/>
      <x v="1"/>
      <x/>
      <x/>
    </i>
    <i r="1">
      <x v="3"/>
      <x v="3"/>
      <x v="2"/>
      <x v="4"/>
      <x v="5"/>
      <x v="5"/>
      <x v="16"/>
    </i>
    <i r="1">
      <x v="4"/>
      <x/>
      <x v="5"/>
      <x v="7"/>
      <x v="7"/>
      <x v="3"/>
      <x v="17"/>
    </i>
    <i r="1">
      <x v="5"/>
      <x v="2"/>
      <x v="6"/>
      <x v="5"/>
      <x v="3"/>
      <x v="3"/>
      <x v="6"/>
    </i>
    <i r="1">
      <x v="6"/>
      <x v="1"/>
      <x v="6"/>
      <x v="4"/>
      <x v="1"/>
      <x v="2"/>
      <x v="6"/>
    </i>
    <i>
      <x v="2"/>
      <x/>
      <x v="2"/>
      <x/>
      <x v="1"/>
      <x v="2"/>
      <x v="2"/>
      <x v="5"/>
    </i>
    <i r="1">
      <x v="1"/>
      <x v="1"/>
      <x/>
      <x v="13"/>
      <x v="8"/>
      <x v="3"/>
      <x v="18"/>
    </i>
    <i r="1">
      <x v="2"/>
      <x v="4"/>
      <x v="1"/>
      <x v="10"/>
      <x v="7"/>
      <x v="4"/>
      <x v="5"/>
    </i>
    <i r="1">
      <x v="3"/>
      <x v="3"/>
      <x v="4"/>
      <x v="6"/>
      <x v="6"/>
      <x v="3"/>
      <x v="7"/>
    </i>
    <i r="1">
      <x v="4"/>
      <x/>
      <x/>
      <x v="14"/>
      <x v="1"/>
      <x v="1"/>
      <x v="2"/>
    </i>
    <i r="1">
      <x v="5"/>
      <x v="2"/>
      <x v="3"/>
      <x v="3"/>
      <x v="3"/>
      <x/>
      <x/>
    </i>
    <i r="1">
      <x v="6"/>
      <x v="1"/>
      <x v="3"/>
      <x v="4"/>
      <x v="4"/>
      <x v="3"/>
      <x v="8"/>
    </i>
    <i r="1">
      <x v="7"/>
      <x v="4"/>
      <x v="5"/>
      <x v="4"/>
      <x v="2"/>
      <x v="2"/>
      <x v="5"/>
    </i>
    <i r="1">
      <x v="8"/>
      <x v="3"/>
      <x v="5"/>
      <x v="8"/>
      <x v="6"/>
      <x v="1"/>
      <x v="9"/>
    </i>
    <i r="1">
      <x v="9"/>
      <x/>
      <x v="5"/>
      <x v="10"/>
      <x v="3"/>
      <x v="3"/>
      <x v="6"/>
    </i>
    <i>
      <x v="3"/>
      <x/>
      <x v="2"/>
      <x v="1"/>
      <x v="2"/>
      <x v="4"/>
      <x v="7"/>
      <x v="4"/>
    </i>
    <i r="1">
      <x v="1"/>
      <x v="1"/>
      <x/>
      <x v="3"/>
      <x v="6"/>
      <x v="4"/>
      <x v="10"/>
    </i>
    <i r="1">
      <x v="2"/>
      <x v="4"/>
      <x v="1"/>
      <x v="15"/>
      <x v="5"/>
      <x/>
      <x/>
    </i>
    <i r="1">
      <x v="3"/>
      <x v="3"/>
      <x v="3"/>
      <x v="4"/>
      <x v="4"/>
      <x v="3"/>
      <x v="8"/>
    </i>
    <i r="1">
      <x v="4"/>
      <x/>
      <x v="4"/>
      <x v="2"/>
      <x v="1"/>
      <x v="1"/>
      <x v="2"/>
    </i>
    <i r="1">
      <x v="5"/>
      <x v="2"/>
      <x v="4"/>
      <x v="4"/>
      <x v="3"/>
      <x v="3"/>
      <x v="6"/>
    </i>
    <i r="1">
      <x v="6"/>
      <x v="1"/>
      <x v="5"/>
      <x v="10"/>
      <x v="3"/>
      <x v="5"/>
      <x v="11"/>
    </i>
    <i r="1">
      <x v="7"/>
      <x v="4"/>
      <x v="6"/>
      <x v="4"/>
      <x v="1"/>
      <x v="1"/>
      <x v="2"/>
    </i>
    <i r="1">
      <x v="8"/>
      <x v="3"/>
      <x v="8"/>
      <x v="7"/>
      <x v="4"/>
      <x v="3"/>
      <x v="8"/>
    </i>
    <i r="1">
      <x v="9"/>
      <x/>
      <x/>
      <x v="11"/>
      <x/>
      <x v="3"/>
      <x v="4"/>
    </i>
    <i>
      <x v="4"/>
      <x/>
      <x v="2"/>
      <x/>
      <x v="4"/>
      <x v="7"/>
      <x v="5"/>
      <x v="6"/>
    </i>
    <i r="1">
      <x v="1"/>
      <x v="1"/>
      <x v="4"/>
      <x v="3"/>
      <x v="2"/>
      <x v="4"/>
      <x v="12"/>
    </i>
    <i r="1">
      <x v="2"/>
      <x v="4"/>
      <x v="5"/>
      <x v="5"/>
      <x v="4"/>
      <x v="3"/>
      <x v="8"/>
    </i>
    <i r="1">
      <x v="3"/>
      <x v="3"/>
      <x v="7"/>
      <x v="8"/>
      <x v="4"/>
      <x v="2"/>
      <x v="13"/>
    </i>
    <i r="1">
      <x v="4"/>
      <x/>
      <x v="9"/>
      <x v="5"/>
      <x/>
      <x v="2"/>
      <x v="14"/>
    </i>
    <i t="grand">
      <x/>
    </i>
  </rowItems>
  <colFields count="1">
    <field x="-2"/>
  </colFields>
  <colItems count="2">
    <i>
      <x/>
    </i>
    <i i="1">
      <x v="1"/>
    </i>
  </colItems>
  <dataFields count="2">
    <dataField name="Budget " fld="8" baseField="0" baseItem="1" numFmtId="3"/>
    <dataField name="Actual " fld="9" baseField="0" baseItem="2" numFmtId="3"/>
  </dataFields>
  <formats count="50">
    <format dxfId="61">
      <pivotArea dataOnly="0" labelOnly="1" outline="0" fieldPosition="0">
        <references count="1">
          <reference field="4294967294" count="2">
            <x v="0"/>
            <x v="1"/>
          </reference>
        </references>
      </pivotArea>
    </format>
    <format dxfId="60">
      <pivotArea field="3" type="button" dataOnly="0" labelOnly="1" outline="0" axis="axisRow" fieldPosition="3"/>
    </format>
    <format dxfId="59">
      <pivotArea field="4" type="button" dataOnly="0" labelOnly="1" outline="0" axis="axisRow" fieldPosition="5"/>
    </format>
    <format dxfId="58">
      <pivotArea field="5" type="button" dataOnly="0" labelOnly="1" outline="0" axis="axisRow" fieldPosition="4"/>
    </format>
    <format dxfId="57">
      <pivotArea field="6" type="button" dataOnly="0" labelOnly="1" outline="0" axis="axisRow" fieldPosition="6"/>
    </format>
    <format dxfId="56">
      <pivotArea field="7" type="button" dataOnly="0" labelOnly="1" outline="0" axis="axisRow" fieldPosition="7"/>
    </format>
    <format dxfId="55">
      <pivotArea field="0" type="button" dataOnly="0" labelOnly="1" outline="0" axis="axisRow" fieldPosition="0"/>
    </format>
    <format dxfId="54">
      <pivotArea field="1" type="button" dataOnly="0" labelOnly="1" outline="0" axis="axisRow" fieldPosition="1"/>
    </format>
    <format dxfId="53">
      <pivotArea field="2" type="button" dataOnly="0" labelOnly="1" outline="0" axis="axisRow" fieldPosition="2"/>
    </format>
    <format dxfId="52">
      <pivotArea field="3" type="button" dataOnly="0" labelOnly="1" outline="0" axis="axisRow" fieldPosition="3"/>
    </format>
    <format dxfId="51">
      <pivotArea field="4" type="button" dataOnly="0" labelOnly="1" outline="0" axis="axisRow" fieldPosition="5"/>
    </format>
    <format dxfId="50">
      <pivotArea field="5" type="button" dataOnly="0" labelOnly="1" outline="0" axis="axisRow" fieldPosition="4"/>
    </format>
    <format dxfId="49">
      <pivotArea field="6" type="button" dataOnly="0" labelOnly="1" outline="0" axis="axisRow" fieldPosition="6"/>
    </format>
    <format dxfId="48">
      <pivotArea field="7" type="button" dataOnly="0" labelOnly="1" outline="0" axis="axisRow" fieldPosition="7"/>
    </format>
    <format dxfId="47">
      <pivotArea dataOnly="0" labelOnly="1" outline="0" fieldPosition="0">
        <references count="1">
          <reference field="4294967294" count="2">
            <x v="0"/>
            <x v="1"/>
          </reference>
        </references>
      </pivotArea>
    </format>
    <format dxfId="46">
      <pivotArea field="0" type="button" dataOnly="0" labelOnly="1" outline="0" axis="axisRow" fieldPosition="0"/>
    </format>
    <format dxfId="45">
      <pivotArea field="1" type="button" dataOnly="0" labelOnly="1" outline="0" axis="axisRow" fieldPosition="1"/>
    </format>
    <format dxfId="44">
      <pivotArea field="2" type="button" dataOnly="0" labelOnly="1" outline="0" axis="axisRow" fieldPosition="2"/>
    </format>
    <format dxfId="43">
      <pivotArea field="3" type="button" dataOnly="0" labelOnly="1" outline="0" axis="axisRow" fieldPosition="3"/>
    </format>
    <format dxfId="42">
      <pivotArea field="4" type="button" dataOnly="0" labelOnly="1" outline="0" axis="axisRow" fieldPosition="5"/>
    </format>
    <format dxfId="41">
      <pivotArea field="5" type="button" dataOnly="0" labelOnly="1" outline="0" axis="axisRow" fieldPosition="4"/>
    </format>
    <format dxfId="40">
      <pivotArea field="6" type="button" dataOnly="0" labelOnly="1" outline="0" axis="axisRow" fieldPosition="6"/>
    </format>
    <format dxfId="39">
      <pivotArea field="7" type="button" dataOnly="0" labelOnly="1" outline="0" axis="axisRow" fieldPosition="7"/>
    </format>
    <format dxfId="38">
      <pivotArea dataOnly="0" labelOnly="1" outline="0" fieldPosition="0">
        <references count="1">
          <reference field="4294967294" count="2">
            <x v="0"/>
            <x v="1"/>
          </reference>
        </references>
      </pivotArea>
    </format>
    <format dxfId="37">
      <pivotArea field="0" type="button" dataOnly="0" labelOnly="1" outline="0" axis="axisRow" fieldPosition="0"/>
    </format>
    <format dxfId="36">
      <pivotArea field="1" type="button" dataOnly="0" labelOnly="1" outline="0" axis="axisRow" fieldPosition="1"/>
    </format>
    <format dxfId="35">
      <pivotArea field="2" type="button" dataOnly="0" labelOnly="1" outline="0" axis="axisRow" fieldPosition="2"/>
    </format>
    <format dxfId="34">
      <pivotArea field="3" type="button" dataOnly="0" labelOnly="1" outline="0" axis="axisRow" fieldPosition="3"/>
    </format>
    <format dxfId="33">
      <pivotArea field="4" type="button" dataOnly="0" labelOnly="1" outline="0" axis="axisRow" fieldPosition="5"/>
    </format>
    <format dxfId="32">
      <pivotArea field="5" type="button" dataOnly="0" labelOnly="1" outline="0" axis="axisRow" fieldPosition="4"/>
    </format>
    <format dxfId="31">
      <pivotArea field="6" type="button" dataOnly="0" labelOnly="1" outline="0" axis="axisRow" fieldPosition="6"/>
    </format>
    <format dxfId="30">
      <pivotArea field="7" type="button" dataOnly="0" labelOnly="1" outline="0" axis="axisRow" fieldPosition="7"/>
    </format>
    <format dxfId="29">
      <pivotArea dataOnly="0" labelOnly="1" outline="0" fieldPosition="0">
        <references count="1">
          <reference field="4294967294" count="2">
            <x v="0"/>
            <x v="1"/>
          </reference>
        </references>
      </pivotArea>
    </format>
    <format dxfId="28">
      <pivotArea field="0" type="button" dataOnly="0" labelOnly="1" outline="0" axis="axisRow" fieldPosition="0"/>
    </format>
    <format dxfId="27">
      <pivotArea field="1" type="button" dataOnly="0" labelOnly="1" outline="0" axis="axisRow" fieldPosition="1"/>
    </format>
    <format dxfId="26">
      <pivotArea field="2" type="button" dataOnly="0" labelOnly="1" outline="0" axis="axisRow" fieldPosition="2"/>
    </format>
    <format dxfId="25">
      <pivotArea field="3" type="button" dataOnly="0" labelOnly="1" outline="0" axis="axisRow" fieldPosition="3"/>
    </format>
    <format dxfId="24">
      <pivotArea field="4" type="button" dataOnly="0" labelOnly="1" outline="0" axis="axisRow" fieldPosition="5"/>
    </format>
    <format dxfId="23">
      <pivotArea field="5" type="button" dataOnly="0" labelOnly="1" outline="0" axis="axisRow" fieldPosition="4"/>
    </format>
    <format dxfId="22">
      <pivotArea field="6" type="button" dataOnly="0" labelOnly="1" outline="0" axis="axisRow" fieldPosition="6"/>
    </format>
    <format dxfId="21">
      <pivotArea field="7" type="button" dataOnly="0" labelOnly="1" outline="0" axis="axisRow" fieldPosition="7"/>
    </format>
    <format dxfId="20">
      <pivotArea dataOnly="0" labelOnly="1" outline="0" fieldPosition="0">
        <references count="1">
          <reference field="4294967294" count="2">
            <x v="0"/>
            <x v="1"/>
          </reference>
        </references>
      </pivotArea>
    </format>
    <format dxfId="19">
      <pivotArea field="4" type="button" dataOnly="0" labelOnly="1" outline="0" axis="axisRow" fieldPosition="5"/>
    </format>
    <format dxfId="18">
      <pivotArea field="6" type="button" dataOnly="0" labelOnly="1" outline="0" axis="axisRow" fieldPosition="6"/>
    </format>
    <format dxfId="17">
      <pivotArea field="7" type="button" dataOnly="0" labelOnly="1" outline="0" axis="axisRow" fieldPosition="7"/>
    </format>
    <format dxfId="16">
      <pivotArea dataOnly="0" labelOnly="1" grandRow="1" outline="0" fieldPosition="0"/>
    </format>
    <format dxfId="15">
      <pivotArea dataOnly="0" labelOnly="1" outline="0" fieldPosition="0">
        <references count="8">
          <reference field="0" count="1" selected="0">
            <x v="1"/>
          </reference>
          <reference field="1" count="1" selected="0">
            <x v="3"/>
          </reference>
          <reference field="2" count="1" selected="0">
            <x v="3"/>
          </reference>
          <reference field="3" count="1" selected="0">
            <x v="2"/>
          </reference>
          <reference field="4" count="1" selected="0">
            <x v="5"/>
          </reference>
          <reference field="5" count="1" selected="0">
            <x v="2"/>
          </reference>
          <reference field="6" count="1" selected="0">
            <x v="5"/>
          </reference>
          <reference field="7" count="1">
            <x v="3"/>
          </reference>
        </references>
      </pivotArea>
    </format>
    <format dxfId="14">
      <pivotArea dataOnly="0" labelOnly="1" outline="0" fieldPosition="0">
        <references count="8">
          <reference field="0" count="1" selected="0">
            <x v="2"/>
          </reference>
          <reference field="1" count="1" selected="0">
            <x v="4"/>
          </reference>
          <reference field="2" count="1" selected="0">
            <x v="0"/>
          </reference>
          <reference field="3" count="1" selected="0">
            <x v="0"/>
          </reference>
          <reference field="4" count="1" selected="0">
            <x v="1"/>
          </reference>
          <reference field="5" count="1" selected="0">
            <x v="0"/>
          </reference>
          <reference field="6" count="1" selected="0">
            <x v="1"/>
          </reference>
          <reference field="7" count="1">
            <x v="2"/>
          </reference>
        </references>
      </pivotArea>
    </format>
    <format dxfId="13">
      <pivotArea dataOnly="0" labelOnly="1" outline="0" fieldPosition="0">
        <references count="1">
          <reference field="6" count="0"/>
        </references>
      </pivotArea>
    </format>
    <format dxfId="12">
      <pivotArea dataOnly="0" labelOnly="1" outline="0" fieldPosition="0">
        <references count="1">
          <reference field="4" count="0"/>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ABCFFF3-195F-4C92-8A2E-C048CA24D4C9}" name="Days_Completed" cacheId="7" dataOnRows="1" applyNumberFormats="0" applyBorderFormats="0" applyFontFormats="0" applyPatternFormats="0" applyAlignmentFormats="0" applyWidthHeightFormats="1" dataCaption="Values" updatedVersion="8" minRefreshableVersion="3" itemPrintTitles="1" createdVersion="6" indent="0" outline="1" outlineData="1" multipleFieldFilters="0" chartFormat="6">
  <location ref="I2:J4" firstHeaderRow="1" firstDataRow="1" firstDataCol="1"/>
  <pivotFields count="10">
    <pivotField showAll="0">
      <items count="6">
        <item x="4"/>
        <item x="3"/>
        <item x="0"/>
        <item x="1"/>
        <item x="2"/>
        <item t="default"/>
      </items>
    </pivotField>
    <pivotField showAll="0"/>
    <pivotField showAll="0">
      <items count="6">
        <item x="0"/>
        <item x="4"/>
        <item x="2"/>
        <item x="1"/>
        <item x="3"/>
        <item t="default"/>
      </items>
    </pivotField>
    <pivotField numFmtId="14" showAll="0"/>
    <pivotField dataField="1" showAll="0"/>
    <pivotField numFmtId="14" showAll="0"/>
    <pivotField dataField="1" numFmtId="3" showAll="0"/>
    <pivotField numFmtId="9" showAll="0"/>
    <pivotField numFmtId="3" showAll="0"/>
    <pivotField numFmtId="3" showAll="0"/>
  </pivotFields>
  <rowFields count="1">
    <field x="-2"/>
  </rowFields>
  <rowItems count="2">
    <i>
      <x/>
    </i>
    <i i="1">
      <x v="1"/>
    </i>
  </rowItems>
  <colItems count="1">
    <i/>
  </colItems>
  <dataFields count="2">
    <dataField name="Days completed " fld="6" baseField="0" baseItem="0"/>
    <dataField name="Duration "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DDFB2C1-F4B8-49AF-A1F4-4361E5203E0E}" name="Budget_v_Actual" cacheId="7" applyNumberFormats="0" applyBorderFormats="0" applyFontFormats="0" applyPatternFormats="0" applyAlignmentFormats="0" applyWidthHeightFormats="1" dataCaption="Values" updatedVersion="8" minRefreshableVersion="3" itemPrintTitles="1" createdVersion="6" indent="0" outline="1" outlineData="1" multipleFieldFilters="0" chartFormat="24">
  <location ref="B2:C3" firstHeaderRow="0" firstDataRow="1" firstDataCol="0"/>
  <pivotFields count="10">
    <pivotField showAll="0">
      <items count="6">
        <item x="4"/>
        <item x="3"/>
        <item x="0"/>
        <item x="1"/>
        <item x="2"/>
        <item t="default"/>
      </items>
    </pivotField>
    <pivotField showAll="0"/>
    <pivotField showAll="0">
      <items count="6">
        <item x="0"/>
        <item x="4"/>
        <item x="2"/>
        <item x="1"/>
        <item x="3"/>
        <item t="default"/>
      </items>
    </pivotField>
    <pivotField numFmtId="14" showAll="0"/>
    <pivotField showAll="0"/>
    <pivotField numFmtId="14" showAll="0"/>
    <pivotField numFmtId="3" showAll="0"/>
    <pivotField numFmtId="9" showAll="0"/>
    <pivotField dataField="1" numFmtId="3" showAll="0"/>
    <pivotField dataField="1" numFmtId="3" showAll="0"/>
  </pivotFields>
  <rowItems count="1">
    <i/>
  </rowItems>
  <colFields count="1">
    <field x="-2"/>
  </colFields>
  <colItems count="2">
    <i>
      <x/>
    </i>
    <i i="1">
      <x v="1"/>
    </i>
  </colItems>
  <dataFields count="2">
    <dataField name="Actual " fld="9" baseField="0" baseItem="1" numFmtId="167"/>
    <dataField name="Budget " fld="8" baseField="0" baseItem="1" numFmtId="167"/>
  </dataFields>
  <chartFormats count="7">
    <chartFormat chart="15" format="5" series="1">
      <pivotArea type="data" outline="0" fieldPosition="0">
        <references count="1">
          <reference field="4294967294" count="1" selected="0">
            <x v="0"/>
          </reference>
        </references>
      </pivotArea>
    </chartFormat>
    <chartFormat chart="15" format="6">
      <pivotArea type="data" outline="0" fieldPosition="0">
        <references count="1">
          <reference field="4294967294" count="1" selected="0">
            <x v="0"/>
          </reference>
        </references>
      </pivotArea>
    </chartFormat>
    <chartFormat chart="15" format="7">
      <pivotArea type="data" outline="0" fieldPosition="0">
        <references count="1">
          <reference field="4294967294" count="1" selected="0">
            <x v="1"/>
          </reference>
        </references>
      </pivotArea>
    </chartFormat>
    <chartFormat chart="21" format="12" series="1">
      <pivotArea type="data" outline="0" fieldPosition="0">
        <references count="1">
          <reference field="4294967294" count="1" selected="0">
            <x v="0"/>
          </reference>
        </references>
      </pivotArea>
    </chartFormat>
    <chartFormat chart="21" format="13">
      <pivotArea type="data" outline="0" fieldPosition="0">
        <references count="1">
          <reference field="4294967294" count="1" selected="0">
            <x v="0"/>
          </reference>
        </references>
      </pivotArea>
    </chartFormat>
    <chartFormat chart="21" format="14" series="1">
      <pivotArea type="data" outline="0" fieldPosition="0">
        <references count="1">
          <reference field="4294967294" count="1" selected="0">
            <x v="1"/>
          </reference>
        </references>
      </pivotArea>
    </chartFormat>
    <chartFormat chart="21" format="15">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ject" xr10:uid="{67259FD2-1E7C-4EC4-8B26-4EAF663DF469}" sourceName="Project">
  <pivotTables>
    <pivotTable tabId="3" name="Gantt"/>
    <pivotTable tabId="4" name="Days_Completed"/>
    <pivotTable tabId="4" name="Budget_v_Actual"/>
  </pivotTables>
  <data>
    <tabular pivotCacheId="739774749">
      <items count="5">
        <i x="4" s="1"/>
        <i x="3" s="1"/>
        <i x="0" s="1"/>
        <i x="1"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nager" xr10:uid="{85541149-F8D2-44DB-8264-99EA277BA395}" sourceName="Manager">
  <pivotTables>
    <pivotTable tabId="3" name="Gantt"/>
    <pivotTable tabId="4" name="Budget_v_Actual"/>
    <pivotTable tabId="4" name="Days_Completed"/>
  </pivotTables>
  <data>
    <tabular pivotCacheId="739774749">
      <items count="5">
        <i x="0" s="1"/>
        <i x="4" s="1"/>
        <i x="2" s="1"/>
        <i x="1" s="1"/>
        <i x="3"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roject" xr10:uid="{CF1C5EB0-B233-40B5-9BA2-807F513929C5}" cache="Slicer_Project" caption="Project" columnCount="5" style="SlicerStyleLight2" rowHeight="252000"/>
  <slicer name="Manager" xr10:uid="{569AF20E-71BB-43BA-9D6A-4142E89561C6}" cache="Slicer_Manager" caption="Manager" columnCount="5" style="SlicerStyleLight2" rowHeight="252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D3C948-3701-4929-B04F-010B6EBC2A77}" name="Table1" displayName="Table1" ref="A1:J41" totalsRowShown="0">
  <autoFilter ref="A1:J41" xr:uid="{7E21CF9F-AD78-47F7-B4FB-8E64E3714907}"/>
  <tableColumns count="10">
    <tableColumn id="1" xr3:uid="{4ADE78FA-797E-461B-818D-4E6F917859D6}" name="Project"/>
    <tableColumn id="2" xr3:uid="{F9E92030-47E5-4A86-AB73-A1AA5209CD55}" name="Task"/>
    <tableColumn id="3" xr3:uid="{643837EC-0E87-4517-8311-405E12C9047D}" name="Manager"/>
    <tableColumn id="4" xr3:uid="{D2195ACD-57B1-4029-9C54-9ACCE862FA18}" name="Start Date" dataDxfId="11"/>
    <tableColumn id="5" xr3:uid="{A5BEB9B6-A13C-4735-8C93-943512962E1A}" name="Duration"/>
    <tableColumn id="9" xr3:uid="{9A8390CA-408A-41FE-A909-4D1F9E77E3F2}" name="End Date" dataDxfId="10">
      <calculatedColumnFormula>WORKDAY.INTL(Table1[[#This Row],[Start Date]]-1,Table1[[#This Row],[Duration]],1)</calculatedColumnFormula>
    </tableColumn>
    <tableColumn id="10" xr3:uid="{06B5F73C-C916-4EC2-88F2-098623EC6F35}" name="Days completed" dataDxfId="9"/>
    <tableColumn id="6" xr3:uid="{704AC253-E86F-4A7F-BD63-4569C494A728}" name="Progress" dataDxfId="8" dataCellStyle="Percent">
      <calculatedColumnFormula>Table1[[#This Row],[Days completed]]/Table1[[#This Row],[Duration]]</calculatedColumnFormula>
    </tableColumn>
    <tableColumn id="7" xr3:uid="{459C1C51-A35C-450A-B0F0-EA7E00C33AA1}" name="Budget" dataDxfId="7"/>
    <tableColumn id="8" xr3:uid="{CC94112E-5637-4797-9BDD-BFCC8197D1AB}" name="Actual" dataDxfId="6"/>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Project Management">
      <a:dk1>
        <a:sysClr val="windowText" lastClr="000000"/>
      </a:dk1>
      <a:lt1>
        <a:sysClr val="window" lastClr="FFFFFF"/>
      </a:lt1>
      <a:dk2>
        <a:srgbClr val="335B74"/>
      </a:dk2>
      <a:lt2>
        <a:srgbClr val="DFE3E5"/>
      </a:lt2>
      <a:accent1>
        <a:srgbClr val="FF7C80"/>
      </a:accent1>
      <a:accent2>
        <a:srgbClr val="83B6B4"/>
      </a:accent2>
      <a:accent3>
        <a:srgbClr val="27CED7"/>
      </a:accent3>
      <a:accent4>
        <a:srgbClr val="42BA97"/>
      </a:accent4>
      <a:accent5>
        <a:srgbClr val="3E8853"/>
      </a:accent5>
      <a:accent6>
        <a:srgbClr val="2683C6"/>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6" Type="http://schemas.openxmlformats.org/officeDocument/2006/relationships/ctrlProp" Target="../ctrlProps/ctrlProp2.xml"/><Relationship Id="rId5" Type="http://schemas.openxmlformats.org/officeDocument/2006/relationships/ctrlProp" Target="../ctrlProps/ctrlProp1.xml"/><Relationship Id="rId10" Type="http://schemas.microsoft.com/office/2007/relationships/slicer" Target="../slicers/slicer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myonlinetraininghub.com/excel-functions/excel-weekday-function" TargetMode="External"/><Relationship Id="rId13" Type="http://schemas.openxmlformats.org/officeDocument/2006/relationships/hyperlink" Target="https://www.myonlinetraininghub.com/excel-forum" TargetMode="External"/><Relationship Id="rId3" Type="http://schemas.openxmlformats.org/officeDocument/2006/relationships/hyperlink" Target="https://www.myonlinetraininghub.com/power-pivot-course" TargetMode="External"/><Relationship Id="rId7" Type="http://schemas.openxmlformats.org/officeDocument/2006/relationships/hyperlink" Target="https://www.myonlinetraininghub.com/excel-functions/excel-workday-intl-function" TargetMode="External"/><Relationship Id="rId12" Type="http://schemas.openxmlformats.org/officeDocument/2006/relationships/hyperlink" Target="https://www.myonlinetraininghub.com/excel-text-function" TargetMode="External"/><Relationship Id="rId2" Type="http://schemas.openxmlformats.org/officeDocument/2006/relationships/hyperlink" Target="https://www.myonlinetraininghub.com/excel-power-query-course" TargetMode="External"/><Relationship Id="rId1" Type="http://schemas.openxmlformats.org/officeDocument/2006/relationships/hyperlink" Target="https://www.myonlinetraininghub.com/excel-dashboard-course" TargetMode="External"/><Relationship Id="rId6" Type="http://schemas.openxmlformats.org/officeDocument/2006/relationships/hyperlink" Target="https://www.myonlinetraininghub.com/excel-custom-number-format-guide" TargetMode="External"/><Relationship Id="rId11" Type="http://schemas.openxmlformats.org/officeDocument/2006/relationships/hyperlink" Target="https://www.myonlinetraininghub.com/excel-conditional-formatting-with-formulas" TargetMode="External"/><Relationship Id="rId5" Type="http://schemas.openxmlformats.org/officeDocument/2006/relationships/hyperlink" Target="mailto:website@myonlinetraininghub.com" TargetMode="External"/><Relationship Id="rId15" Type="http://schemas.openxmlformats.org/officeDocument/2006/relationships/drawing" Target="../drawings/drawing4.xml"/><Relationship Id="rId10" Type="http://schemas.openxmlformats.org/officeDocument/2006/relationships/hyperlink" Target="https://www.myonlinetraininghub.com/excel-conditional-formatting-gantt-chart" TargetMode="External"/><Relationship Id="rId4" Type="http://schemas.openxmlformats.org/officeDocument/2006/relationships/hyperlink" Target="https://www.myonlinetraininghub.com/power-bi-course" TargetMode="External"/><Relationship Id="rId9" Type="http://schemas.openxmlformats.org/officeDocument/2006/relationships/hyperlink" Target="https://www.myonlinetraininghub.com/excel-sequence-function" TargetMode="External"/><Relationship Id="rId14"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0FE3-10CB-48DA-A7BE-B95B31BA3821}">
  <sheetPr codeName="Sheet3"/>
  <dimension ref="A1:Q16"/>
  <sheetViews>
    <sheetView showGridLines="0" workbookViewId="0">
      <selection activeCell="R17" sqref="R17"/>
    </sheetView>
  </sheetViews>
  <sheetFormatPr defaultRowHeight="15" x14ac:dyDescent="0.25"/>
  <cols>
    <col min="1" max="1" width="4.85546875" customWidth="1"/>
  </cols>
  <sheetData>
    <row r="1" spans="1:17" ht="52.5" customHeight="1" x14ac:dyDescent="0.25">
      <c r="A1" s="36"/>
      <c r="B1" s="36" t="s">
        <v>53</v>
      </c>
      <c r="C1" s="36"/>
      <c r="D1" s="36"/>
      <c r="E1" s="36"/>
      <c r="F1" s="36"/>
      <c r="G1" s="36"/>
      <c r="H1" s="36"/>
      <c r="I1" s="36"/>
      <c r="J1" s="36"/>
      <c r="K1" s="36"/>
      <c r="L1" s="36"/>
      <c r="M1" s="36"/>
      <c r="N1" s="36"/>
      <c r="O1" s="36"/>
      <c r="P1" s="36"/>
      <c r="Q1" s="36"/>
    </row>
    <row r="2" spans="1:17" x14ac:dyDescent="0.25">
      <c r="A2" t="s">
        <v>86</v>
      </c>
    </row>
    <row r="3" spans="1:17" ht="18.75" x14ac:dyDescent="0.3">
      <c r="B3" s="37"/>
    </row>
    <row r="4" spans="1:17" ht="18.75" x14ac:dyDescent="0.25">
      <c r="B4" s="46" t="s">
        <v>87</v>
      </c>
    </row>
    <row r="5" spans="1:17" ht="18.75" x14ac:dyDescent="0.3">
      <c r="B5" s="47" t="s">
        <v>88</v>
      </c>
    </row>
    <row r="6" spans="1:17" ht="18.75" x14ac:dyDescent="0.3">
      <c r="B6" s="47" t="s">
        <v>89</v>
      </c>
    </row>
    <row r="7" spans="1:17" ht="18.75" x14ac:dyDescent="0.3">
      <c r="B7" s="47" t="s">
        <v>90</v>
      </c>
    </row>
    <row r="8" spans="1:17" ht="18.75" x14ac:dyDescent="0.3">
      <c r="B8" s="47"/>
    </row>
    <row r="9" spans="1:17" ht="18.75" x14ac:dyDescent="0.3">
      <c r="B9" s="37"/>
    </row>
    <row r="10" spans="1:17" ht="18.75" x14ac:dyDescent="0.3">
      <c r="B10" s="37"/>
    </row>
    <row r="11" spans="1:17" ht="18.75" x14ac:dyDescent="0.3">
      <c r="B11" s="47" t="s">
        <v>91</v>
      </c>
    </row>
    <row r="12" spans="1:17" ht="18.75" x14ac:dyDescent="0.3">
      <c r="B12" s="47" t="s">
        <v>92</v>
      </c>
    </row>
    <row r="13" spans="1:17" ht="18.75" x14ac:dyDescent="0.3">
      <c r="B13" s="47"/>
    </row>
    <row r="14" spans="1:17" ht="18.75" x14ac:dyDescent="0.25">
      <c r="B14" s="46" t="s">
        <v>93</v>
      </c>
    </row>
    <row r="15" spans="1:17" ht="18.75" x14ac:dyDescent="0.25">
      <c r="B15" s="46" t="s">
        <v>94</v>
      </c>
    </row>
    <row r="16" spans="1:17" ht="18.75" x14ac:dyDescent="0.25">
      <c r="B16" s="46" t="s">
        <v>95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4A622-392D-4C11-8CA1-FC8F5D8F121A}">
  <sheetPr codeName="Sheet1">
    <pageSetUpPr fitToPage="1"/>
  </sheetPr>
  <dimension ref="A1:BA85"/>
  <sheetViews>
    <sheetView showGridLines="0" showRowColHeaders="0" tabSelected="1" zoomScaleNormal="100" workbookViewId="0">
      <pane ySplit="5" topLeftCell="A6" activePane="bottomLeft" state="frozen"/>
      <selection pane="bottomLeft" activeCell="K5" sqref="K5"/>
    </sheetView>
  </sheetViews>
  <sheetFormatPr defaultRowHeight="15" x14ac:dyDescent="0.25"/>
  <cols>
    <col min="1" max="1" width="10" customWidth="1"/>
    <col min="2" max="2" width="7.7109375" bestFit="1" customWidth="1"/>
    <col min="3" max="3" width="10.7109375" customWidth="1"/>
    <col min="4" max="4" width="12.140625" style="7" customWidth="1"/>
    <col min="5" max="5" width="11.42578125" style="6" bestFit="1" customWidth="1"/>
    <col min="6" max="6" width="11" style="7" bestFit="1" customWidth="1"/>
    <col min="7" max="7" width="13.28515625" style="6" bestFit="1" customWidth="1"/>
    <col min="8" max="8" width="10.85546875" style="13" bestFit="1" customWidth="1"/>
    <col min="9" max="9" width="10.85546875" style="3" bestFit="1" customWidth="1"/>
    <col min="10" max="10" width="10.7109375" style="3" bestFit="1" customWidth="1"/>
    <col min="11" max="14" width="7" bestFit="1" customWidth="1"/>
    <col min="15" max="15" width="7.28515625" customWidth="1"/>
    <col min="16" max="21" width="7" bestFit="1" customWidth="1"/>
    <col min="22" max="25" width="7.28515625" customWidth="1"/>
    <col min="26" max="26" width="7.42578125" bestFit="1" customWidth="1"/>
    <col min="27" max="27" width="7.5703125" bestFit="1" customWidth="1"/>
    <col min="28" max="30" width="7.42578125" bestFit="1" customWidth="1"/>
    <col min="31" max="31" width="7.140625" bestFit="1" customWidth="1"/>
    <col min="32" max="32" width="7.42578125" bestFit="1" customWidth="1"/>
    <col min="33" max="33" width="7.28515625" bestFit="1" customWidth="1"/>
    <col min="34" max="36" width="7.140625" bestFit="1" customWidth="1"/>
    <col min="37" max="37" width="11" bestFit="1" customWidth="1"/>
    <col min="38" max="40" width="10.85546875" bestFit="1" customWidth="1"/>
    <col min="41" max="42" width="9.85546875" bestFit="1" customWidth="1"/>
    <col min="43" max="45" width="10.85546875" bestFit="1" customWidth="1"/>
    <col min="46" max="46" width="9.85546875" bestFit="1" customWidth="1"/>
    <col min="47" max="49" width="10.85546875" bestFit="1" customWidth="1"/>
    <col min="50" max="50" width="9.85546875" bestFit="1" customWidth="1"/>
    <col min="51" max="51" width="10.85546875" bestFit="1" customWidth="1"/>
  </cols>
  <sheetData>
    <row r="1" spans="1:53" ht="33.75" customHeight="1" x14ac:dyDescent="0.25">
      <c r="A1" s="27" t="s">
        <v>30</v>
      </c>
      <c r="B1" s="20"/>
      <c r="C1" s="20"/>
      <c r="D1" s="21"/>
      <c r="E1" s="22"/>
      <c r="F1" s="26" t="str">
        <f>TEXT(MIN(D6:D51),"d-mmm-yy")&amp;" to "&amp;TEXT(MAX(E6:E51),"d-mmm-yy")</f>
        <v>17-Feb-20 to 15-Jun-20</v>
      </c>
      <c r="G1" s="23"/>
      <c r="H1" s="23"/>
      <c r="I1" s="24"/>
      <c r="J1" s="25"/>
      <c r="K1" s="20"/>
      <c r="L1" s="20"/>
      <c r="M1" s="20"/>
      <c r="N1" s="20"/>
      <c r="O1" s="20"/>
      <c r="P1" s="20"/>
      <c r="Q1" s="30"/>
      <c r="R1" s="20"/>
      <c r="S1" s="30"/>
      <c r="T1" s="20"/>
      <c r="U1" s="20"/>
      <c r="V1" s="20"/>
      <c r="W1" s="20"/>
      <c r="X1" s="20"/>
      <c r="Y1" s="20"/>
      <c r="Z1" s="20"/>
      <c r="AA1" s="20"/>
      <c r="AB1" s="20"/>
      <c r="AC1" s="20"/>
      <c r="AD1" s="20"/>
      <c r="AE1" s="20"/>
      <c r="AF1" s="20"/>
      <c r="AG1" s="20"/>
      <c r="AH1" s="20"/>
      <c r="AI1" s="20"/>
      <c r="AJ1" s="20"/>
    </row>
    <row r="2" spans="1:53" ht="21.75" customHeight="1" x14ac:dyDescent="0.25">
      <c r="Z2" s="49"/>
    </row>
    <row r="3" spans="1:53" ht="21.75" customHeight="1" x14ac:dyDescent="0.25">
      <c r="D3"/>
      <c r="Z3" s="1"/>
      <c r="AA3" s="1"/>
      <c r="AB3" s="1"/>
      <c r="AC3" s="1"/>
      <c r="AD3" s="1"/>
      <c r="AE3" s="1"/>
      <c r="AF3" s="1"/>
      <c r="AG3" s="1"/>
      <c r="AH3" s="1"/>
      <c r="AI3" s="1"/>
      <c r="AJ3" s="1"/>
      <c r="AK3" s="1"/>
      <c r="AL3" s="1"/>
      <c r="AM3" s="1"/>
      <c r="AN3" s="1"/>
      <c r="AO3" s="1"/>
      <c r="AP3" s="1"/>
      <c r="AQ3" s="1"/>
      <c r="AR3" s="1"/>
      <c r="AS3" s="1"/>
      <c r="AT3" s="1"/>
      <c r="AU3" s="1"/>
      <c r="AV3" s="1"/>
      <c r="AW3" s="1"/>
      <c r="AX3" s="1"/>
      <c r="AY3" s="1"/>
    </row>
    <row r="4" spans="1:53" ht="25.5" customHeight="1" x14ac:dyDescent="0.25">
      <c r="B4" s="16"/>
      <c r="F4" s="6"/>
      <c r="G4" s="13"/>
      <c r="Z4" s="1"/>
      <c r="AA4" s="1"/>
      <c r="AB4" s="1"/>
      <c r="AC4" s="1"/>
      <c r="AD4" s="1"/>
      <c r="AE4" s="1"/>
      <c r="AF4" s="1"/>
      <c r="AG4" s="1"/>
      <c r="AH4" s="1"/>
      <c r="AI4" s="1"/>
      <c r="AJ4" s="1"/>
      <c r="AK4" s="1"/>
    </row>
    <row r="5" spans="1:53" s="9" customFormat="1" ht="21" customHeight="1" x14ac:dyDescent="0.25">
      <c r="A5" s="59" t="s">
        <v>0</v>
      </c>
      <c r="B5" s="59" t="s">
        <v>1</v>
      </c>
      <c r="C5" s="59" t="s">
        <v>23</v>
      </c>
      <c r="D5" s="60" t="s">
        <v>2</v>
      </c>
      <c r="E5" s="60" t="s">
        <v>24</v>
      </c>
      <c r="F5" s="60" t="s">
        <v>22</v>
      </c>
      <c r="G5" s="60" t="s">
        <v>27</v>
      </c>
      <c r="H5" s="59" t="s">
        <v>3</v>
      </c>
      <c r="I5" s="51" t="s">
        <v>28</v>
      </c>
      <c r="J5" s="51" t="s">
        <v>29</v>
      </c>
      <c r="K5" s="61" cm="1">
        <f t="array" ref="K5:AJ5">_xlfn.LET(
_xlpm.DailyDates, _xlfn.SEQUENCE(1,26,MIN(Table1[Start Date])+ScrollPos,1),
_xlpm.WeeklyDates,_xlfn.SEQUENCE(1,26,MIN(Table1[Start Date])+ScrollPos,7),
_xlpm.MonthlyDates,DATE(MIN(YEAR(Table1[Start Date])),_xlfn.SEQUENCE(,26,1)+ScrollPos,1),
CHOOSE(DisplayPeriod,
_xlpm.DailyDates,
_xlpm.WeeklyDates,
_xlpm.MonthlyDates))</f>
        <v>43878</v>
      </c>
      <c r="L5" s="18">
        <v>43879</v>
      </c>
      <c r="M5" s="18">
        <v>43880</v>
      </c>
      <c r="N5" s="18">
        <v>43881</v>
      </c>
      <c r="O5" s="18">
        <v>43882</v>
      </c>
      <c r="P5" s="18">
        <v>43883</v>
      </c>
      <c r="Q5" s="18">
        <v>43884</v>
      </c>
      <c r="R5" s="18">
        <v>43885</v>
      </c>
      <c r="S5" s="18">
        <v>43886</v>
      </c>
      <c r="T5" s="18">
        <v>43887</v>
      </c>
      <c r="U5" s="18">
        <v>43888</v>
      </c>
      <c r="V5" s="18">
        <v>43889</v>
      </c>
      <c r="W5" s="18">
        <v>43890</v>
      </c>
      <c r="X5" s="18">
        <v>43891</v>
      </c>
      <c r="Y5" s="18">
        <v>43892</v>
      </c>
      <c r="Z5" s="18">
        <v>43893</v>
      </c>
      <c r="AA5" s="18">
        <v>43894</v>
      </c>
      <c r="AB5" s="18">
        <v>43895</v>
      </c>
      <c r="AC5" s="18">
        <v>43896</v>
      </c>
      <c r="AD5" s="18">
        <v>43897</v>
      </c>
      <c r="AE5" s="18">
        <v>43898</v>
      </c>
      <c r="AF5" s="18">
        <v>43899</v>
      </c>
      <c r="AG5" s="18">
        <v>43900</v>
      </c>
      <c r="AH5" s="18">
        <v>43901</v>
      </c>
      <c r="AI5" s="18">
        <v>43902</v>
      </c>
      <c r="AJ5" s="18">
        <v>43903</v>
      </c>
      <c r="AK5" s="12"/>
      <c r="AL5" s="12"/>
      <c r="AM5" s="12"/>
      <c r="AN5" s="12"/>
      <c r="AO5" s="12"/>
      <c r="AP5" s="12"/>
      <c r="AQ5" s="12"/>
      <c r="AR5" s="12"/>
      <c r="AS5" s="12"/>
      <c r="AT5" s="12"/>
      <c r="AU5" s="12"/>
      <c r="AV5" s="12"/>
      <c r="AW5" s="8"/>
      <c r="AX5" s="8"/>
      <c r="AY5" s="8"/>
      <c r="AZ5" s="8"/>
      <c r="BA5" s="8"/>
    </row>
    <row r="6" spans="1:53" x14ac:dyDescent="0.25">
      <c r="A6" t="s">
        <v>19</v>
      </c>
      <c r="B6" t="s">
        <v>4</v>
      </c>
      <c r="C6" t="s">
        <v>37</v>
      </c>
      <c r="D6" s="1">
        <v>43889</v>
      </c>
      <c r="E6" s="1">
        <v>43963</v>
      </c>
      <c r="F6" s="6">
        <v>53</v>
      </c>
      <c r="G6" s="11">
        <v>3</v>
      </c>
      <c r="H6" s="10">
        <v>5.6603773584905662E-2</v>
      </c>
      <c r="I6" s="3">
        <v>96000</v>
      </c>
      <c r="J6" s="3">
        <v>32256</v>
      </c>
    </row>
    <row r="7" spans="1:53" x14ac:dyDescent="0.25">
      <c r="B7" t="s">
        <v>5</v>
      </c>
      <c r="C7" t="s">
        <v>36</v>
      </c>
      <c r="D7" s="1">
        <v>43892</v>
      </c>
      <c r="E7" s="1">
        <v>43902</v>
      </c>
      <c r="F7" s="6">
        <v>9</v>
      </c>
      <c r="G7" s="11">
        <v>4</v>
      </c>
      <c r="H7" s="10">
        <v>0.44444444444444442</v>
      </c>
      <c r="I7" s="3">
        <v>513000</v>
      </c>
      <c r="J7" s="3">
        <v>226233</v>
      </c>
    </row>
    <row r="8" spans="1:53" x14ac:dyDescent="0.25">
      <c r="B8" t="s">
        <v>6</v>
      </c>
      <c r="C8" t="s">
        <v>21</v>
      </c>
      <c r="D8" s="1">
        <v>43881</v>
      </c>
      <c r="E8" s="1">
        <v>43887</v>
      </c>
      <c r="F8" s="6">
        <v>5</v>
      </c>
      <c r="G8" s="11">
        <v>3</v>
      </c>
      <c r="H8" s="10">
        <v>0.6</v>
      </c>
      <c r="I8" s="3">
        <v>616000</v>
      </c>
      <c r="J8" s="3">
        <v>401579</v>
      </c>
    </row>
    <row r="9" spans="1:53" x14ac:dyDescent="0.25">
      <c r="B9" t="s">
        <v>7</v>
      </c>
      <c r="C9" t="s">
        <v>35</v>
      </c>
      <c r="D9" s="1">
        <v>43880</v>
      </c>
      <c r="E9" s="1">
        <v>43934</v>
      </c>
      <c r="F9" s="6">
        <v>39</v>
      </c>
      <c r="G9" s="11">
        <v>39</v>
      </c>
      <c r="H9" s="10">
        <v>1</v>
      </c>
      <c r="I9" s="3">
        <v>817000</v>
      </c>
      <c r="J9" s="3">
        <v>807069</v>
      </c>
    </row>
    <row r="10" spans="1:53" x14ac:dyDescent="0.25">
      <c r="B10" t="s">
        <v>8</v>
      </c>
      <c r="C10" t="s">
        <v>20</v>
      </c>
      <c r="D10" s="1">
        <v>43882</v>
      </c>
      <c r="E10" s="1">
        <v>43892</v>
      </c>
      <c r="F10" s="6">
        <v>7</v>
      </c>
      <c r="G10" s="11">
        <v>6</v>
      </c>
      <c r="H10" s="10">
        <v>0.8571428571428571</v>
      </c>
      <c r="I10" s="3">
        <v>372000</v>
      </c>
      <c r="J10" s="3">
        <v>173166</v>
      </c>
    </row>
    <row r="11" spans="1:53" x14ac:dyDescent="0.25">
      <c r="B11" t="s">
        <v>9</v>
      </c>
      <c r="C11" t="s">
        <v>37</v>
      </c>
      <c r="D11" s="1">
        <v>43885</v>
      </c>
      <c r="E11" s="1">
        <v>43896</v>
      </c>
      <c r="F11" s="6">
        <v>10</v>
      </c>
      <c r="G11" s="11">
        <v>2</v>
      </c>
      <c r="H11" s="10">
        <v>0.2</v>
      </c>
      <c r="I11" s="3">
        <v>50000</v>
      </c>
      <c r="J11" s="3">
        <v>8400</v>
      </c>
    </row>
    <row r="12" spans="1:53" x14ac:dyDescent="0.25">
      <c r="B12" t="s">
        <v>10</v>
      </c>
      <c r="C12" t="s">
        <v>36</v>
      </c>
      <c r="D12" s="1">
        <v>43885</v>
      </c>
      <c r="E12" s="1">
        <v>43896</v>
      </c>
      <c r="F12" s="6">
        <v>10</v>
      </c>
      <c r="G12" s="11">
        <v>3</v>
      </c>
      <c r="H12" s="10">
        <v>0.3</v>
      </c>
      <c r="I12" s="3">
        <v>807000</v>
      </c>
      <c r="J12" s="3">
        <v>262679</v>
      </c>
    </row>
    <row r="13" spans="1:53" x14ac:dyDescent="0.25">
      <c r="B13" t="s">
        <v>11</v>
      </c>
      <c r="C13" t="s">
        <v>21</v>
      </c>
      <c r="D13" s="1">
        <v>43885</v>
      </c>
      <c r="E13" s="1">
        <v>43887</v>
      </c>
      <c r="F13" s="6">
        <v>3</v>
      </c>
      <c r="G13" s="11">
        <v>0</v>
      </c>
      <c r="H13" s="10">
        <v>0</v>
      </c>
      <c r="I13" s="3">
        <v>691000</v>
      </c>
      <c r="J13" s="3">
        <v>0</v>
      </c>
    </row>
    <row r="14" spans="1:53" x14ac:dyDescent="0.25">
      <c r="A14" t="s">
        <v>18</v>
      </c>
      <c r="B14" t="s">
        <v>4</v>
      </c>
      <c r="C14" t="s">
        <v>35</v>
      </c>
      <c r="D14" s="1">
        <v>43892</v>
      </c>
      <c r="E14" s="1">
        <v>43902</v>
      </c>
      <c r="F14" s="6">
        <v>9</v>
      </c>
      <c r="G14" s="11">
        <v>8</v>
      </c>
      <c r="H14" s="10">
        <v>0.88888888888888884</v>
      </c>
      <c r="I14" s="3">
        <v>787000</v>
      </c>
      <c r="J14" s="3">
        <v>727188</v>
      </c>
    </row>
    <row r="15" spans="1:53" x14ac:dyDescent="0.25">
      <c r="B15" t="s">
        <v>5</v>
      </c>
      <c r="C15" t="s">
        <v>20</v>
      </c>
      <c r="D15" s="1">
        <v>43892</v>
      </c>
      <c r="E15" s="1">
        <v>43903</v>
      </c>
      <c r="F15" s="6">
        <v>10</v>
      </c>
      <c r="G15" s="11">
        <v>2</v>
      </c>
      <c r="H15" s="10">
        <v>0.2</v>
      </c>
      <c r="I15" s="3">
        <v>228000</v>
      </c>
      <c r="J15" s="3">
        <v>47880</v>
      </c>
    </row>
    <row r="16" spans="1:53" x14ac:dyDescent="0.25">
      <c r="B16" t="s">
        <v>6</v>
      </c>
      <c r="C16" t="s">
        <v>37</v>
      </c>
      <c r="D16" s="1">
        <v>43878</v>
      </c>
      <c r="E16" s="1">
        <v>43881</v>
      </c>
      <c r="F16" s="6">
        <v>4</v>
      </c>
      <c r="G16" s="11">
        <v>0</v>
      </c>
      <c r="H16" s="10">
        <v>0</v>
      </c>
      <c r="I16" s="3">
        <v>147000</v>
      </c>
      <c r="J16" s="3">
        <v>0</v>
      </c>
    </row>
    <row r="17" spans="1:10" x14ac:dyDescent="0.25">
      <c r="B17" t="s">
        <v>7</v>
      </c>
      <c r="C17" t="s">
        <v>36</v>
      </c>
      <c r="D17" s="1">
        <v>43880</v>
      </c>
      <c r="E17" s="1">
        <v>43889</v>
      </c>
      <c r="F17" s="6">
        <v>8</v>
      </c>
      <c r="G17" s="11">
        <v>5</v>
      </c>
      <c r="H17" s="10">
        <v>0.625</v>
      </c>
      <c r="I17" s="3">
        <v>338000</v>
      </c>
      <c r="J17" s="3">
        <v>205123</v>
      </c>
    </row>
    <row r="18" spans="1:10" x14ac:dyDescent="0.25">
      <c r="B18" t="s">
        <v>8</v>
      </c>
      <c r="C18" t="s">
        <v>21</v>
      </c>
      <c r="D18" s="1">
        <v>43885</v>
      </c>
      <c r="E18" s="1">
        <v>43896</v>
      </c>
      <c r="F18" s="6">
        <v>10</v>
      </c>
      <c r="G18" s="11">
        <v>3</v>
      </c>
      <c r="H18" s="10">
        <v>0.3</v>
      </c>
      <c r="I18" s="3">
        <v>857000</v>
      </c>
      <c r="J18" s="3">
        <v>305949</v>
      </c>
    </row>
    <row r="19" spans="1:10" x14ac:dyDescent="0.25">
      <c r="B19" t="s">
        <v>9</v>
      </c>
      <c r="C19" t="s">
        <v>35</v>
      </c>
      <c r="D19" s="1">
        <v>43886</v>
      </c>
      <c r="E19" s="1">
        <v>43893</v>
      </c>
      <c r="F19" s="6">
        <v>6</v>
      </c>
      <c r="G19" s="11">
        <v>3</v>
      </c>
      <c r="H19" s="10">
        <v>0.5</v>
      </c>
      <c r="I19" s="3">
        <v>602000</v>
      </c>
      <c r="J19" s="3">
        <v>322371</v>
      </c>
    </row>
    <row r="20" spans="1:10" x14ac:dyDescent="0.25">
      <c r="B20" t="s">
        <v>10</v>
      </c>
      <c r="C20" t="s">
        <v>20</v>
      </c>
      <c r="D20" s="1">
        <v>43886</v>
      </c>
      <c r="E20" s="1">
        <v>43889</v>
      </c>
      <c r="F20" s="6">
        <v>4</v>
      </c>
      <c r="G20" s="11">
        <v>2</v>
      </c>
      <c r="H20" s="10">
        <v>0.5</v>
      </c>
      <c r="I20" s="3">
        <v>990000</v>
      </c>
      <c r="J20" s="3">
        <v>451440</v>
      </c>
    </row>
    <row r="21" spans="1:10" x14ac:dyDescent="0.25">
      <c r="A21" t="s">
        <v>15</v>
      </c>
      <c r="B21" t="s">
        <v>4</v>
      </c>
      <c r="C21" t="s">
        <v>35</v>
      </c>
      <c r="D21" s="1">
        <v>43878</v>
      </c>
      <c r="E21" s="1">
        <v>43882</v>
      </c>
      <c r="F21" s="6">
        <v>5</v>
      </c>
      <c r="G21" s="11">
        <v>2</v>
      </c>
      <c r="H21" s="10">
        <v>0.4</v>
      </c>
      <c r="I21" s="3">
        <v>218000</v>
      </c>
      <c r="J21" s="3">
        <v>97337</v>
      </c>
    </row>
    <row r="22" spans="1:10" x14ac:dyDescent="0.25">
      <c r="B22" t="s">
        <v>5</v>
      </c>
      <c r="C22" t="s">
        <v>20</v>
      </c>
      <c r="D22" s="1">
        <v>43878</v>
      </c>
      <c r="E22" s="1">
        <v>43997</v>
      </c>
      <c r="F22" s="6">
        <v>86</v>
      </c>
      <c r="G22" s="11">
        <v>3</v>
      </c>
      <c r="H22" s="10">
        <v>3.4883720930232558E-2</v>
      </c>
      <c r="I22" s="3">
        <v>393000</v>
      </c>
      <c r="J22" s="3">
        <v>177440</v>
      </c>
    </row>
    <row r="23" spans="1:10" x14ac:dyDescent="0.25">
      <c r="B23" t="s">
        <v>6</v>
      </c>
      <c r="C23" t="s">
        <v>37</v>
      </c>
      <c r="D23" s="1">
        <v>43879</v>
      </c>
      <c r="E23" s="1">
        <v>43892</v>
      </c>
      <c r="F23" s="6">
        <v>10</v>
      </c>
      <c r="G23" s="11">
        <v>4</v>
      </c>
      <c r="H23" s="10">
        <v>0.4</v>
      </c>
      <c r="I23" s="3">
        <v>86000</v>
      </c>
      <c r="J23" s="3">
        <v>31046</v>
      </c>
    </row>
    <row r="24" spans="1:10" x14ac:dyDescent="0.25">
      <c r="B24" t="s">
        <v>7</v>
      </c>
      <c r="C24" t="s">
        <v>36</v>
      </c>
      <c r="D24" s="1">
        <v>43882</v>
      </c>
      <c r="E24" s="1">
        <v>43894</v>
      </c>
      <c r="F24" s="6">
        <v>9</v>
      </c>
      <c r="G24" s="11">
        <v>3</v>
      </c>
      <c r="H24" s="10">
        <v>0.33333333333333331</v>
      </c>
      <c r="I24" s="3">
        <v>732000</v>
      </c>
      <c r="J24" s="3">
        <v>261324</v>
      </c>
    </row>
    <row r="25" spans="1:10" x14ac:dyDescent="0.25">
      <c r="B25" t="s">
        <v>8</v>
      </c>
      <c r="C25" t="s">
        <v>21</v>
      </c>
      <c r="D25" s="1">
        <v>43878</v>
      </c>
      <c r="E25" s="1">
        <v>43955</v>
      </c>
      <c r="F25" s="6">
        <v>4</v>
      </c>
      <c r="G25" s="11">
        <v>1</v>
      </c>
      <c r="H25" s="10">
        <v>0.25</v>
      </c>
      <c r="I25" s="3">
        <v>492000</v>
      </c>
      <c r="J25" s="3">
        <v>116850</v>
      </c>
    </row>
    <row r="26" spans="1:10" x14ac:dyDescent="0.25">
      <c r="B26" t="s">
        <v>9</v>
      </c>
      <c r="C26" t="s">
        <v>35</v>
      </c>
      <c r="D26" s="1">
        <v>43881</v>
      </c>
      <c r="E26" s="1">
        <v>43888</v>
      </c>
      <c r="F26" s="6">
        <v>6</v>
      </c>
      <c r="G26" s="11">
        <v>0</v>
      </c>
      <c r="H26" s="10">
        <v>0</v>
      </c>
      <c r="I26" s="3">
        <v>188000</v>
      </c>
      <c r="J26" s="3">
        <v>0</v>
      </c>
    </row>
    <row r="27" spans="1:10" x14ac:dyDescent="0.25">
      <c r="B27" t="s">
        <v>10</v>
      </c>
      <c r="C27" t="s">
        <v>20</v>
      </c>
      <c r="D27" s="1">
        <v>43881</v>
      </c>
      <c r="E27" s="1">
        <v>43889</v>
      </c>
      <c r="F27" s="6">
        <v>7</v>
      </c>
      <c r="G27" s="11">
        <v>3</v>
      </c>
      <c r="H27" s="10">
        <v>0.42857142857142855</v>
      </c>
      <c r="I27" s="3">
        <v>180000</v>
      </c>
      <c r="J27" s="3">
        <v>79380</v>
      </c>
    </row>
    <row r="28" spans="1:10" x14ac:dyDescent="0.25">
      <c r="B28" t="s">
        <v>11</v>
      </c>
      <c r="C28" t="s">
        <v>37</v>
      </c>
      <c r="D28" s="1">
        <v>43885</v>
      </c>
      <c r="E28" s="1">
        <v>43889</v>
      </c>
      <c r="F28" s="6">
        <v>5</v>
      </c>
      <c r="G28" s="11">
        <v>2</v>
      </c>
      <c r="H28" s="10">
        <v>0.4</v>
      </c>
      <c r="I28" s="3">
        <v>582000</v>
      </c>
      <c r="J28" s="3">
        <v>195231</v>
      </c>
    </row>
    <row r="29" spans="1:10" x14ac:dyDescent="0.25">
      <c r="B29" t="s">
        <v>12</v>
      </c>
      <c r="C29" t="s">
        <v>36</v>
      </c>
      <c r="D29" s="1">
        <v>43885</v>
      </c>
      <c r="E29" s="1">
        <v>43895</v>
      </c>
      <c r="F29" s="6">
        <v>9</v>
      </c>
      <c r="G29" s="11">
        <v>1</v>
      </c>
      <c r="H29" s="10">
        <v>0.1111111111111111</v>
      </c>
      <c r="I29" s="3">
        <v>562000</v>
      </c>
      <c r="J29" s="3">
        <v>74746</v>
      </c>
    </row>
    <row r="30" spans="1:10" x14ac:dyDescent="0.25">
      <c r="B30" t="s">
        <v>85</v>
      </c>
      <c r="C30" t="s">
        <v>21</v>
      </c>
      <c r="D30" s="1">
        <v>43885</v>
      </c>
      <c r="E30" s="1">
        <v>43892</v>
      </c>
      <c r="F30" s="6">
        <v>6</v>
      </c>
      <c r="G30" s="11">
        <v>3</v>
      </c>
      <c r="H30" s="10">
        <v>0.5</v>
      </c>
      <c r="I30" s="3">
        <v>416000</v>
      </c>
      <c r="J30" s="3">
        <v>175015</v>
      </c>
    </row>
    <row r="31" spans="1:10" x14ac:dyDescent="0.25">
      <c r="A31" t="s">
        <v>16</v>
      </c>
      <c r="B31" t="s">
        <v>4</v>
      </c>
      <c r="C31" t="s">
        <v>35</v>
      </c>
      <c r="D31" s="1">
        <v>43879</v>
      </c>
      <c r="E31" s="1">
        <v>43887</v>
      </c>
      <c r="F31" s="6">
        <v>7</v>
      </c>
      <c r="G31" s="11">
        <v>7</v>
      </c>
      <c r="H31" s="10">
        <v>1</v>
      </c>
      <c r="I31" s="3">
        <v>293000</v>
      </c>
      <c r="J31" s="3">
        <v>273001</v>
      </c>
    </row>
    <row r="32" spans="1:10" x14ac:dyDescent="0.25">
      <c r="B32" t="s">
        <v>5</v>
      </c>
      <c r="C32" t="s">
        <v>20</v>
      </c>
      <c r="D32" s="1">
        <v>43878</v>
      </c>
      <c r="E32" s="1">
        <v>43888</v>
      </c>
      <c r="F32" s="6">
        <v>9</v>
      </c>
      <c r="G32" s="11">
        <v>4</v>
      </c>
      <c r="H32" s="10">
        <v>0.44444444444444442</v>
      </c>
      <c r="I32" s="3">
        <v>224000</v>
      </c>
      <c r="J32" s="3">
        <v>57910</v>
      </c>
    </row>
    <row r="33" spans="1:10" x14ac:dyDescent="0.25">
      <c r="B33" t="s">
        <v>6</v>
      </c>
      <c r="C33" t="s">
        <v>37</v>
      </c>
      <c r="D33" s="1">
        <v>43879</v>
      </c>
      <c r="E33" s="1">
        <v>43911</v>
      </c>
      <c r="F33" s="6">
        <v>8</v>
      </c>
      <c r="G33" s="11">
        <v>0</v>
      </c>
      <c r="H33" s="10">
        <v>0</v>
      </c>
      <c r="I33" s="3">
        <v>978000</v>
      </c>
      <c r="J33" s="3">
        <v>0</v>
      </c>
    </row>
    <row r="34" spans="1:10" x14ac:dyDescent="0.25">
      <c r="B34" t="s">
        <v>7</v>
      </c>
      <c r="C34" t="s">
        <v>36</v>
      </c>
      <c r="D34" s="1">
        <v>43881</v>
      </c>
      <c r="E34" s="1">
        <v>43889</v>
      </c>
      <c r="F34" s="6">
        <v>7</v>
      </c>
      <c r="G34" s="11">
        <v>3</v>
      </c>
      <c r="H34" s="10">
        <v>0.42857142857142855</v>
      </c>
      <c r="I34" s="3">
        <v>932000</v>
      </c>
      <c r="J34" s="3">
        <v>379157</v>
      </c>
    </row>
    <row r="35" spans="1:10" x14ac:dyDescent="0.25">
      <c r="B35" t="s">
        <v>8</v>
      </c>
      <c r="C35" t="s">
        <v>21</v>
      </c>
      <c r="D35" s="1">
        <v>43882</v>
      </c>
      <c r="E35" s="1">
        <v>43887</v>
      </c>
      <c r="F35" s="6">
        <v>4</v>
      </c>
      <c r="G35" s="11">
        <v>1</v>
      </c>
      <c r="H35" s="10">
        <v>0.25</v>
      </c>
      <c r="I35" s="3">
        <v>854000</v>
      </c>
      <c r="J35" s="3">
        <v>322812</v>
      </c>
    </row>
    <row r="36" spans="1:10" x14ac:dyDescent="0.25">
      <c r="B36" t="s">
        <v>9</v>
      </c>
      <c r="C36" t="s">
        <v>35</v>
      </c>
      <c r="D36" s="1">
        <v>43882</v>
      </c>
      <c r="E36" s="1">
        <v>43889</v>
      </c>
      <c r="F36" s="6">
        <v>6</v>
      </c>
      <c r="G36" s="11">
        <v>3</v>
      </c>
      <c r="H36" s="10">
        <v>0.5</v>
      </c>
      <c r="I36" s="3">
        <v>81000</v>
      </c>
      <c r="J36" s="3">
        <v>38461</v>
      </c>
    </row>
    <row r="37" spans="1:10" x14ac:dyDescent="0.25">
      <c r="B37" t="s">
        <v>10</v>
      </c>
      <c r="C37" t="s">
        <v>20</v>
      </c>
      <c r="D37" s="1">
        <v>43885</v>
      </c>
      <c r="E37" s="1">
        <v>43892</v>
      </c>
      <c r="F37" s="6">
        <v>6</v>
      </c>
      <c r="G37" s="11">
        <v>5</v>
      </c>
      <c r="H37" s="10">
        <v>0.83333333333333337</v>
      </c>
      <c r="I37" s="3">
        <v>169000</v>
      </c>
      <c r="J37" s="3">
        <v>136468</v>
      </c>
    </row>
    <row r="38" spans="1:10" x14ac:dyDescent="0.25">
      <c r="B38" t="s">
        <v>11</v>
      </c>
      <c r="C38" t="s">
        <v>37</v>
      </c>
      <c r="D38" s="1">
        <v>43886</v>
      </c>
      <c r="E38" s="1">
        <v>43889</v>
      </c>
      <c r="F38" s="6">
        <v>4</v>
      </c>
      <c r="G38" s="11">
        <v>1</v>
      </c>
      <c r="H38" s="10">
        <v>0.25</v>
      </c>
      <c r="I38" s="3">
        <v>61000</v>
      </c>
      <c r="J38" s="3">
        <v>12078</v>
      </c>
    </row>
    <row r="39" spans="1:10" x14ac:dyDescent="0.25">
      <c r="B39" t="s">
        <v>12</v>
      </c>
      <c r="C39" t="s">
        <v>36</v>
      </c>
      <c r="D39" s="1">
        <v>43888</v>
      </c>
      <c r="E39" s="1">
        <v>43896</v>
      </c>
      <c r="F39" s="6">
        <v>7</v>
      </c>
      <c r="G39" s="11">
        <v>3</v>
      </c>
      <c r="H39" s="10">
        <v>0.42857142857142855</v>
      </c>
      <c r="I39" s="3">
        <v>645000</v>
      </c>
      <c r="J39" s="3">
        <v>273048</v>
      </c>
    </row>
    <row r="40" spans="1:10" x14ac:dyDescent="0.25">
      <c r="B40" t="s">
        <v>85</v>
      </c>
      <c r="C40" t="s">
        <v>21</v>
      </c>
      <c r="D40" s="1">
        <v>43878</v>
      </c>
      <c r="E40" s="1">
        <v>43880</v>
      </c>
      <c r="F40" s="6">
        <v>3</v>
      </c>
      <c r="G40" s="11">
        <v>3</v>
      </c>
      <c r="H40" s="10">
        <v>1</v>
      </c>
      <c r="I40" s="3">
        <v>68000</v>
      </c>
      <c r="J40" s="3">
        <v>64987</v>
      </c>
    </row>
    <row r="41" spans="1:10" x14ac:dyDescent="0.25">
      <c r="A41" t="s">
        <v>17</v>
      </c>
      <c r="B41" t="s">
        <v>4</v>
      </c>
      <c r="C41" t="s">
        <v>35</v>
      </c>
      <c r="D41" s="1">
        <v>43878</v>
      </c>
      <c r="E41" s="1">
        <v>43889</v>
      </c>
      <c r="F41" s="6">
        <v>10</v>
      </c>
      <c r="G41" s="11">
        <v>5</v>
      </c>
      <c r="H41" s="10">
        <v>0.5</v>
      </c>
      <c r="I41" s="3">
        <v>839000</v>
      </c>
      <c r="J41" s="3">
        <v>406974</v>
      </c>
    </row>
    <row r="42" spans="1:10" x14ac:dyDescent="0.25">
      <c r="B42" t="s">
        <v>5</v>
      </c>
      <c r="C42" t="s">
        <v>20</v>
      </c>
      <c r="D42" s="1">
        <v>43882</v>
      </c>
      <c r="E42" s="1">
        <v>43888</v>
      </c>
      <c r="F42" s="6">
        <v>5</v>
      </c>
      <c r="G42" s="11">
        <v>4</v>
      </c>
      <c r="H42" s="10">
        <v>0.8</v>
      </c>
      <c r="I42" s="3">
        <v>729000</v>
      </c>
      <c r="J42" s="3">
        <v>487139</v>
      </c>
    </row>
    <row r="43" spans="1:10" x14ac:dyDescent="0.25">
      <c r="B43" t="s">
        <v>6</v>
      </c>
      <c r="C43" t="s">
        <v>37</v>
      </c>
      <c r="D43" s="1">
        <v>43885</v>
      </c>
      <c r="E43" s="1">
        <v>43893</v>
      </c>
      <c r="F43" s="6">
        <v>7</v>
      </c>
      <c r="G43" s="11">
        <v>3</v>
      </c>
      <c r="H43" s="10">
        <v>0.42857142857142855</v>
      </c>
      <c r="I43" s="3">
        <v>826000</v>
      </c>
      <c r="J43" s="3">
        <v>298186</v>
      </c>
    </row>
    <row r="44" spans="1:10" x14ac:dyDescent="0.25">
      <c r="B44" t="s">
        <v>7</v>
      </c>
      <c r="C44" t="s">
        <v>36</v>
      </c>
      <c r="D44" s="1">
        <v>43887</v>
      </c>
      <c r="E44" s="1">
        <v>43895</v>
      </c>
      <c r="F44" s="6">
        <v>7</v>
      </c>
      <c r="G44" s="11">
        <v>2</v>
      </c>
      <c r="H44" s="10">
        <v>0.2857142857142857</v>
      </c>
      <c r="I44" s="3">
        <v>895000</v>
      </c>
      <c r="J44" s="3">
        <v>280583</v>
      </c>
    </row>
    <row r="45" spans="1:10" x14ac:dyDescent="0.25">
      <c r="B45" t="s">
        <v>8</v>
      </c>
      <c r="C45" t="s">
        <v>21</v>
      </c>
      <c r="D45" s="1">
        <v>43889</v>
      </c>
      <c r="E45" s="1">
        <v>43893</v>
      </c>
      <c r="F45" s="6">
        <v>3</v>
      </c>
      <c r="G45" s="11">
        <v>2</v>
      </c>
      <c r="H45" s="10">
        <v>0.66666666666666663</v>
      </c>
      <c r="I45" s="3">
        <v>341000</v>
      </c>
      <c r="J45" s="3">
        <v>129785</v>
      </c>
    </row>
    <row r="46" spans="1:10" x14ac:dyDescent="0.25">
      <c r="A46" t="s">
        <v>26</v>
      </c>
      <c r="D46"/>
      <c r="E46"/>
      <c r="F46"/>
      <c r="G46"/>
      <c r="H46"/>
      <c r="I46" s="3">
        <v>19695000</v>
      </c>
      <c r="J46" s="3">
        <v>8340291</v>
      </c>
    </row>
    <row r="47" spans="1:10" x14ac:dyDescent="0.25">
      <c r="H47" s="14"/>
    </row>
    <row r="48" spans="1:10" x14ac:dyDescent="0.25">
      <c r="H48" s="14"/>
    </row>
    <row r="49" spans="8:8" x14ac:dyDescent="0.25">
      <c r="H49" s="14"/>
    </row>
    <row r="50" spans="8:8" x14ac:dyDescent="0.25">
      <c r="H50" s="14"/>
    </row>
    <row r="51" spans="8:8" x14ac:dyDescent="0.25">
      <c r="H51" s="14"/>
    </row>
    <row r="52" spans="8:8" x14ac:dyDescent="0.25">
      <c r="H52" s="14"/>
    </row>
    <row r="53" spans="8:8" x14ac:dyDescent="0.25">
      <c r="H53" s="14"/>
    </row>
    <row r="54" spans="8:8" x14ac:dyDescent="0.25">
      <c r="H54" s="14"/>
    </row>
    <row r="55" spans="8:8" x14ac:dyDescent="0.25">
      <c r="H55" s="14"/>
    </row>
    <row r="56" spans="8:8" x14ac:dyDescent="0.25">
      <c r="H56" s="14"/>
    </row>
    <row r="57" spans="8:8" x14ac:dyDescent="0.25">
      <c r="H57" s="14"/>
    </row>
    <row r="58" spans="8:8" x14ac:dyDescent="0.25">
      <c r="H58" s="14"/>
    </row>
    <row r="59" spans="8:8" x14ac:dyDescent="0.25">
      <c r="H59" s="14"/>
    </row>
    <row r="60" spans="8:8" x14ac:dyDescent="0.25">
      <c r="H60" s="14"/>
    </row>
    <row r="61" spans="8:8" x14ac:dyDescent="0.25">
      <c r="H61" s="14"/>
    </row>
    <row r="62" spans="8:8" x14ac:dyDescent="0.25">
      <c r="H62" s="14"/>
    </row>
    <row r="63" spans="8:8" x14ac:dyDescent="0.25">
      <c r="H63" s="14"/>
    </row>
    <row r="64" spans="8:8" x14ac:dyDescent="0.25">
      <c r="H64" s="14"/>
    </row>
    <row r="65" spans="8:8" x14ac:dyDescent="0.25">
      <c r="H65" s="14"/>
    </row>
    <row r="66" spans="8:8" x14ac:dyDescent="0.25">
      <c r="H66" s="14"/>
    </row>
    <row r="67" spans="8:8" x14ac:dyDescent="0.25">
      <c r="H67" s="14"/>
    </row>
    <row r="68" spans="8:8" x14ac:dyDescent="0.25">
      <c r="H68" s="14"/>
    </row>
    <row r="69" spans="8:8" x14ac:dyDescent="0.25">
      <c r="H69" s="14"/>
    </row>
    <row r="70" spans="8:8" x14ac:dyDescent="0.25">
      <c r="H70" s="14"/>
    </row>
    <row r="71" spans="8:8" x14ac:dyDescent="0.25">
      <c r="H71" s="14"/>
    </row>
    <row r="72" spans="8:8" x14ac:dyDescent="0.25">
      <c r="H72" s="14"/>
    </row>
    <row r="73" spans="8:8" x14ac:dyDescent="0.25">
      <c r="H73" s="14"/>
    </row>
    <row r="74" spans="8:8" x14ac:dyDescent="0.25">
      <c r="H74" s="14"/>
    </row>
    <row r="75" spans="8:8" x14ac:dyDescent="0.25">
      <c r="H75" s="14"/>
    </row>
    <row r="76" spans="8:8" x14ac:dyDescent="0.25">
      <c r="H76" s="14"/>
    </row>
    <row r="77" spans="8:8" x14ac:dyDescent="0.25">
      <c r="H77" s="14"/>
    </row>
    <row r="78" spans="8:8" x14ac:dyDescent="0.25">
      <c r="H78" s="14"/>
    </row>
    <row r="79" spans="8:8" x14ac:dyDescent="0.25">
      <c r="H79" s="14"/>
    </row>
    <row r="80" spans="8:8" x14ac:dyDescent="0.25">
      <c r="H80" s="14"/>
    </row>
    <row r="81" spans="8:8" x14ac:dyDescent="0.25">
      <c r="H81" s="14"/>
    </row>
    <row r="82" spans="8:8" x14ac:dyDescent="0.25">
      <c r="H82" s="14"/>
    </row>
    <row r="83" spans="8:8" x14ac:dyDescent="0.25">
      <c r="H83" s="14"/>
    </row>
    <row r="84" spans="8:8" x14ac:dyDescent="0.25">
      <c r="H84" s="14"/>
    </row>
    <row r="85" spans="8:8" x14ac:dyDescent="0.25">
      <c r="H85" s="14"/>
    </row>
  </sheetData>
  <conditionalFormatting sqref="H6:H51">
    <cfRule type="dataBar" priority="13">
      <dataBar>
        <cfvo type="min"/>
        <cfvo type="max"/>
        <color theme="5" tint="0.39997558519241921"/>
      </dataBar>
      <extLst>
        <ext xmlns:x14="http://schemas.microsoft.com/office/spreadsheetml/2009/9/main" uri="{B025F937-C7B1-47D3-B67F-A62EFF666E3E}">
          <x14:id>{00000000-000E-0000-0000-000002000000}</x14:id>
        </ext>
      </extLst>
    </cfRule>
  </conditionalFormatting>
  <conditionalFormatting sqref="K6:AJ44">
    <cfRule type="expression" dxfId="5" priority="6" stopIfTrue="1">
      <formula>_xlfn.LET( _xlpm.CurrentP,K$5, _xlpm.Start,$D6, _xlpm.End,$E6, _xlpm.DurComp,$G6, _xlpm.Prog,$H6, _xlpm.DaysFormat, AND(_xlpm.Prog=0, _xlpm.CurrentP&gt;=WORKDAY.INTL(_xlpm.Start,_xlpm.DurComp,1)-1, _xlpm.CurrentP&lt;=_xlpm.End), _xlpm.WeeksFormat,OR(AND(_xlpm.Prog=0, _xlpm.CurrentP&gt;=_xlpm.Start, _xlpm.CurrentP&lt;=_xlpm.End), AND(_xlpm.Prog=0, _xlpm.CurrentP+6&gt;=_xlpm.Start, _xlpm.CurrentP+6&lt;=_xlpm.End)), _xlpm.MonthsFormat,AND(_xlpm.Prog=0, EOMONTH(_xlpm.CurrentP,0)&gt;=_xlpm.Start, _xlpm.CurrentP&lt;=_xlpm.End), CHOOSE(DisplayPeriod, _xlpm.DaysFormat, _xlpm.WeeksFormat, _xlpm.MonthsFormat    )  )</formula>
    </cfRule>
    <cfRule type="expression" dxfId="4" priority="17">
      <formula>_xlfn.LET(  _xlpm.CurrentP,K$5,  _xlpm.Start,$D6,  _xlpm.End,$E6,  _xlpm.DurComp,$G6,  _xlpm.Prog,$H6,  _xlpm.DateComplete, WORKDAY.INTL(_xlpm.Start, _xlpm.DurComp,1)-1,  _xlpm.DaysFormat, AND(_xlpm.CurrentP&gt;=_xlpm.DateComplete+1, _xlpm.CurrentP&lt;=_xlpm.End),  _xlpm.WeeksFormat, OR(  AND( _xlpm.CurrentP&gt;=_xlpm.DateComplete+1, _xlpm.CurrentP&lt;=_xlpm.End),  AND( _xlpm.CurrentP+6&gt;=_xlpm.DateComplete+1, _xlpm.CurrentP+6&lt;=_xlpm.End) ),  _xlpm.MonthsFormat, AND(_xlpm.Prog&lt;&gt;1, EOMONTH(_xlpm.CurrentP,0)&gt;=_xlpm.DateComplete+1, _xlpm.CurrentP&lt;=_xlpm.End),  CHOOSE(DisplayPeriod,   _xlpm.DaysFormat,  _xlpm.WeeksFormat, _xlpm.MonthsFormat      )       )</formula>
    </cfRule>
    <cfRule type="expression" dxfId="3" priority="21">
      <formula>_xlfn.LET(  _xlpm.CurrentP,K$5,  _xlpm.Start,$D6,  _xlpm.End,$E6,  _xlpm.DurComp,$G6,  _xlpm.Prog,$H6,  _xlpm.DateComplete, WORKDAY.INTL(_xlpm.Start, _xlpm.DurComp,1)-1,  _xlpm.DaysFormat, AND(_xlpm.CurrentP&gt;=_xlpm.Start, _xlpm.CurrentP&lt;=_xlpm.End),  _xlpm.WeeksFormat, OR(       AND(_xlpm.Prog&gt;0, _xlpm.Start&gt;=_xlpm.CurrentP, _xlpm.Start&lt;=_xlpm.CurrentP+6, _xlpm.DateComplete&gt;=_xlpm.CurrentP+6),      AND(_xlpm.Prog&gt;0, _xlpm.CurrentP&gt;=_xlpm.Start,_xlpm.CurrentP&lt;=_xlpm.DateComplete),    ),  _xlpm.MonthsFormat,OR(       AND(_xlpm.Prog&gt;0, _xlpm.Start&gt;=_xlpm.CurrentP, _xlpm.Start&lt;=EOMONTH(_xlpm.CurrentP,0), _xlpm.DateComplete&gt;=EOMONTH(_xlpm.CurrentP,0)),       AND(_xlpm.Prog&gt;0, _xlpm.CurrentP&gt;=_xlpm.Start,EOMONTH(_xlpm.CurrentP,0)&lt;=_xlpm.DateComplete),       AND(_xlpm.Prog&gt;0, _xlpm.DateComplete&gt;=_xlpm.CurrentP, _xlpm.DateComplete&lt;=EOMONTH(_xlpm.CurrentP,0))      ),  CHOOSE(DisplayPeriod,   _xlpm.DaysFormat,  _xlpm.WeeksFormat,  _xlpm.MonthsFormat     )       )</formula>
    </cfRule>
  </conditionalFormatting>
  <conditionalFormatting sqref="K6:AJ51">
    <cfRule type="expression" dxfId="2" priority="1">
      <formula>$A6="Grand Total"</formula>
    </cfRule>
    <cfRule type="expression" dxfId="1" priority="2" stopIfTrue="1">
      <formula>IF(DisplayPeriod=1,AND(WEEKDAY(K$5,2)&gt;5,$B6&lt;&gt;""),FALSE)</formula>
    </cfRule>
  </conditionalFormatting>
  <conditionalFormatting sqref="K5:AQ5">
    <cfRule type="expression" dxfId="0" priority="16">
      <formula>K$5&lt;&gt;""</formula>
    </cfRule>
  </conditionalFormatting>
  <pageMargins left="0.14000000000000001" right="0.12" top="0.3" bottom="0.12" header="0.3" footer="0.3"/>
  <pageSetup paperSize="9" scale="7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Scroll Bar 1">
              <controlPr defaultSize="0" autoPict="0">
                <anchor moveWithCells="1">
                  <from>
                    <xdr:col>7</xdr:col>
                    <xdr:colOff>542925</xdr:colOff>
                    <xdr:row>0</xdr:row>
                    <xdr:rowOff>95250</xdr:rowOff>
                  </from>
                  <to>
                    <xdr:col>9</xdr:col>
                    <xdr:colOff>647700</xdr:colOff>
                    <xdr:row>0</xdr:row>
                    <xdr:rowOff>333375</xdr:rowOff>
                  </to>
                </anchor>
              </controlPr>
            </control>
          </mc:Choice>
        </mc:AlternateContent>
        <mc:AlternateContent xmlns:mc="http://schemas.openxmlformats.org/markup-compatibility/2006">
          <mc:Choice Requires="x14">
            <control shapeId="1026" r:id="rId6" name="Group Box 2">
              <controlPr defaultSize="0" autoFill="0" autoPict="0">
                <anchor moveWithCells="1">
                  <from>
                    <xdr:col>10</xdr:col>
                    <xdr:colOff>276225</xdr:colOff>
                    <xdr:row>1</xdr:row>
                    <xdr:rowOff>57150</xdr:rowOff>
                  </from>
                  <to>
                    <xdr:col>12</xdr:col>
                    <xdr:colOff>371475</xdr:colOff>
                    <xdr:row>3</xdr:row>
                    <xdr:rowOff>247650</xdr:rowOff>
                  </to>
                </anchor>
              </controlPr>
            </control>
          </mc:Choice>
        </mc:AlternateContent>
        <mc:AlternateContent xmlns:mc="http://schemas.openxmlformats.org/markup-compatibility/2006">
          <mc:Choice Requires="x14">
            <control shapeId="1027" r:id="rId7" name="Option Button 3">
              <controlPr defaultSize="0" autoFill="0" autoLine="0" autoPict="0">
                <anchor moveWithCells="1">
                  <from>
                    <xdr:col>10</xdr:col>
                    <xdr:colOff>409575</xdr:colOff>
                    <xdr:row>1</xdr:row>
                    <xdr:rowOff>152400</xdr:rowOff>
                  </from>
                  <to>
                    <xdr:col>12</xdr:col>
                    <xdr:colOff>152400</xdr:colOff>
                    <xdr:row>2</xdr:row>
                    <xdr:rowOff>104775</xdr:rowOff>
                  </to>
                </anchor>
              </controlPr>
            </control>
          </mc:Choice>
        </mc:AlternateContent>
        <mc:AlternateContent xmlns:mc="http://schemas.openxmlformats.org/markup-compatibility/2006">
          <mc:Choice Requires="x14">
            <control shapeId="1028" r:id="rId8" name="Option Button 4">
              <controlPr defaultSize="0" autoFill="0" autoLine="0" autoPict="0">
                <anchor moveWithCells="1">
                  <from>
                    <xdr:col>10</xdr:col>
                    <xdr:colOff>409575</xdr:colOff>
                    <xdr:row>2</xdr:row>
                    <xdr:rowOff>66675</xdr:rowOff>
                  </from>
                  <to>
                    <xdr:col>12</xdr:col>
                    <xdr:colOff>152400</xdr:colOff>
                    <xdr:row>3</xdr:row>
                    <xdr:rowOff>19050</xdr:rowOff>
                  </to>
                </anchor>
              </controlPr>
            </control>
          </mc:Choice>
        </mc:AlternateContent>
        <mc:AlternateContent xmlns:mc="http://schemas.openxmlformats.org/markup-compatibility/2006">
          <mc:Choice Requires="x14">
            <control shapeId="1029" r:id="rId9" name="Option Button 5">
              <controlPr defaultSize="0" autoFill="0" autoLine="0" autoPict="0">
                <anchor moveWithCells="1">
                  <from>
                    <xdr:col>10</xdr:col>
                    <xdr:colOff>409575</xdr:colOff>
                    <xdr:row>3</xdr:row>
                    <xdr:rowOff>0</xdr:rowOff>
                  </from>
                  <to>
                    <xdr:col>12</xdr:col>
                    <xdr:colOff>152400</xdr:colOff>
                    <xdr:row>3</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00000000-000E-0000-0000-000002000000}">
            <x14:dataBar minLength="0" maxLength="100" gradient="0">
              <x14:cfvo type="autoMin"/>
              <x14:cfvo type="autoMax"/>
              <x14:negativeFillColor rgb="FFFF0000"/>
              <x14:axisColor rgb="FF000000"/>
            </x14:dataBar>
          </x14:cfRule>
          <xm:sqref>H6:H51</xm:sqref>
        </x14:conditionalFormatting>
      </x14:conditionalFormattings>
    </ext>
    <ext xmlns:x14="http://schemas.microsoft.com/office/spreadsheetml/2009/9/main" uri="{A8765BA9-456A-4dab-B4F3-ACF838C121DE}">
      <x14:slicerList>
        <x14:slicer r:id="rId10"/>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81747-95AA-4C14-943A-F1A16A30FB5B}">
  <sheetPr codeName="Sheet2"/>
  <dimension ref="A1:U11"/>
  <sheetViews>
    <sheetView showGridLines="0" topLeftCell="E1" workbookViewId="0">
      <selection activeCell="P2" sqref="P2"/>
    </sheetView>
  </sheetViews>
  <sheetFormatPr defaultRowHeight="15" x14ac:dyDescent="0.25"/>
  <cols>
    <col min="1" max="1" width="13.85546875" bestFit="1" customWidth="1"/>
    <col min="2" max="3" width="10.5703125" customWidth="1"/>
    <col min="4" max="4" width="7.5703125" customWidth="1"/>
    <col min="5" max="5" width="11.140625" bestFit="1" customWidth="1"/>
    <col min="7" max="7" width="59.5703125" bestFit="1" customWidth="1"/>
    <col min="8" max="8" width="5.7109375" customWidth="1"/>
    <col min="9" max="9" width="22.140625" bestFit="1" customWidth="1"/>
    <col min="10" max="10" width="8.28515625" customWidth="1"/>
    <col min="11" max="11" width="6.140625" bestFit="1" customWidth="1"/>
    <col min="12" max="12" width="15.5703125" bestFit="1" customWidth="1"/>
    <col min="14" max="14" width="11.5703125" customWidth="1"/>
    <col min="15" max="15" width="8.42578125" customWidth="1"/>
    <col min="16" max="16" width="17" bestFit="1" customWidth="1"/>
    <col min="18" max="18" width="13.85546875" bestFit="1" customWidth="1"/>
    <col min="20" max="20" width="10.42578125" customWidth="1"/>
    <col min="21" max="21" width="12.42578125" customWidth="1"/>
  </cols>
  <sheetData>
    <row r="1" spans="1:21" s="9" customFormat="1" ht="21" customHeight="1" x14ac:dyDescent="0.25">
      <c r="A1" s="34" t="s">
        <v>45</v>
      </c>
      <c r="B1" s="29"/>
      <c r="C1" s="29"/>
      <c r="E1" s="34" t="s">
        <v>44</v>
      </c>
      <c r="F1" s="29"/>
      <c r="G1" s="29"/>
      <c r="I1" s="34" t="s">
        <v>46</v>
      </c>
      <c r="J1" s="29"/>
      <c r="K1" s="29"/>
      <c r="L1" s="29"/>
      <c r="M1" s="29"/>
      <c r="N1" s="29"/>
      <c r="P1" s="35" t="s">
        <v>39</v>
      </c>
      <c r="R1" s="35" t="s">
        <v>96</v>
      </c>
      <c r="T1" s="57" t="s">
        <v>97</v>
      </c>
      <c r="U1" s="57"/>
    </row>
    <row r="2" spans="1:21" x14ac:dyDescent="0.25">
      <c r="B2" t="s">
        <v>29</v>
      </c>
      <c r="C2" t="s">
        <v>28</v>
      </c>
      <c r="E2" s="5" t="s">
        <v>38</v>
      </c>
      <c r="F2" s="6">
        <f>COUNTIF(Dashboard!H6:H51,"="&amp;0)</f>
        <v>4</v>
      </c>
      <c r="G2" s="5" t="str">
        <f ca="1">_xlfn.FORMULATEXT(F2)</f>
        <v>=COUNTIF(Dashboard!H6:H51,"="&amp;0)</v>
      </c>
      <c r="I2" s="4" t="s">
        <v>31</v>
      </c>
      <c r="L2" s="15" t="s">
        <v>50</v>
      </c>
      <c r="M2" s="32" t="s">
        <v>40</v>
      </c>
      <c r="N2" s="33" t="s">
        <v>41</v>
      </c>
      <c r="P2">
        <v>0</v>
      </c>
      <c r="R2" s="53">
        <v>1</v>
      </c>
      <c r="T2" s="52"/>
      <c r="U2" t="s">
        <v>98</v>
      </c>
    </row>
    <row r="3" spans="1:21" x14ac:dyDescent="0.25">
      <c r="A3" t="s">
        <v>51</v>
      </c>
      <c r="B3" s="19">
        <v>8340291</v>
      </c>
      <c r="C3" s="19">
        <v>19695000</v>
      </c>
      <c r="E3" s="5" t="s">
        <v>33</v>
      </c>
      <c r="F3" s="6">
        <f>COUNTIFS(Dashboard!H6:H51,"&lt;&gt;"&amp;0,Dashboard!H6:H51,"&lt;"&amp;1)</f>
        <v>33</v>
      </c>
      <c r="G3" s="5" t="str">
        <f ca="1">_xlfn.FORMULATEXT(F3)</f>
        <v>=COUNTIFS(Dashboard!H6:H51,"&lt;&gt;"&amp;0,Dashboard!H6:H51,"&lt;"&amp;1)</v>
      </c>
      <c r="I3" s="5" t="s">
        <v>43</v>
      </c>
      <c r="J3">
        <v>151</v>
      </c>
      <c r="L3" t="s">
        <v>49</v>
      </c>
      <c r="M3" s="31">
        <f>J3/$J$4</f>
        <v>0.35362997658079626</v>
      </c>
      <c r="N3" s="2" t="str">
        <f ca="1">_xlfn.FORMULATEXT(M3)</f>
        <v>=J3/$J$4</v>
      </c>
      <c r="T3" s="58"/>
      <c r="U3" t="s">
        <v>26</v>
      </c>
    </row>
    <row r="4" spans="1:21" x14ac:dyDescent="0.25">
      <c r="A4" t="s">
        <v>52</v>
      </c>
      <c r="B4" s="2">
        <f>GETPIVOTDATA("Actual ",$B$2)/GETPIVOTDATA("Budget ",$B$2)</f>
        <v>0.42347250571210965</v>
      </c>
      <c r="C4" s="2">
        <f>1-B4</f>
        <v>0.57652749428789041</v>
      </c>
      <c r="E4" t="s">
        <v>34</v>
      </c>
      <c r="F4" s="6">
        <f>COUNTIF(Dashboard!H6:H51,"="&amp;1)</f>
        <v>3</v>
      </c>
      <c r="G4" s="5" t="str">
        <f ca="1">_xlfn.FORMULATEXT(F4)</f>
        <v>=COUNTIF(Dashboard!H6:H51,"="&amp;1)</v>
      </c>
      <c r="I4" s="5" t="s">
        <v>48</v>
      </c>
      <c r="J4">
        <v>427</v>
      </c>
      <c r="L4" t="s">
        <v>47</v>
      </c>
      <c r="M4" s="31">
        <f>1-M3</f>
        <v>0.6463700234192038</v>
      </c>
      <c r="N4" s="2" t="str">
        <f ca="1">_xlfn.FORMULATEXT(M4)</f>
        <v>=1-M3</v>
      </c>
      <c r="T4" s="54"/>
      <c r="U4" t="s">
        <v>38</v>
      </c>
    </row>
    <row r="5" spans="1:21" x14ac:dyDescent="0.25">
      <c r="C5" t="str">
        <f ca="1">_xlfn.FORMULATEXT(C4)</f>
        <v>=1-B4</v>
      </c>
      <c r="D5" s="2"/>
      <c r="E5" t="s">
        <v>42</v>
      </c>
      <c r="F5" s="28">
        <f>F3+F2</f>
        <v>37</v>
      </c>
      <c r="G5" s="5" t="str">
        <f ca="1">_xlfn.FORMULATEXT(F5)</f>
        <v>=F3+F2</v>
      </c>
      <c r="L5" s="2"/>
      <c r="M5" s="2"/>
      <c r="N5" s="2"/>
      <c r="T5" s="55"/>
      <c r="U5" t="s">
        <v>33</v>
      </c>
    </row>
    <row r="6" spans="1:21" x14ac:dyDescent="0.25">
      <c r="E6" t="s">
        <v>32</v>
      </c>
      <c r="F6" s="6">
        <f>COUNTA(Dashboard!B6:B50)</f>
        <v>40</v>
      </c>
      <c r="G6" s="5" t="str">
        <f ca="1">_xlfn.FORMULATEXT(F6)</f>
        <v>=COUNTA(Dashboard!B6:B50)</v>
      </c>
      <c r="T6" s="56"/>
      <c r="U6" t="s">
        <v>34</v>
      </c>
    </row>
    <row r="11" spans="1:21" x14ac:dyDescent="0.25">
      <c r="E11" s="4"/>
      <c r="F11" s="4"/>
      <c r="G11" s="4"/>
      <c r="L11" s="4"/>
      <c r="M11" s="4"/>
      <c r="N11"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31F74-5EFF-4E8A-B22B-18A2CB322995}">
  <sheetPr codeName="Sheet4"/>
  <dimension ref="A1:L41"/>
  <sheetViews>
    <sheetView workbookViewId="0"/>
  </sheetViews>
  <sheetFormatPr defaultRowHeight="15" x14ac:dyDescent="0.25"/>
  <cols>
    <col min="1" max="1" width="10" customWidth="1"/>
    <col min="2" max="2" width="11.5703125" customWidth="1"/>
    <col min="3" max="3" width="13.140625" customWidth="1"/>
    <col min="4" max="4" width="12" style="17" bestFit="1" customWidth="1"/>
    <col min="5" max="5" width="11.7109375" customWidth="1"/>
    <col min="6" max="6" width="27.7109375" style="17" bestFit="1" customWidth="1"/>
    <col min="7" max="7" width="17.5703125" style="3" bestFit="1" customWidth="1"/>
    <col min="8" max="8" width="11.140625" customWidth="1"/>
    <col min="9" max="10" width="10.28515625" customWidth="1"/>
    <col min="12" max="12" width="23.5703125" bestFit="1" customWidth="1"/>
  </cols>
  <sheetData>
    <row r="1" spans="1:12" x14ac:dyDescent="0.25">
      <c r="A1" t="s">
        <v>0</v>
      </c>
      <c r="B1" t="s">
        <v>1</v>
      </c>
      <c r="C1" t="s">
        <v>23</v>
      </c>
      <c r="D1" s="17" t="s">
        <v>2</v>
      </c>
      <c r="E1" t="s">
        <v>22</v>
      </c>
      <c r="F1" s="17" t="s">
        <v>24</v>
      </c>
      <c r="G1" s="3" t="s">
        <v>25</v>
      </c>
      <c r="H1" t="s">
        <v>3</v>
      </c>
      <c r="I1" t="s">
        <v>13</v>
      </c>
      <c r="J1" t="s">
        <v>14</v>
      </c>
    </row>
    <row r="2" spans="1:12" x14ac:dyDescent="0.25">
      <c r="A2" t="s">
        <v>15</v>
      </c>
      <c r="B2" t="s">
        <v>4</v>
      </c>
      <c r="C2" t="s">
        <v>35</v>
      </c>
      <c r="D2" s="1">
        <v>43878</v>
      </c>
      <c r="E2">
        <v>5</v>
      </c>
      <c r="F2" s="17">
        <f>WORKDAY.INTL(Table1[[#This Row],[Start Date]]-1,Table1[[#This Row],[Duration]],1)</f>
        <v>43882</v>
      </c>
      <c r="G2" s="3">
        <v>2</v>
      </c>
      <c r="H2" s="2">
        <f>Table1[[#This Row],[Days completed]]/Table1[[#This Row],[Duration]]</f>
        <v>0.4</v>
      </c>
      <c r="I2" s="3">
        <v>218000</v>
      </c>
      <c r="J2" s="3">
        <v>97337</v>
      </c>
      <c r="L2" s="50"/>
    </row>
    <row r="3" spans="1:12" x14ac:dyDescent="0.25">
      <c r="A3" t="s">
        <v>15</v>
      </c>
      <c r="B3" t="s">
        <v>5</v>
      </c>
      <c r="C3" t="s">
        <v>20</v>
      </c>
      <c r="D3" s="1">
        <v>43878</v>
      </c>
      <c r="E3" s="50">
        <f>NETWORKDAYS.INTL(Table1[[#This Row],[Start Date]],Table1[[#This Row],[End Date]],1)</f>
        <v>86</v>
      </c>
      <c r="F3" s="17">
        <v>43997</v>
      </c>
      <c r="G3" s="3">
        <v>3</v>
      </c>
      <c r="H3" s="2">
        <f>Table1[[#This Row],[Days completed]]/Table1[[#This Row],[Duration]]</f>
        <v>3.4883720930232558E-2</v>
      </c>
      <c r="I3" s="3">
        <v>393000</v>
      </c>
      <c r="J3" s="3">
        <v>177440</v>
      </c>
      <c r="L3" s="50"/>
    </row>
    <row r="4" spans="1:12" x14ac:dyDescent="0.25">
      <c r="A4" t="s">
        <v>15</v>
      </c>
      <c r="B4" t="s">
        <v>6</v>
      </c>
      <c r="C4" t="s">
        <v>37</v>
      </c>
      <c r="D4" s="1">
        <v>43879</v>
      </c>
      <c r="E4">
        <v>10</v>
      </c>
      <c r="F4" s="17">
        <f>WORKDAY.INTL(Table1[[#This Row],[Start Date]]-1,Table1[[#This Row],[Duration]],1)</f>
        <v>43892</v>
      </c>
      <c r="G4" s="3">
        <v>4</v>
      </c>
      <c r="H4" s="2">
        <f>Table1[[#This Row],[Days completed]]/Table1[[#This Row],[Duration]]</f>
        <v>0.4</v>
      </c>
      <c r="I4" s="3">
        <v>86000</v>
      </c>
      <c r="J4" s="3">
        <v>31046</v>
      </c>
      <c r="L4" s="50"/>
    </row>
    <row r="5" spans="1:12" x14ac:dyDescent="0.25">
      <c r="A5" t="s">
        <v>15</v>
      </c>
      <c r="B5" t="s">
        <v>7</v>
      </c>
      <c r="C5" t="s">
        <v>36</v>
      </c>
      <c r="D5" s="1">
        <v>43882</v>
      </c>
      <c r="E5">
        <v>9</v>
      </c>
      <c r="F5" s="17">
        <f>WORKDAY.INTL(Table1[[#This Row],[Start Date]]-1,Table1[[#This Row],[Duration]],1)</f>
        <v>43894</v>
      </c>
      <c r="G5" s="3">
        <v>3</v>
      </c>
      <c r="H5" s="2">
        <f>Table1[[#This Row],[Days completed]]/Table1[[#This Row],[Duration]]</f>
        <v>0.33333333333333331</v>
      </c>
      <c r="I5" s="3">
        <v>732000</v>
      </c>
      <c r="J5" s="3">
        <v>261324</v>
      </c>
      <c r="L5" s="50"/>
    </row>
    <row r="6" spans="1:12" x14ac:dyDescent="0.25">
      <c r="A6" t="s">
        <v>15</v>
      </c>
      <c r="B6" t="s">
        <v>8</v>
      </c>
      <c r="C6" t="s">
        <v>21</v>
      </c>
      <c r="D6" s="1">
        <v>43878</v>
      </c>
      <c r="E6">
        <v>4</v>
      </c>
      <c r="F6" s="17">
        <v>43955</v>
      </c>
      <c r="G6" s="3">
        <v>1</v>
      </c>
      <c r="H6" s="2">
        <f>Table1[[#This Row],[Days completed]]/Table1[[#This Row],[Duration]]</f>
        <v>0.25</v>
      </c>
      <c r="I6" s="3">
        <v>492000</v>
      </c>
      <c r="J6" s="3">
        <v>116850</v>
      </c>
      <c r="L6" s="50"/>
    </row>
    <row r="7" spans="1:12" x14ac:dyDescent="0.25">
      <c r="A7" t="s">
        <v>15</v>
      </c>
      <c r="B7" t="s">
        <v>9</v>
      </c>
      <c r="C7" t="s">
        <v>35</v>
      </c>
      <c r="D7" s="1">
        <v>43881</v>
      </c>
      <c r="E7">
        <v>6</v>
      </c>
      <c r="F7" s="17">
        <f>WORKDAY.INTL(Table1[[#This Row],[Start Date]]-1,Table1[[#This Row],[Duration]],1)</f>
        <v>43888</v>
      </c>
      <c r="G7" s="3">
        <v>0</v>
      </c>
      <c r="H7" s="2">
        <f>Table1[[#This Row],[Days completed]]/Table1[[#This Row],[Duration]]</f>
        <v>0</v>
      </c>
      <c r="I7" s="3">
        <v>188000</v>
      </c>
      <c r="J7" s="3">
        <v>0</v>
      </c>
      <c r="L7" s="50"/>
    </row>
    <row r="8" spans="1:12" x14ac:dyDescent="0.25">
      <c r="A8" t="s">
        <v>15</v>
      </c>
      <c r="B8" t="s">
        <v>10</v>
      </c>
      <c r="C8" t="s">
        <v>20</v>
      </c>
      <c r="D8" s="1">
        <v>43881</v>
      </c>
      <c r="E8">
        <v>7</v>
      </c>
      <c r="F8" s="17">
        <f>WORKDAY.INTL(Table1[[#This Row],[Start Date]]-1,Table1[[#This Row],[Duration]],1)</f>
        <v>43889</v>
      </c>
      <c r="G8" s="3">
        <v>3</v>
      </c>
      <c r="H8" s="2">
        <f>Table1[[#This Row],[Days completed]]/Table1[[#This Row],[Duration]]</f>
        <v>0.42857142857142855</v>
      </c>
      <c r="I8" s="3">
        <v>180000</v>
      </c>
      <c r="J8" s="3">
        <v>79380</v>
      </c>
      <c r="L8" s="50"/>
    </row>
    <row r="9" spans="1:12" x14ac:dyDescent="0.25">
      <c r="A9" t="s">
        <v>15</v>
      </c>
      <c r="B9" t="s">
        <v>11</v>
      </c>
      <c r="C9" t="s">
        <v>37</v>
      </c>
      <c r="D9" s="1">
        <v>43885</v>
      </c>
      <c r="E9">
        <v>5</v>
      </c>
      <c r="F9" s="17">
        <f>WORKDAY.INTL(Table1[[#This Row],[Start Date]]-1,Table1[[#This Row],[Duration]],1)</f>
        <v>43889</v>
      </c>
      <c r="G9" s="3">
        <v>2</v>
      </c>
      <c r="H9" s="2">
        <f>Table1[[#This Row],[Days completed]]/Table1[[#This Row],[Duration]]</f>
        <v>0.4</v>
      </c>
      <c r="I9" s="3">
        <v>582000</v>
      </c>
      <c r="J9" s="3">
        <v>195231</v>
      </c>
      <c r="L9" s="50"/>
    </row>
    <row r="10" spans="1:12" x14ac:dyDescent="0.25">
      <c r="A10" t="s">
        <v>15</v>
      </c>
      <c r="B10" t="s">
        <v>12</v>
      </c>
      <c r="C10" t="s">
        <v>36</v>
      </c>
      <c r="D10" s="1">
        <v>43885</v>
      </c>
      <c r="E10">
        <v>9</v>
      </c>
      <c r="F10" s="17">
        <f>WORKDAY.INTL(Table1[[#This Row],[Start Date]]-1,Table1[[#This Row],[Duration]],1)</f>
        <v>43895</v>
      </c>
      <c r="G10" s="3">
        <v>1</v>
      </c>
      <c r="H10" s="2">
        <f>Table1[[#This Row],[Days completed]]/Table1[[#This Row],[Duration]]</f>
        <v>0.1111111111111111</v>
      </c>
      <c r="I10" s="3">
        <v>562000</v>
      </c>
      <c r="J10" s="3">
        <v>74746</v>
      </c>
      <c r="L10" s="50"/>
    </row>
    <row r="11" spans="1:12" x14ac:dyDescent="0.25">
      <c r="A11" t="s">
        <v>15</v>
      </c>
      <c r="B11" t="s">
        <v>85</v>
      </c>
      <c r="C11" t="s">
        <v>21</v>
      </c>
      <c r="D11" s="1">
        <v>43885</v>
      </c>
      <c r="E11">
        <v>6</v>
      </c>
      <c r="F11" s="17">
        <f>WORKDAY.INTL(Table1[[#This Row],[Start Date]]-1,Table1[[#This Row],[Duration]],1)</f>
        <v>43892</v>
      </c>
      <c r="G11" s="3">
        <v>3</v>
      </c>
      <c r="H11" s="2">
        <f>Table1[[#This Row],[Days completed]]/Table1[[#This Row],[Duration]]</f>
        <v>0.5</v>
      </c>
      <c r="I11" s="3">
        <v>416000</v>
      </c>
      <c r="J11" s="3">
        <v>175015</v>
      </c>
      <c r="L11" s="50"/>
    </row>
    <row r="12" spans="1:12" x14ac:dyDescent="0.25">
      <c r="A12" t="s">
        <v>16</v>
      </c>
      <c r="B12" t="s">
        <v>4</v>
      </c>
      <c r="C12" t="s">
        <v>35</v>
      </c>
      <c r="D12" s="1">
        <v>43879</v>
      </c>
      <c r="E12">
        <v>7</v>
      </c>
      <c r="F12" s="17">
        <f>WORKDAY.INTL(Table1[[#This Row],[Start Date]]-1,Table1[[#This Row],[Duration]],1)</f>
        <v>43887</v>
      </c>
      <c r="G12" s="3">
        <v>7</v>
      </c>
      <c r="H12" s="2">
        <f>Table1[[#This Row],[Days completed]]/Table1[[#This Row],[Duration]]</f>
        <v>1</v>
      </c>
      <c r="I12" s="3">
        <v>293000</v>
      </c>
      <c r="J12" s="3">
        <v>273001</v>
      </c>
      <c r="L12" s="50"/>
    </row>
    <row r="13" spans="1:12" x14ac:dyDescent="0.25">
      <c r="A13" t="s">
        <v>16</v>
      </c>
      <c r="B13" t="s">
        <v>5</v>
      </c>
      <c r="C13" t="s">
        <v>20</v>
      </c>
      <c r="D13" s="1">
        <v>43878</v>
      </c>
      <c r="E13">
        <v>9</v>
      </c>
      <c r="F13" s="17">
        <f>WORKDAY.INTL(Table1[[#This Row],[Start Date]]-1,Table1[[#This Row],[Duration]],1)</f>
        <v>43888</v>
      </c>
      <c r="G13" s="3">
        <v>4</v>
      </c>
      <c r="H13" s="2">
        <f>Table1[[#This Row],[Days completed]]/Table1[[#This Row],[Duration]]</f>
        <v>0.44444444444444442</v>
      </c>
      <c r="I13" s="3">
        <v>224000</v>
      </c>
      <c r="J13" s="3">
        <v>57910</v>
      </c>
      <c r="L13" s="50"/>
    </row>
    <row r="14" spans="1:12" x14ac:dyDescent="0.25">
      <c r="A14" t="s">
        <v>16</v>
      </c>
      <c r="B14" t="s">
        <v>6</v>
      </c>
      <c r="C14" t="s">
        <v>37</v>
      </c>
      <c r="D14" s="1">
        <v>43879</v>
      </c>
      <c r="E14">
        <v>8</v>
      </c>
      <c r="F14" s="17">
        <v>43911</v>
      </c>
      <c r="G14" s="3">
        <v>0</v>
      </c>
      <c r="H14" s="2">
        <f>Table1[[#This Row],[Days completed]]/Table1[[#This Row],[Duration]]</f>
        <v>0</v>
      </c>
      <c r="I14" s="3">
        <v>978000</v>
      </c>
      <c r="J14" s="3">
        <v>0</v>
      </c>
      <c r="L14" s="50"/>
    </row>
    <row r="15" spans="1:12" x14ac:dyDescent="0.25">
      <c r="A15" t="s">
        <v>16</v>
      </c>
      <c r="B15" t="s">
        <v>7</v>
      </c>
      <c r="C15" t="s">
        <v>36</v>
      </c>
      <c r="D15" s="1">
        <v>43881</v>
      </c>
      <c r="E15">
        <v>7</v>
      </c>
      <c r="F15" s="17">
        <f>WORKDAY.INTL(Table1[[#This Row],[Start Date]]-1,Table1[[#This Row],[Duration]],1)</f>
        <v>43889</v>
      </c>
      <c r="G15" s="3">
        <v>3</v>
      </c>
      <c r="H15" s="2">
        <f>Table1[[#This Row],[Days completed]]/Table1[[#This Row],[Duration]]</f>
        <v>0.42857142857142855</v>
      </c>
      <c r="I15" s="3">
        <v>932000</v>
      </c>
      <c r="J15" s="3">
        <v>379157</v>
      </c>
      <c r="L15" s="50"/>
    </row>
    <row r="16" spans="1:12" x14ac:dyDescent="0.25">
      <c r="A16" t="s">
        <v>16</v>
      </c>
      <c r="B16" t="s">
        <v>8</v>
      </c>
      <c r="C16" t="s">
        <v>21</v>
      </c>
      <c r="D16" s="1">
        <v>43882</v>
      </c>
      <c r="E16">
        <v>4</v>
      </c>
      <c r="F16" s="17">
        <f>WORKDAY.INTL(Table1[[#This Row],[Start Date]]-1,Table1[[#This Row],[Duration]],1)</f>
        <v>43887</v>
      </c>
      <c r="G16" s="3">
        <v>1</v>
      </c>
      <c r="H16" s="2">
        <f>Table1[[#This Row],[Days completed]]/Table1[[#This Row],[Duration]]</f>
        <v>0.25</v>
      </c>
      <c r="I16" s="3">
        <v>854000</v>
      </c>
      <c r="J16" s="3">
        <v>322812</v>
      </c>
      <c r="L16" s="50"/>
    </row>
    <row r="17" spans="1:12" x14ac:dyDescent="0.25">
      <c r="A17" t="s">
        <v>16</v>
      </c>
      <c r="B17" t="s">
        <v>9</v>
      </c>
      <c r="C17" t="s">
        <v>35</v>
      </c>
      <c r="D17" s="1">
        <v>43882</v>
      </c>
      <c r="E17">
        <v>6</v>
      </c>
      <c r="F17" s="17">
        <f>WORKDAY.INTL(Table1[[#This Row],[Start Date]]-1,Table1[[#This Row],[Duration]],1)</f>
        <v>43889</v>
      </c>
      <c r="G17" s="3">
        <v>3</v>
      </c>
      <c r="H17" s="2">
        <f>Table1[[#This Row],[Days completed]]/Table1[[#This Row],[Duration]]</f>
        <v>0.5</v>
      </c>
      <c r="I17" s="3">
        <v>81000</v>
      </c>
      <c r="J17" s="3">
        <v>38461</v>
      </c>
      <c r="L17" s="50"/>
    </row>
    <row r="18" spans="1:12" x14ac:dyDescent="0.25">
      <c r="A18" t="s">
        <v>16</v>
      </c>
      <c r="B18" t="s">
        <v>10</v>
      </c>
      <c r="C18" t="s">
        <v>20</v>
      </c>
      <c r="D18" s="1">
        <v>43885</v>
      </c>
      <c r="E18">
        <v>6</v>
      </c>
      <c r="F18" s="17">
        <f>WORKDAY.INTL(Table1[[#This Row],[Start Date]]-1,Table1[[#This Row],[Duration]],1)</f>
        <v>43892</v>
      </c>
      <c r="G18" s="3">
        <v>5</v>
      </c>
      <c r="H18" s="2">
        <f>Table1[[#This Row],[Days completed]]/Table1[[#This Row],[Duration]]</f>
        <v>0.83333333333333337</v>
      </c>
      <c r="I18" s="3">
        <v>169000</v>
      </c>
      <c r="J18" s="3">
        <v>136468</v>
      </c>
      <c r="L18" s="50"/>
    </row>
    <row r="19" spans="1:12" x14ac:dyDescent="0.25">
      <c r="A19" t="s">
        <v>16</v>
      </c>
      <c r="B19" t="s">
        <v>11</v>
      </c>
      <c r="C19" t="s">
        <v>37</v>
      </c>
      <c r="D19" s="1">
        <v>43886</v>
      </c>
      <c r="E19">
        <v>4</v>
      </c>
      <c r="F19" s="17">
        <f>WORKDAY.INTL(Table1[[#This Row],[Start Date]]-1,Table1[[#This Row],[Duration]],1)</f>
        <v>43889</v>
      </c>
      <c r="G19" s="3">
        <v>1</v>
      </c>
      <c r="H19" s="2">
        <f>Table1[[#This Row],[Days completed]]/Table1[[#This Row],[Duration]]</f>
        <v>0.25</v>
      </c>
      <c r="I19" s="3">
        <v>61000</v>
      </c>
      <c r="J19" s="3">
        <v>12078</v>
      </c>
      <c r="L19" s="50"/>
    </row>
    <row r="20" spans="1:12" x14ac:dyDescent="0.25">
      <c r="A20" t="s">
        <v>16</v>
      </c>
      <c r="B20" t="s">
        <v>12</v>
      </c>
      <c r="C20" t="s">
        <v>36</v>
      </c>
      <c r="D20" s="1">
        <v>43888</v>
      </c>
      <c r="E20">
        <v>7</v>
      </c>
      <c r="F20" s="17">
        <f>WORKDAY.INTL(Table1[[#This Row],[Start Date]]-1,Table1[[#This Row],[Duration]],1)</f>
        <v>43896</v>
      </c>
      <c r="G20" s="3">
        <v>3</v>
      </c>
      <c r="H20" s="2">
        <f>Table1[[#This Row],[Days completed]]/Table1[[#This Row],[Duration]]</f>
        <v>0.42857142857142855</v>
      </c>
      <c r="I20" s="3">
        <v>645000</v>
      </c>
      <c r="J20" s="3">
        <v>273048</v>
      </c>
      <c r="L20" s="50"/>
    </row>
    <row r="21" spans="1:12" x14ac:dyDescent="0.25">
      <c r="A21" t="s">
        <v>16</v>
      </c>
      <c r="B21" t="s">
        <v>85</v>
      </c>
      <c r="C21" t="s">
        <v>21</v>
      </c>
      <c r="D21" s="1">
        <v>43878</v>
      </c>
      <c r="E21">
        <v>3</v>
      </c>
      <c r="F21" s="17">
        <f>WORKDAY.INTL(Table1[[#This Row],[Start Date]]-1,Table1[[#This Row],[Duration]],1)</f>
        <v>43880</v>
      </c>
      <c r="G21" s="3">
        <v>3</v>
      </c>
      <c r="H21" s="2">
        <f>Table1[[#This Row],[Days completed]]/Table1[[#This Row],[Duration]]</f>
        <v>1</v>
      </c>
      <c r="I21" s="3">
        <v>68000</v>
      </c>
      <c r="J21" s="3">
        <v>64987</v>
      </c>
      <c r="L21" s="50"/>
    </row>
    <row r="22" spans="1:12" x14ac:dyDescent="0.25">
      <c r="A22" t="s">
        <v>17</v>
      </c>
      <c r="B22" t="s">
        <v>4</v>
      </c>
      <c r="C22" t="s">
        <v>35</v>
      </c>
      <c r="D22" s="1">
        <v>43878</v>
      </c>
      <c r="E22">
        <v>10</v>
      </c>
      <c r="F22" s="17">
        <f>WORKDAY.INTL(Table1[[#This Row],[Start Date]]-1,Table1[[#This Row],[Duration]],1)</f>
        <v>43889</v>
      </c>
      <c r="G22" s="3">
        <v>5</v>
      </c>
      <c r="H22" s="2">
        <f>Table1[[#This Row],[Days completed]]/Table1[[#This Row],[Duration]]</f>
        <v>0.5</v>
      </c>
      <c r="I22" s="3">
        <v>839000</v>
      </c>
      <c r="J22" s="3">
        <v>406974</v>
      </c>
      <c r="L22" s="50"/>
    </row>
    <row r="23" spans="1:12" x14ac:dyDescent="0.25">
      <c r="A23" t="s">
        <v>17</v>
      </c>
      <c r="B23" t="s">
        <v>5</v>
      </c>
      <c r="C23" t="s">
        <v>20</v>
      </c>
      <c r="D23" s="1">
        <v>43882</v>
      </c>
      <c r="E23">
        <v>5</v>
      </c>
      <c r="F23" s="17">
        <f>WORKDAY.INTL(Table1[[#This Row],[Start Date]]-1,Table1[[#This Row],[Duration]],1)</f>
        <v>43888</v>
      </c>
      <c r="G23" s="3">
        <v>4</v>
      </c>
      <c r="H23" s="2">
        <f>Table1[[#This Row],[Days completed]]/Table1[[#This Row],[Duration]]</f>
        <v>0.8</v>
      </c>
      <c r="I23" s="3">
        <v>729000</v>
      </c>
      <c r="J23" s="3">
        <v>487139</v>
      </c>
      <c r="L23" s="50"/>
    </row>
    <row r="24" spans="1:12" x14ac:dyDescent="0.25">
      <c r="A24" t="s">
        <v>17</v>
      </c>
      <c r="B24" t="s">
        <v>6</v>
      </c>
      <c r="C24" t="s">
        <v>37</v>
      </c>
      <c r="D24" s="1">
        <v>43885</v>
      </c>
      <c r="E24">
        <v>7</v>
      </c>
      <c r="F24" s="17">
        <f>WORKDAY.INTL(Table1[[#This Row],[Start Date]]-1,Table1[[#This Row],[Duration]],1)</f>
        <v>43893</v>
      </c>
      <c r="G24" s="3">
        <v>3</v>
      </c>
      <c r="H24" s="2">
        <f>Table1[[#This Row],[Days completed]]/Table1[[#This Row],[Duration]]</f>
        <v>0.42857142857142855</v>
      </c>
      <c r="I24" s="3">
        <v>826000</v>
      </c>
      <c r="J24" s="3">
        <v>298186</v>
      </c>
      <c r="L24" s="50"/>
    </row>
    <row r="25" spans="1:12" x14ac:dyDescent="0.25">
      <c r="A25" t="s">
        <v>17</v>
      </c>
      <c r="B25" t="s">
        <v>7</v>
      </c>
      <c r="C25" t="s">
        <v>36</v>
      </c>
      <c r="D25" s="1">
        <v>43887</v>
      </c>
      <c r="E25">
        <v>7</v>
      </c>
      <c r="F25" s="17">
        <f>WORKDAY.INTL(Table1[[#This Row],[Start Date]]-1,Table1[[#This Row],[Duration]],1)</f>
        <v>43895</v>
      </c>
      <c r="G25" s="3">
        <v>2</v>
      </c>
      <c r="H25" s="2">
        <f>Table1[[#This Row],[Days completed]]/Table1[[#This Row],[Duration]]</f>
        <v>0.2857142857142857</v>
      </c>
      <c r="I25" s="3">
        <v>895000</v>
      </c>
      <c r="J25" s="3">
        <v>280583</v>
      </c>
      <c r="L25" s="50"/>
    </row>
    <row r="26" spans="1:12" x14ac:dyDescent="0.25">
      <c r="A26" t="s">
        <v>17</v>
      </c>
      <c r="B26" t="s">
        <v>8</v>
      </c>
      <c r="C26" t="s">
        <v>21</v>
      </c>
      <c r="D26" s="1">
        <v>43889</v>
      </c>
      <c r="E26">
        <v>3</v>
      </c>
      <c r="F26" s="17">
        <f>WORKDAY.INTL(Table1[[#This Row],[Start Date]]-1,Table1[[#This Row],[Duration]],1)</f>
        <v>43893</v>
      </c>
      <c r="G26" s="3">
        <v>2</v>
      </c>
      <c r="H26" s="2">
        <f>Table1[[#This Row],[Days completed]]/Table1[[#This Row],[Duration]]</f>
        <v>0.66666666666666663</v>
      </c>
      <c r="I26" s="3">
        <v>341000</v>
      </c>
      <c r="J26" s="3">
        <v>129785</v>
      </c>
      <c r="L26" s="50"/>
    </row>
    <row r="27" spans="1:12" x14ac:dyDescent="0.25">
      <c r="A27" t="s">
        <v>18</v>
      </c>
      <c r="B27" t="s">
        <v>4</v>
      </c>
      <c r="C27" t="s">
        <v>35</v>
      </c>
      <c r="D27" s="1">
        <v>43892</v>
      </c>
      <c r="E27">
        <v>9</v>
      </c>
      <c r="F27" s="17">
        <f>WORKDAY.INTL(Table1[[#This Row],[Start Date]]-1,Table1[[#This Row],[Duration]],1)</f>
        <v>43902</v>
      </c>
      <c r="G27" s="3">
        <v>8</v>
      </c>
      <c r="H27" s="2">
        <f>Table1[[#This Row],[Days completed]]/Table1[[#This Row],[Duration]]</f>
        <v>0.88888888888888884</v>
      </c>
      <c r="I27" s="3">
        <v>787000</v>
      </c>
      <c r="J27" s="3">
        <v>727188</v>
      </c>
      <c r="L27" s="50"/>
    </row>
    <row r="28" spans="1:12" x14ac:dyDescent="0.25">
      <c r="A28" t="s">
        <v>18</v>
      </c>
      <c r="B28" t="s">
        <v>5</v>
      </c>
      <c r="C28" t="s">
        <v>20</v>
      </c>
      <c r="D28" s="1">
        <v>43892</v>
      </c>
      <c r="E28">
        <v>10</v>
      </c>
      <c r="F28" s="17">
        <f>WORKDAY.INTL(Table1[[#This Row],[Start Date]]-1,Table1[[#This Row],[Duration]],1)</f>
        <v>43903</v>
      </c>
      <c r="G28" s="3">
        <v>2</v>
      </c>
      <c r="H28" s="2">
        <f>Table1[[#This Row],[Days completed]]/Table1[[#This Row],[Duration]]</f>
        <v>0.2</v>
      </c>
      <c r="I28" s="3">
        <v>228000</v>
      </c>
      <c r="J28" s="3">
        <v>47880</v>
      </c>
      <c r="L28" s="50"/>
    </row>
    <row r="29" spans="1:12" x14ac:dyDescent="0.25">
      <c r="A29" t="s">
        <v>18</v>
      </c>
      <c r="B29" t="s">
        <v>6</v>
      </c>
      <c r="C29" t="s">
        <v>37</v>
      </c>
      <c r="D29" s="1">
        <v>43878</v>
      </c>
      <c r="E29">
        <v>4</v>
      </c>
      <c r="F29" s="17">
        <f>WORKDAY.INTL(Table1[[#This Row],[Start Date]]-1,Table1[[#This Row],[Duration]],1)</f>
        <v>43881</v>
      </c>
      <c r="G29" s="3">
        <v>0</v>
      </c>
      <c r="H29" s="2">
        <f>Table1[[#This Row],[Days completed]]/Table1[[#This Row],[Duration]]</f>
        <v>0</v>
      </c>
      <c r="I29" s="3">
        <v>147000</v>
      </c>
      <c r="J29" s="3">
        <v>0</v>
      </c>
      <c r="L29" s="50"/>
    </row>
    <row r="30" spans="1:12" x14ac:dyDescent="0.25">
      <c r="A30" t="s">
        <v>18</v>
      </c>
      <c r="B30" t="s">
        <v>7</v>
      </c>
      <c r="C30" t="s">
        <v>36</v>
      </c>
      <c r="D30" s="1">
        <v>43880</v>
      </c>
      <c r="E30">
        <v>8</v>
      </c>
      <c r="F30" s="17">
        <f>WORKDAY.INTL(Table1[[#This Row],[Start Date]]-1,Table1[[#This Row],[Duration]],1)</f>
        <v>43889</v>
      </c>
      <c r="G30" s="3">
        <v>5</v>
      </c>
      <c r="H30" s="2">
        <f>Table1[[#This Row],[Days completed]]/Table1[[#This Row],[Duration]]</f>
        <v>0.625</v>
      </c>
      <c r="I30" s="3">
        <v>338000</v>
      </c>
      <c r="J30" s="3">
        <v>205123</v>
      </c>
      <c r="L30" s="50"/>
    </row>
    <row r="31" spans="1:12" x14ac:dyDescent="0.25">
      <c r="A31" t="s">
        <v>18</v>
      </c>
      <c r="B31" t="s">
        <v>8</v>
      </c>
      <c r="C31" t="s">
        <v>21</v>
      </c>
      <c r="D31" s="1">
        <v>43885</v>
      </c>
      <c r="E31">
        <v>10</v>
      </c>
      <c r="F31" s="17">
        <f>WORKDAY.INTL(Table1[[#This Row],[Start Date]]-1,Table1[[#This Row],[Duration]],1)</f>
        <v>43896</v>
      </c>
      <c r="G31" s="3">
        <v>3</v>
      </c>
      <c r="H31" s="2">
        <f>Table1[[#This Row],[Days completed]]/Table1[[#This Row],[Duration]]</f>
        <v>0.3</v>
      </c>
      <c r="I31" s="3">
        <v>857000</v>
      </c>
      <c r="J31" s="3">
        <v>305949</v>
      </c>
      <c r="L31" s="50"/>
    </row>
    <row r="32" spans="1:12" x14ac:dyDescent="0.25">
      <c r="A32" t="s">
        <v>18</v>
      </c>
      <c r="B32" t="s">
        <v>9</v>
      </c>
      <c r="C32" t="s">
        <v>35</v>
      </c>
      <c r="D32" s="1">
        <v>43886</v>
      </c>
      <c r="E32">
        <v>6</v>
      </c>
      <c r="F32" s="17">
        <f>WORKDAY.INTL(Table1[[#This Row],[Start Date]]-1,Table1[[#This Row],[Duration]],1)</f>
        <v>43893</v>
      </c>
      <c r="G32" s="3">
        <v>3</v>
      </c>
      <c r="H32" s="2">
        <f>Table1[[#This Row],[Days completed]]/Table1[[#This Row],[Duration]]</f>
        <v>0.5</v>
      </c>
      <c r="I32" s="3">
        <v>602000</v>
      </c>
      <c r="J32" s="3">
        <v>322371</v>
      </c>
      <c r="L32" s="50"/>
    </row>
    <row r="33" spans="1:12" x14ac:dyDescent="0.25">
      <c r="A33" t="s">
        <v>18</v>
      </c>
      <c r="B33" t="s">
        <v>10</v>
      </c>
      <c r="C33" t="s">
        <v>20</v>
      </c>
      <c r="D33" s="1">
        <v>43886</v>
      </c>
      <c r="E33">
        <v>4</v>
      </c>
      <c r="F33" s="17">
        <f>WORKDAY.INTL(Table1[[#This Row],[Start Date]]-1,Table1[[#This Row],[Duration]],1)</f>
        <v>43889</v>
      </c>
      <c r="G33" s="3">
        <v>2</v>
      </c>
      <c r="H33" s="2">
        <f>Table1[[#This Row],[Days completed]]/Table1[[#This Row],[Duration]]</f>
        <v>0.5</v>
      </c>
      <c r="I33" s="3">
        <v>990000</v>
      </c>
      <c r="J33" s="3">
        <v>451440</v>
      </c>
      <c r="L33" s="50"/>
    </row>
    <row r="34" spans="1:12" x14ac:dyDescent="0.25">
      <c r="A34" t="s">
        <v>19</v>
      </c>
      <c r="B34" t="s">
        <v>4</v>
      </c>
      <c r="C34" t="s">
        <v>37</v>
      </c>
      <c r="D34" s="1">
        <v>43889</v>
      </c>
      <c r="E34" s="50">
        <f>NETWORKDAYS.INTL(Table1[[#This Row],[Start Date]],Table1[[#This Row],[End Date]],1)</f>
        <v>53</v>
      </c>
      <c r="F34" s="17">
        <v>43963</v>
      </c>
      <c r="G34" s="3">
        <v>3</v>
      </c>
      <c r="H34" s="2">
        <f>Table1[[#This Row],[Days completed]]/Table1[[#This Row],[Duration]]</f>
        <v>5.6603773584905662E-2</v>
      </c>
      <c r="I34" s="3">
        <v>96000</v>
      </c>
      <c r="J34" s="3">
        <v>32256</v>
      </c>
      <c r="L34" s="50"/>
    </row>
    <row r="35" spans="1:12" x14ac:dyDescent="0.25">
      <c r="A35" t="s">
        <v>19</v>
      </c>
      <c r="B35" t="s">
        <v>5</v>
      </c>
      <c r="C35" t="s">
        <v>36</v>
      </c>
      <c r="D35" s="1">
        <v>43892</v>
      </c>
      <c r="E35">
        <v>9</v>
      </c>
      <c r="F35" s="17">
        <f>WORKDAY.INTL(Table1[[#This Row],[Start Date]]-1,Table1[[#This Row],[Duration]],1)</f>
        <v>43902</v>
      </c>
      <c r="G35" s="3">
        <v>4</v>
      </c>
      <c r="H35" s="2">
        <f>Table1[[#This Row],[Days completed]]/Table1[[#This Row],[Duration]]</f>
        <v>0.44444444444444442</v>
      </c>
      <c r="I35" s="3">
        <v>513000</v>
      </c>
      <c r="J35" s="3">
        <v>226233</v>
      </c>
      <c r="L35" s="50"/>
    </row>
    <row r="36" spans="1:12" x14ac:dyDescent="0.25">
      <c r="A36" t="s">
        <v>19</v>
      </c>
      <c r="B36" t="s">
        <v>6</v>
      </c>
      <c r="C36" t="s">
        <v>21</v>
      </c>
      <c r="D36" s="1">
        <v>43881</v>
      </c>
      <c r="E36">
        <v>5</v>
      </c>
      <c r="F36" s="17">
        <f>WORKDAY.INTL(Table1[[#This Row],[Start Date]]-1,Table1[[#This Row],[Duration]],1)</f>
        <v>43887</v>
      </c>
      <c r="G36" s="3">
        <v>3</v>
      </c>
      <c r="H36" s="2">
        <f>Table1[[#This Row],[Days completed]]/Table1[[#This Row],[Duration]]</f>
        <v>0.6</v>
      </c>
      <c r="I36" s="3">
        <v>616000</v>
      </c>
      <c r="J36" s="3">
        <v>401579</v>
      </c>
      <c r="L36" s="50"/>
    </row>
    <row r="37" spans="1:12" x14ac:dyDescent="0.25">
      <c r="A37" t="s">
        <v>19</v>
      </c>
      <c r="B37" t="s">
        <v>7</v>
      </c>
      <c r="C37" t="s">
        <v>35</v>
      </c>
      <c r="D37" s="1">
        <v>43880</v>
      </c>
      <c r="E37" s="50">
        <f>NETWORKDAYS.INTL(Table1[[#This Row],[Start Date]],Table1[[#This Row],[End Date]],1)</f>
        <v>39</v>
      </c>
      <c r="F37" s="17">
        <v>43934</v>
      </c>
      <c r="G37" s="3">
        <v>39</v>
      </c>
      <c r="H37" s="2">
        <f>Table1[[#This Row],[Days completed]]/Table1[[#This Row],[Duration]]</f>
        <v>1</v>
      </c>
      <c r="I37" s="3">
        <v>817000</v>
      </c>
      <c r="J37" s="3">
        <v>807069</v>
      </c>
      <c r="L37" s="50"/>
    </row>
    <row r="38" spans="1:12" x14ac:dyDescent="0.25">
      <c r="A38" t="s">
        <v>19</v>
      </c>
      <c r="B38" t="s">
        <v>8</v>
      </c>
      <c r="C38" t="s">
        <v>20</v>
      </c>
      <c r="D38" s="1">
        <v>43882</v>
      </c>
      <c r="E38">
        <v>7</v>
      </c>
      <c r="F38" s="17">
        <f>WORKDAY.INTL(Table1[[#This Row],[Start Date]]-1,Table1[[#This Row],[Duration]],1)</f>
        <v>43892</v>
      </c>
      <c r="G38" s="3">
        <v>6</v>
      </c>
      <c r="H38" s="2">
        <f>Table1[[#This Row],[Days completed]]/Table1[[#This Row],[Duration]]</f>
        <v>0.8571428571428571</v>
      </c>
      <c r="I38" s="3">
        <v>372000</v>
      </c>
      <c r="J38" s="3">
        <v>173166</v>
      </c>
      <c r="L38" s="50"/>
    </row>
    <row r="39" spans="1:12" x14ac:dyDescent="0.25">
      <c r="A39" t="s">
        <v>19</v>
      </c>
      <c r="B39" t="s">
        <v>9</v>
      </c>
      <c r="C39" t="s">
        <v>37</v>
      </c>
      <c r="D39" s="1">
        <v>43885</v>
      </c>
      <c r="E39">
        <v>10</v>
      </c>
      <c r="F39" s="17">
        <f>WORKDAY.INTL(Table1[[#This Row],[Start Date]]-1,Table1[[#This Row],[Duration]],1)</f>
        <v>43896</v>
      </c>
      <c r="G39" s="3">
        <v>2</v>
      </c>
      <c r="H39" s="2">
        <f>Table1[[#This Row],[Days completed]]/Table1[[#This Row],[Duration]]</f>
        <v>0.2</v>
      </c>
      <c r="I39" s="3">
        <v>50000</v>
      </c>
      <c r="J39" s="3">
        <v>8400</v>
      </c>
      <c r="L39" s="50"/>
    </row>
    <row r="40" spans="1:12" x14ac:dyDescent="0.25">
      <c r="A40" t="s">
        <v>19</v>
      </c>
      <c r="B40" t="s">
        <v>10</v>
      </c>
      <c r="C40" t="s">
        <v>36</v>
      </c>
      <c r="D40" s="1">
        <v>43885</v>
      </c>
      <c r="E40">
        <v>10</v>
      </c>
      <c r="F40" s="17">
        <f>WORKDAY.INTL(Table1[[#This Row],[Start Date]]-1,Table1[[#This Row],[Duration]],1)</f>
        <v>43896</v>
      </c>
      <c r="G40" s="3">
        <v>3</v>
      </c>
      <c r="H40" s="2">
        <f>Table1[[#This Row],[Days completed]]/Table1[[#This Row],[Duration]]</f>
        <v>0.3</v>
      </c>
      <c r="I40" s="3">
        <v>807000</v>
      </c>
      <c r="J40" s="3">
        <v>262679</v>
      </c>
      <c r="L40" s="50"/>
    </row>
    <row r="41" spans="1:12" x14ac:dyDescent="0.25">
      <c r="A41" t="s">
        <v>19</v>
      </c>
      <c r="B41" t="s">
        <v>11</v>
      </c>
      <c r="C41" t="s">
        <v>21</v>
      </c>
      <c r="D41" s="1">
        <v>43885</v>
      </c>
      <c r="E41">
        <v>3</v>
      </c>
      <c r="F41" s="17">
        <f>WORKDAY.INTL(Table1[[#This Row],[Start Date]]-1,Table1[[#This Row],[Duration]],1)</f>
        <v>43887</v>
      </c>
      <c r="G41" s="3">
        <v>0</v>
      </c>
      <c r="H41" s="2">
        <f>Table1[[#This Row],[Days completed]]/Table1[[#This Row],[Duration]]</f>
        <v>0</v>
      </c>
      <c r="I41" s="3">
        <v>691000</v>
      </c>
      <c r="J41" s="3">
        <v>0</v>
      </c>
      <c r="L41" s="50"/>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F3D39-CE9F-410A-B0EB-DC4210D62DAA}">
  <sheetPr codeName="Sheet6"/>
  <dimension ref="A1:G23"/>
  <sheetViews>
    <sheetView showGridLines="0" workbookViewId="0">
      <selection activeCell="J23" sqref="J23"/>
    </sheetView>
  </sheetViews>
  <sheetFormatPr defaultRowHeight="15" x14ac:dyDescent="0.25"/>
  <cols>
    <col min="1" max="1" width="4.5703125" customWidth="1"/>
    <col min="2" max="2" width="33.42578125" customWidth="1"/>
    <col min="3" max="3" width="60.42578125" customWidth="1"/>
  </cols>
  <sheetData>
    <row r="1" spans="1:7" ht="48" customHeight="1" x14ac:dyDescent="0.25">
      <c r="A1" s="38" t="s">
        <v>54</v>
      </c>
      <c r="B1" s="38"/>
      <c r="C1" s="39"/>
      <c r="D1" s="38"/>
      <c r="E1" s="38"/>
      <c r="F1" s="38"/>
      <c r="G1" s="38"/>
    </row>
    <row r="5" spans="1:7" ht="18.75" x14ac:dyDescent="0.3">
      <c r="B5" s="40" t="s">
        <v>55</v>
      </c>
      <c r="C5" s="41"/>
    </row>
    <row r="6" spans="1:7" x14ac:dyDescent="0.25">
      <c r="B6" s="42" t="s">
        <v>56</v>
      </c>
      <c r="C6" s="48" t="s">
        <v>57</v>
      </c>
    </row>
    <row r="7" spans="1:7" x14ac:dyDescent="0.25">
      <c r="B7" s="42" t="s">
        <v>58</v>
      </c>
      <c r="C7" s="48" t="s">
        <v>59</v>
      </c>
    </row>
    <row r="8" spans="1:7" x14ac:dyDescent="0.25">
      <c r="B8" s="42" t="s">
        <v>60</v>
      </c>
      <c r="C8" s="48" t="s">
        <v>61</v>
      </c>
    </row>
    <row r="9" spans="1:7" x14ac:dyDescent="0.25">
      <c r="B9" s="42" t="s">
        <v>62</v>
      </c>
      <c r="C9" s="48" t="s">
        <v>63</v>
      </c>
    </row>
    <row r="10" spans="1:7" x14ac:dyDescent="0.25">
      <c r="C10" s="41"/>
    </row>
    <row r="11" spans="1:7" ht="18.75" x14ac:dyDescent="0.3">
      <c r="B11" s="40" t="s">
        <v>71</v>
      </c>
      <c r="C11" s="41"/>
    </row>
    <row r="12" spans="1:7" x14ac:dyDescent="0.25">
      <c r="B12" s="42" t="s">
        <v>69</v>
      </c>
      <c r="C12" s="48" t="s">
        <v>75</v>
      </c>
    </row>
    <row r="13" spans="1:7" x14ac:dyDescent="0.25">
      <c r="B13" s="42" t="s">
        <v>73</v>
      </c>
      <c r="C13" s="48" t="s">
        <v>72</v>
      </c>
    </row>
    <row r="14" spans="1:7" x14ac:dyDescent="0.25">
      <c r="B14" s="42" t="s">
        <v>70</v>
      </c>
      <c r="C14" s="48" t="s">
        <v>74</v>
      </c>
    </row>
    <row r="15" spans="1:7" x14ac:dyDescent="0.25">
      <c r="B15" s="42" t="s">
        <v>77</v>
      </c>
      <c r="C15" s="48" t="s">
        <v>78</v>
      </c>
    </row>
    <row r="16" spans="1:7" x14ac:dyDescent="0.25">
      <c r="B16" s="42" t="s">
        <v>79</v>
      </c>
      <c r="C16" s="48" t="s">
        <v>80</v>
      </c>
    </row>
    <row r="17" spans="2:3" x14ac:dyDescent="0.25">
      <c r="B17" s="42" t="s">
        <v>83</v>
      </c>
      <c r="C17" s="48" t="s">
        <v>84</v>
      </c>
    </row>
    <row r="18" spans="2:3" x14ac:dyDescent="0.25">
      <c r="B18" s="42" t="s">
        <v>81</v>
      </c>
      <c r="C18" s="48" t="s">
        <v>82</v>
      </c>
    </row>
    <row r="19" spans="2:3" x14ac:dyDescent="0.25">
      <c r="C19" s="41"/>
    </row>
    <row r="20" spans="2:3" ht="18.75" x14ac:dyDescent="0.3">
      <c r="B20" s="40" t="s">
        <v>76</v>
      </c>
      <c r="C20" s="41"/>
    </row>
    <row r="21" spans="2:3" x14ac:dyDescent="0.25">
      <c r="B21" s="42" t="s">
        <v>64</v>
      </c>
      <c r="C21" s="48" t="s">
        <v>65</v>
      </c>
    </row>
    <row r="22" spans="2:3" x14ac:dyDescent="0.25">
      <c r="C22" s="41"/>
    </row>
    <row r="23" spans="2:3" x14ac:dyDescent="0.25">
      <c r="B23" s="43" t="s">
        <v>66</v>
      </c>
      <c r="C23" s="48" t="s">
        <v>67</v>
      </c>
    </row>
  </sheetData>
  <hyperlinks>
    <hyperlink ref="C6" r:id="rId1" xr:uid="{60889C92-DB7E-4C57-A532-C6A2641009D1}"/>
    <hyperlink ref="C7" r:id="rId2" xr:uid="{A4BCC220-06B1-4DC4-A2B9-285C7BEC5F57}"/>
    <hyperlink ref="C8" r:id="rId3" xr:uid="{197325F7-3664-4D4C-BCB6-8B9A7894B357}"/>
    <hyperlink ref="C9" r:id="rId4" xr:uid="{6DEC347D-9039-404E-9159-6C317776EEA4}"/>
    <hyperlink ref="C23" r:id="rId5" xr:uid="{95C2EF68-2D8C-4BE1-A3E6-C28C72FEF2D8}"/>
    <hyperlink ref="C12" r:id="rId6" xr:uid="{08105526-F9A4-4E3F-A5E3-881500537D79}"/>
    <hyperlink ref="C13" r:id="rId7" xr:uid="{406F4046-9781-4190-88BB-E3666A84EEE8}"/>
    <hyperlink ref="C14" r:id="rId8" xr:uid="{642BB62B-F0DC-461F-9AAA-2EEE1C7BC544}"/>
    <hyperlink ref="C15" r:id="rId9" xr:uid="{526648D5-E9FF-4269-BEAF-798E487B7CCC}"/>
    <hyperlink ref="C16" r:id="rId10" xr:uid="{40532C71-49C9-4F2D-B3D5-0AD0D864B75A}"/>
    <hyperlink ref="C17" r:id="rId11" xr:uid="{6117BCE6-3CA3-40A5-850F-D648CECF3E97}"/>
    <hyperlink ref="C18" r:id="rId12" xr:uid="{F1BF8640-1905-406C-8E16-23645A313C5D}"/>
    <hyperlink ref="C21" r:id="rId13" xr:uid="{D4376697-C63B-472D-AEA4-BFDE79EA6ED7}"/>
  </hyperlinks>
  <pageMargins left="0.7" right="0.7" top="0.75" bottom="0.75" header="0.3" footer="0.3"/>
  <pageSetup paperSize="9" orientation="portrait" r:id="rId14"/>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35BC8-842E-409C-8DB7-81E4CBB62C43}">
  <sheetPr codeName="Sheet7"/>
  <dimension ref="A1:U18"/>
  <sheetViews>
    <sheetView showGridLines="0" workbookViewId="0">
      <selection activeCell="Q28" sqref="Q28"/>
    </sheetView>
  </sheetViews>
  <sheetFormatPr defaultRowHeight="15" x14ac:dyDescent="0.25"/>
  <cols>
    <col min="1" max="1" width="10.28515625" customWidth="1"/>
  </cols>
  <sheetData>
    <row r="1" spans="1:21" ht="48.75" customHeight="1" x14ac:dyDescent="0.25">
      <c r="A1" s="36" t="s">
        <v>68</v>
      </c>
      <c r="B1" s="36"/>
      <c r="C1" s="36"/>
      <c r="D1" s="36"/>
      <c r="E1" s="36"/>
      <c r="F1" s="36"/>
      <c r="G1" s="36"/>
      <c r="H1" s="36"/>
      <c r="I1" s="36"/>
      <c r="J1" s="36"/>
      <c r="K1" s="36"/>
      <c r="L1" s="36"/>
      <c r="M1" s="36"/>
      <c r="N1" s="36"/>
      <c r="O1" s="36"/>
      <c r="P1" s="36"/>
      <c r="Q1" s="36"/>
      <c r="R1" s="36"/>
      <c r="S1" s="36"/>
      <c r="T1" s="36"/>
      <c r="U1" s="36"/>
    </row>
    <row r="2" spans="1:21" ht="22.5" customHeight="1" x14ac:dyDescent="0.25"/>
    <row r="3" spans="1:21" x14ac:dyDescent="0.25">
      <c r="C3" s="44"/>
    </row>
    <row r="7" spans="1:21" ht="18.75" x14ac:dyDescent="0.3">
      <c r="N7" s="40"/>
    </row>
    <row r="9" spans="1:21" x14ac:dyDescent="0.25">
      <c r="N9" s="45"/>
    </row>
    <row r="18" ht="34.5" customHeight="1"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200A517-D961-4037-909A-5DFE49EF191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Copyright</vt:lpstr>
      <vt:lpstr>Dashboard</vt:lpstr>
      <vt:lpstr>Workings</vt:lpstr>
      <vt:lpstr>Data</vt:lpstr>
      <vt:lpstr>More Resources</vt:lpstr>
      <vt:lpstr>Dashboard Protection</vt:lpstr>
      <vt:lpstr>DisplayPeriod</vt:lpstr>
      <vt:lpstr>Dashboard!Print_Area</vt:lpstr>
      <vt:lpstr>ScrollPos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Mynda Treacy</dc:creator>
  <cp:lastModifiedBy>Mynda Treacy</cp:lastModifiedBy>
  <cp:lastPrinted>2020-03-13T06:15:47Z</cp:lastPrinted>
  <dcterms:created xsi:type="dcterms:W3CDTF">2019-08-20T08:51:45Z</dcterms:created>
  <dcterms:modified xsi:type="dcterms:W3CDTF">2023-04-26T12:29:28Z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02b84695-4a78-46f7-82bd-1e46fd6e4c51</vt:lpwstr>
  </property>
  <property fmtid="{D5CDD505-2E9C-101B-9397-08002B2CF9AE}" pid="3" name="Workbook type">
    <vt:lpwstr>Custom</vt:lpwstr>
  </property>
  <property fmtid="{D5CDD505-2E9C-101B-9397-08002B2CF9AE}" pid="4" name="Workbook version">
    <vt:lpwstr>Custom</vt:lpwstr>
  </property>
</Properties>
</file>