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Outdated Formulas/"/>
    </mc:Choice>
  </mc:AlternateContent>
  <xr:revisionPtr revIDLastSave="1304" documentId="8_{6D229B0C-E9D5-4B07-8225-259819E495EB}" xr6:coauthVersionLast="47" xr6:coauthVersionMax="47" xr10:uidLastSave="{AD7D6F2B-4272-477A-92BC-A1F1E7D0BE9D}"/>
  <bookViews>
    <workbookView xWindow="-120" yWindow="-120" windowWidth="29040" windowHeight="15720" activeTab="1" xr2:uid="{FBEE0547-C1DD-4B7A-A3EB-2BA1446463BC}"/>
  </bookViews>
  <sheets>
    <sheet name="Copyright" sheetId="10" r:id="rId1"/>
    <sheet name="VLOOKUP" sheetId="2" r:id="rId2"/>
    <sheet name="CONCAT" sheetId="16" r:id="rId3"/>
    <sheet name="MATCH" sheetId="18" r:id="rId4"/>
    <sheet name="SUBTOTAL" sheetId="17" r:id="rId5"/>
    <sheet name="LEFT + MID + FIND" sheetId="14" r:id="rId6"/>
    <sheet name="INDIRECT" sheetId="20" r:id="rId7"/>
    <sheet name="OFFSET" sheetId="22" r:id="rId8"/>
    <sheet name="More Resources" sheetId="11" r:id="rId9"/>
  </sheets>
  <definedNames>
    <definedName name="Q1Sales">INDIRECT!$C$7:$C$10</definedName>
    <definedName name="Q2Sales">INDIRECT!$D$7:$D$10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22" l="1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B62" i="22"/>
  <c r="E37" i="22" a="1"/>
  <c r="E37" i="22" s="1"/>
  <c r="B34" i="22"/>
  <c r="E10" i="22" a="1"/>
  <c r="E10" i="22" s="1"/>
  <c r="B7" i="22"/>
  <c r="G7" i="14"/>
  <c r="D15" i="17"/>
  <c r="G9" i="20"/>
  <c r="G8" i="20"/>
  <c r="D14" i="17"/>
  <c r="G7" i="20"/>
  <c r="H9" i="20"/>
  <c r="H8" i="20"/>
  <c r="H7" i="20"/>
  <c r="E16" i="18"/>
  <c r="D16" i="18"/>
  <c r="E15" i="18"/>
  <c r="D15" i="18"/>
  <c r="E14" i="18"/>
  <c r="D14" i="18"/>
  <c r="E16" i="17"/>
  <c r="D16" i="17"/>
  <c r="E15" i="17"/>
  <c r="E14" i="17"/>
  <c r="C16" i="16"/>
  <c r="C15" i="16"/>
  <c r="F11" i="16"/>
  <c r="E11" i="16"/>
  <c r="F10" i="16"/>
  <c r="E10" i="16"/>
  <c r="F9" i="16"/>
  <c r="E9" i="16"/>
  <c r="F8" i="16"/>
  <c r="E8" i="16"/>
  <c r="F7" i="16"/>
  <c r="E7" i="16"/>
  <c r="F10" i="14"/>
  <c r="H11" i="14"/>
  <c r="H10" i="14"/>
  <c r="H9" i="14"/>
  <c r="H8" i="14"/>
  <c r="H7" i="14"/>
  <c r="F8" i="14"/>
  <c r="F9" i="14"/>
  <c r="F11" i="14"/>
  <c r="F7" i="14"/>
  <c r="G8" i="14"/>
  <c r="G9" i="14"/>
  <c r="G10" i="14"/>
  <c r="G11" i="14"/>
  <c r="E11" i="14"/>
  <c r="E10" i="14"/>
  <c r="E9" i="14"/>
  <c r="E8" i="14"/>
  <c r="E7" i="14"/>
  <c r="D18" i="2"/>
  <c r="D19" i="2"/>
  <c r="E19" i="2"/>
  <c r="E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<sst xmlns="http://schemas.openxmlformats.org/spreadsheetml/2006/main" count="544" uniqueCount="327">
  <si>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</si>
  <si>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</si>
  <si>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</si>
  <si>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</si>
  <si>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</si>
  <si>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</si>
  <si>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</si>
  <si>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</si>
  <si>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</si>
  <si>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</si>
  <si>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</si>
  <si>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</si>
  <si>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</si>
  <si>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</si>
  <si>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</si>
  <si>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</si>
  <si>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</si>
  <si>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</si>
  <si>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</si>
  <si>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</si>
  <si>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</si>
  <si>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</si>
  <si>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</si>
  <si>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</si>
  <si>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</si>
  <si>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</si>
  <si>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</si>
  <si>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</si>
  <si>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</si>
  <si>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</si>
  <si>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</si>
  <si>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</si>
  <si>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</si>
  <si>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</si>
  <si>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</si>
  <si>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</si>
  <si>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</si>
  <si>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</si>
  <si>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</si>
  <si>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</si>
  <si>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</si>
  <si>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</si>
  <si>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</si>
  <si>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</si>
  <si>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</si>
  <si>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</si>
  <si>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</si>
  <si>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</si>
  <si>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</si>
  <si>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</si>
  <si>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</si>
  <si>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</si>
  <si>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Product</t>
  </si>
  <si>
    <t>Sales</t>
  </si>
  <si>
    <t>Category</t>
  </si>
  <si>
    <t>Follow Us for more Tips &amp; Tutorials</t>
  </si>
  <si>
    <t>Microsoft Word Masterclass</t>
  </si>
  <si>
    <t>https://www.myonlinetraininghub.com/microsoft-word-course</t>
  </si>
  <si>
    <t>PowerPoint</t>
  </si>
  <si>
    <t>https://www.myonlinetraininghub.com/microsoft-powerpoint-course</t>
  </si>
  <si>
    <t>Product Code</t>
  </si>
  <si>
    <t>Product Name</t>
  </si>
  <si>
    <t>Region</t>
  </si>
  <si>
    <t>Description</t>
  </si>
  <si>
    <t>In Stock</t>
  </si>
  <si>
    <t>FR-001</t>
  </si>
  <si>
    <t>Apples</t>
  </si>
  <si>
    <t>Fruit</t>
  </si>
  <si>
    <t>North</t>
  </si>
  <si>
    <t>Fresh, crispy apples</t>
  </si>
  <si>
    <t>FR-002</t>
  </si>
  <si>
    <t>Bananas</t>
  </si>
  <si>
    <t>East</t>
  </si>
  <si>
    <t>Ripe bananas, high potassium</t>
  </si>
  <si>
    <t>VG-003</t>
  </si>
  <si>
    <t>Carrots</t>
  </si>
  <si>
    <t>Vegetable</t>
  </si>
  <si>
    <t>West</t>
  </si>
  <si>
    <t>Organic carrots, extra sweet</t>
  </si>
  <si>
    <t>VG-004</t>
  </si>
  <si>
    <t>Lettuce</t>
  </si>
  <si>
    <t>South</t>
  </si>
  <si>
    <t>Leafy lettuce, locally grown</t>
  </si>
  <si>
    <t>FR-005</t>
  </si>
  <si>
    <t>Oranges</t>
  </si>
  <si>
    <t>Juicy oranges from Spain</t>
  </si>
  <si>
    <t>VG-006</t>
  </si>
  <si>
    <t>Tomatoes</t>
  </si>
  <si>
    <t>Red tomatoes, vine-ripened</t>
  </si>
  <si>
    <t>VG-007</t>
  </si>
  <si>
    <t>Potatoes</t>
  </si>
  <si>
    <t>Washed and bagged potatoes</t>
  </si>
  <si>
    <t>FR-008</t>
  </si>
  <si>
    <t>Strawberries</t>
  </si>
  <si>
    <t>Sweet strawberries, seasonal</t>
  </si>
  <si>
    <t>VG-009</t>
  </si>
  <si>
    <t>Broccoli</t>
  </si>
  <si>
    <t>Green broccoli florets</t>
  </si>
  <si>
    <t>Outdated</t>
  </si>
  <si>
    <t>New Improved</t>
  </si>
  <si>
    <t>1. VLOOKUP &amp; HLOOKUP → XLOOKUP (M365 and Excel 2021 onward)</t>
  </si>
  <si>
    <t>2. CONCAT &amp; CONCATENATE → TEXTJOIN (M365 &amp; Excel 2019 onward)</t>
  </si>
  <si>
    <t>First Name</t>
  </si>
  <si>
    <t>Middle Name</t>
  </si>
  <si>
    <t>Last Name</t>
  </si>
  <si>
    <t>Feature</t>
  </si>
  <si>
    <t>TEXTJOIN</t>
  </si>
  <si>
    <t>CONCAT</t>
  </si>
  <si>
    <t>Skip blanks</t>
  </si>
  <si>
    <t>Separator support</t>
  </si>
  <si>
    <t>Combine ranges directly</t>
  </si>
  <si>
    <t>CONCATENATE</t>
  </si>
  <si>
    <t>Supports array formulas</t>
  </si>
  <si>
    <t>Accepts ranges</t>
  </si>
  <si>
    <t>=CONCAT(text1,...)</t>
  </si>
  <si>
    <t>=CONCATENATE(text1,text2,...)</t>
  </si>
  <si>
    <t>John</t>
  </si>
  <si>
    <t>William</t>
  </si>
  <si>
    <t>Smith</t>
  </si>
  <si>
    <t>Sarah</t>
  </si>
  <si>
    <t>Lee</t>
  </si>
  <si>
    <t>Michael</t>
  </si>
  <si>
    <t>Andrew</t>
  </si>
  <si>
    <t>Emily</t>
  </si>
  <si>
    <t>Johnson</t>
  </si>
  <si>
    <t>Rachel</t>
  </si>
  <si>
    <t>Barnes</t>
  </si>
  <si>
    <t>=TEXTJOIN(delimiter, ignore_empty, text1,...)</t>
  </si>
  <si>
    <r>
      <rPr>
        <sz val="11"/>
        <color theme="6"/>
        <rFont val="Segoe UI"/>
        <family val="2"/>
      </rPr>
      <t>✅</t>
    </r>
    <r>
      <rPr>
        <sz val="11"/>
        <color theme="1"/>
        <rFont val="Segoe UI"/>
        <family val="2"/>
      </rPr>
      <t xml:space="preserve"> Yes (</t>
    </r>
    <r>
      <rPr>
        <sz val="10"/>
        <color theme="1"/>
        <rFont val="Segoe UI"/>
        <family val="2"/>
      </rPr>
      <t>ignore_empty</t>
    </r>
    <r>
      <rPr>
        <sz val="11"/>
        <color theme="1"/>
        <rFont val="Segoe UI"/>
        <family val="2"/>
      </rPr>
      <t>)</t>
    </r>
  </si>
  <si>
    <r>
      <rPr>
        <sz val="11"/>
        <color rgb="FFC00000"/>
        <rFont val="Segoe UI"/>
        <family val="2"/>
      </rPr>
      <t>❌</t>
    </r>
    <r>
      <rPr>
        <sz val="11"/>
        <color theme="1"/>
        <rFont val="Segoe UI"/>
        <family val="2"/>
      </rPr>
      <t xml:space="preserve"> No</t>
    </r>
  </si>
  <si>
    <r>
      <rPr>
        <sz val="11"/>
        <color theme="6"/>
        <rFont val="Segoe UI"/>
        <family val="2"/>
      </rPr>
      <t>✅</t>
    </r>
    <r>
      <rPr>
        <sz val="11"/>
        <color theme="1"/>
        <rFont val="Segoe UI"/>
        <family val="2"/>
      </rPr>
      <t xml:space="preserve"> Built-in</t>
    </r>
  </si>
  <si>
    <r>
      <rPr>
        <sz val="11"/>
        <color theme="6"/>
        <rFont val="Segoe UI"/>
        <family val="2"/>
      </rPr>
      <t>✅</t>
    </r>
    <r>
      <rPr>
        <sz val="11"/>
        <color theme="1"/>
        <rFont val="Segoe UI"/>
        <family val="2"/>
      </rPr>
      <t xml:space="preserve"> Yes</t>
    </r>
  </si>
  <si>
    <r>
      <rPr>
        <sz val="11"/>
        <color rgb="FFC00000"/>
        <rFont val="Segoe UI"/>
        <family val="2"/>
      </rPr>
      <t>❌</t>
    </r>
    <r>
      <rPr>
        <sz val="11"/>
        <color theme="1"/>
        <rFont val="Segoe UI"/>
        <family val="2"/>
      </rPr>
      <t xml:space="preserve"> No (must list each cell)</t>
    </r>
  </si>
  <si>
    <r>
      <rPr>
        <sz val="11"/>
        <color rgb="FFC00000"/>
        <rFont val="Segoe UI"/>
        <family val="2"/>
      </rPr>
      <t>❌</t>
    </r>
    <r>
      <rPr>
        <sz val="11"/>
        <color theme="1"/>
        <rFont val="Segoe UI"/>
        <family val="2"/>
      </rPr>
      <t xml:space="preserve"> Limited</t>
    </r>
  </si>
  <si>
    <r>
      <rPr>
        <sz val="11"/>
        <color rgb="FFC00000"/>
        <rFont val="Segoe UI"/>
        <family val="2"/>
      </rPr>
      <t>⚠️</t>
    </r>
    <r>
      <rPr>
        <sz val="11"/>
        <color theme="1"/>
        <rFont val="Segoe UI"/>
        <family val="2"/>
      </rPr>
      <t xml:space="preserve"> Deprecated</t>
    </r>
  </si>
  <si>
    <t>Available in Excel 365/2019+</t>
  </si>
  <si>
    <t>Syntax</t>
  </si>
  <si>
    <t>Full Name (CONCAT)</t>
  </si>
  <si>
    <t>Full Name (TEXTJOIN)</t>
  </si>
  <si>
    <t>3. MATCH → XMATCH (M365 &amp; Excel 2021 onward)</t>
  </si>
  <si>
    <t>COMPARISON TABLE</t>
  </si>
  <si>
    <t>List Names:</t>
  </si>
  <si>
    <t>MATCH</t>
  </si>
  <si>
    <t>XMATCH</t>
  </si>
  <si>
    <t>Search direction</t>
  </si>
  <si>
    <t>Only first match (top to bottom)</t>
  </si>
  <si>
    <t>Top-to-bottom or bottom-to-top</t>
  </si>
  <si>
    <t>Exact match</t>
  </si>
  <si>
    <t>Approximate match</t>
  </si>
  <si>
    <t>Wildcards support (e.g., * or ?)</t>
  </si>
  <si>
    <t>Syntax complexity</t>
  </si>
  <si>
    <t>Apple</t>
  </si>
  <si>
    <t>Banana</t>
  </si>
  <si>
    <t>Orange</t>
  </si>
  <si>
    <t>From Bottom</t>
  </si>
  <si>
    <t>Return position from bottom</t>
  </si>
  <si>
    <t>Find next larger or smaller item</t>
  </si>
  <si>
    <t>Examples</t>
  </si>
  <si>
    <t>=XMATCH(lookup_value, lookup_array, [match_mode], [search_mode])</t>
  </si>
  <si>
    <t>=MATCH(lookup_value, lookup_array, [match_type])</t>
  </si>
  <si>
    <t>Supports Regex Match</t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</si>
  <si>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(default)</t>
    </r>
  </si>
  <si>
    <r>
      <rPr>
        <sz val="11"/>
        <color theme="6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</si>
  <si>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(simpler options)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</si>
  <si>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(needs setting </t>
    </r>
    <r>
      <rPr>
        <sz val="10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</t>
    </r>
    <r>
      <rPr>
        <sz val="10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</si>
  <si>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(easier options)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</si>
  <si>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</si>
  <si>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(native support)</t>
    </r>
  </si>
  <si>
    <t>Function</t>
  </si>
  <si>
    <t>Result</t>
  </si>
  <si>
    <t>Formula</t>
  </si>
  <si>
    <t>SUBTOTAL</t>
  </si>
  <si>
    <t>AGGREGATE</t>
  </si>
  <si>
    <t>Basic aggregations (SUM, AVERAGE, COUNT, etc.)</t>
  </si>
  <si>
    <t>Option to ignore hidden rows</t>
  </si>
  <si>
    <t>Option to ignore errors</t>
  </si>
  <si>
    <t>Option to ignore nested SUBTOTAL/AGGREGATE results</t>
  </si>
  <si>
    <t>Supports more functions (e.g., LARGE, SMALL, MEDIAN)</t>
  </si>
  <si>
    <t>Built-in error handling</t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</si>
  <si>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(function numbers 1–11)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</si>
  <si>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(with options)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</si>
  <si>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(19 total functions)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</si>
  <si>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(ignore #DIV/0!, etc.)</t>
    </r>
  </si>
  <si>
    <t>4. SUBTOTAL → AGGREGATE (M365 &amp; Excel 2010 onward)</t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</si>
  <si>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(search_mode)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</si>
  <si>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</t>
    </r>
    <r>
      <rPr>
        <sz val="11"/>
        <color theme="1"/>
        <rFont val="Calibri"/>
        <family val="2"/>
        <scheme val="minor"/>
      </rPr>
      <t xml:space="preserve"> (only 11 functions)</t>
    </r>
  </si>
  <si>
    <t>Item</t>
  </si>
  <si>
    <t>Grape</t>
  </si>
  <si>
    <t>Goal</t>
  </si>
  <si>
    <t>Notes</t>
  </si>
  <si>
    <t>Sum of visible Sales (ignores filtered rows)</t>
  </si>
  <si>
    <t>Sum of visible Sales ignoring errors</t>
  </si>
  <si>
    <t>Find the 2nd largest visible Sale</t>
  </si>
  <si>
    <t>Errors cause failure</t>
  </si>
  <si>
    <t>Skips hidden rows and errors</t>
  </si>
  <si>
    <t>14 = LARGE, 7 = Ignore hidden rows</t>
  </si>
  <si>
    <r>
      <t>TEXTAFTER</t>
    </r>
    <r>
      <rPr>
        <b/>
        <sz val="11"/>
        <color theme="1"/>
        <rFont val="Calibri"/>
        <family val="2"/>
        <scheme val="minor"/>
      </rPr>
      <t xml:space="preserve"> / </t>
    </r>
    <r>
      <rPr>
        <b/>
        <sz val="10"/>
        <color theme="1"/>
        <rFont val="Arial Unicode MS"/>
      </rPr>
      <t>TEXTBEFORE</t>
    </r>
  </si>
  <si>
    <t>High (need nested formulas)</t>
  </si>
  <si>
    <t>Low (simple and readable)</t>
  </si>
  <si>
    <t>Handles first occurrence easily</t>
  </si>
  <si>
    <t>Handles second, third, nth occurrence</t>
  </si>
  <si>
    <t>Easy to extract before/after a delimiter</t>
  </si>
  <si>
    <t>Dynamic delimiter support</t>
  </si>
  <si>
    <t>Error handling for missing delimiter</t>
  </si>
  <si>
    <t>Raw Text</t>
  </si>
  <si>
    <t>John Smith - 1234</t>
  </si>
  <si>
    <t>Apple:Fruit</t>
  </si>
  <si>
    <t>Sydney, Australia</t>
  </si>
  <si>
    <t>Budget=$5,000</t>
  </si>
  <si>
    <r>
      <t>Get the ID (</t>
    </r>
    <r>
      <rPr>
        <sz val="10"/>
        <color theme="1"/>
        <rFont val="Arial Unicode MS"/>
      </rPr>
      <t>1234</t>
    </r>
    <r>
      <rPr>
        <sz val="11"/>
        <color theme="1"/>
        <rFont val="Calibri"/>
        <family val="2"/>
        <scheme val="minor"/>
      </rPr>
      <t xml:space="preserve">) after </t>
    </r>
    <r>
      <rPr>
        <sz val="10"/>
        <color theme="1"/>
        <rFont val="Arial Unicode MS"/>
      </rPr>
      <t>-</t>
    </r>
  </si>
  <si>
    <r>
      <t>Get the Category (</t>
    </r>
    <r>
      <rPr>
        <sz val="10"/>
        <color theme="1"/>
        <rFont val="Arial Unicode MS"/>
      </rPr>
      <t>Fruit</t>
    </r>
    <r>
      <rPr>
        <sz val="11"/>
        <color theme="1"/>
        <rFont val="Calibri"/>
        <family val="2"/>
        <scheme val="minor"/>
      </rPr>
      <t xml:space="preserve">) after </t>
    </r>
    <r>
      <rPr>
        <sz val="10"/>
        <color theme="1"/>
        <rFont val="Arial Unicode MS"/>
      </rPr>
      <t>:</t>
    </r>
  </si>
  <si>
    <r>
      <t>Get the City (</t>
    </r>
    <r>
      <rPr>
        <sz val="10"/>
        <color theme="1"/>
        <rFont val="Arial Unicode MS"/>
      </rPr>
      <t>Sydney</t>
    </r>
    <r>
      <rPr>
        <sz val="11"/>
        <color theme="1"/>
        <rFont val="Calibri"/>
        <family val="2"/>
        <scheme val="minor"/>
      </rPr>
      <t xml:space="preserve">) before </t>
    </r>
    <r>
      <rPr>
        <sz val="10"/>
        <color theme="1"/>
        <rFont val="Arial Unicode MS"/>
      </rPr>
      <t>,</t>
    </r>
  </si>
  <si>
    <r>
      <t>Get the Amount (</t>
    </r>
    <r>
      <rPr>
        <sz val="10"/>
        <color theme="1"/>
        <rFont val="Arial Unicode MS"/>
      </rPr>
      <t>$5,000</t>
    </r>
    <r>
      <rPr>
        <sz val="11"/>
        <color theme="1"/>
        <rFont val="Calibri"/>
        <family val="2"/>
        <scheme val="minor"/>
      </rPr>
      <t xml:space="preserve">) after </t>
    </r>
    <r>
      <rPr>
        <sz val="10"/>
        <color theme="1"/>
        <rFont val="Arial Unicode MS"/>
      </rPr>
      <t>=</t>
    </r>
  </si>
  <si>
    <t>New Way: TEXTAFTER / TEXTBEFORE</t>
  </si>
  <si>
    <t>Bluebottle/Phase 1</t>
  </si>
  <si>
    <r>
      <t>Get the Project (</t>
    </r>
    <r>
      <rPr>
        <sz val="10"/>
        <color theme="1"/>
        <rFont val="Arial Unicode MS"/>
      </rPr>
      <t>Bluebottle</t>
    </r>
    <r>
      <rPr>
        <sz val="11"/>
        <color theme="1"/>
        <rFont val="Calibri"/>
        <family val="2"/>
        <scheme val="minor"/>
      </rPr>
      <t xml:space="preserve">) before </t>
    </r>
    <r>
      <rPr>
        <sz val="10"/>
        <color theme="1"/>
        <rFont val="Arial Unicode MS"/>
      </rPr>
      <t>/</t>
    </r>
  </si>
  <si>
    <r>
      <rPr>
        <sz val="11"/>
        <color rgb="FFC00000"/>
        <rFont val="Calibri"/>
        <family val="2"/>
        <scheme val="minor"/>
      </rPr>
      <t>⚠️</t>
    </r>
    <r>
      <rPr>
        <sz val="11"/>
        <color theme="1"/>
        <rFont val="Calibri"/>
        <family val="2"/>
        <scheme val="minor"/>
      </rPr>
      <t xml:space="preserve"> Only with careful FIND setup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</si>
  <si>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Hard (needs complex nesting)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</si>
  <si>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 (manual calculation needed)</t>
    </r>
  </si>
  <si>
    <r>
      <rPr>
        <sz val="11"/>
        <color rgb="FFC00000"/>
        <rFont val="Calibri"/>
        <family val="2"/>
        <scheme val="minor"/>
      </rPr>
      <t>⚠️</t>
    </r>
    <r>
      <rPr>
        <sz val="11"/>
        <color theme="1"/>
        <rFont val="Calibri"/>
        <family val="2"/>
        <scheme val="minor"/>
      </rPr>
      <t xml:space="preserve"> Possible but messy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</si>
  <si>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 (Requires IFERROR)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</si>
  <si>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Built-in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</si>
  <si>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Simple (with </t>
    </r>
    <r>
      <rPr>
        <sz val="10"/>
        <color theme="1"/>
        <rFont val="Arial Unicode MS"/>
      </rPr>
      <t>instance_num</t>
    </r>
    <r>
      <rPr>
        <sz val="11"/>
        <color theme="1"/>
        <rFont val="Calibri"/>
        <family val="2"/>
        <scheme val="minor"/>
      </rPr>
      <t xml:space="preserve"> argument)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</si>
  <si>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(direct)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</si>
  <si>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Optional fallback value</t>
    </r>
  </si>
  <si>
    <t>Old Way: LEFT + MID + FIND + LEN</t>
  </si>
  <si>
    <t>LEFT + MID + FIND + LEN</t>
  </si>
  <si>
    <t>5. LEFT + MID + FIND + LEN → TEXTAFTER / TEXTBEFORE (M365 and Excel 2021 onward)</t>
  </si>
  <si>
    <t>5. LEFT + MID + FIND + LEN → TEXTAFTER / TEXTBEFORE</t>
  </si>
  <si>
    <t>1. VLOOKUP &amp; HLOOKUP → XLOOKUP</t>
  </si>
  <si>
    <t>2. CONCAT &amp; CONCATENATE → TEXTJOIN</t>
  </si>
  <si>
    <t>3. MATCH → XMATCH</t>
  </si>
  <si>
    <t>4. SUBTOTAL → AGGREGATE</t>
  </si>
  <si>
    <t>SWITCH</t>
  </si>
  <si>
    <t>XLOOKUP</t>
  </si>
  <si>
    <t>Top to bottom (VLOOKUP) or left to right (HLOOKUP) only</t>
  </si>
  <si>
    <t>Any direction (left, right, up, down)</t>
  </si>
  <si>
    <t>Lookup column/row position</t>
  </si>
  <si>
    <t>Must be first column (VLOOKUP) or first row (HLOOKUP)</t>
  </si>
  <si>
    <r>
      <t xml:space="preserve">Lookup can be in </t>
    </r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 xml:space="preserve"> column or row</t>
    </r>
  </si>
  <si>
    <t>Exact match by default</t>
  </si>
  <si>
    <t>Return multiple columns/rows</t>
  </si>
  <si>
    <t>Insert/delete column or row issues</t>
  </si>
  <si>
    <t>Error handling (custom messages)</t>
  </si>
  <si>
    <t>Support for dynamic arrays (spill)</t>
  </si>
  <si>
    <t>Search from first or last match</t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</si>
  <si>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(default is exact match)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</si>
  <si>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(optional)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</si>
  <si>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(can return multiple columns/rows easily)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</si>
  <si>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Doesn't break because lookup and return arrays are separate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</si>
  <si>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Built-in with the optional </t>
    </r>
    <r>
      <rPr>
        <sz val="10"/>
        <color theme="1"/>
        <rFont val="Arial Unicode MS"/>
      </rPr>
      <t>[if_not_found]</t>
    </r>
    <r>
      <rPr>
        <sz val="11"/>
        <color theme="1"/>
        <rFont val="Calibri"/>
        <family val="2"/>
        <scheme val="minor"/>
      </rPr>
      <t xml:space="preserve"> argument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</si>
  <si>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</si>
  <si>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Yes (</t>
    </r>
    <r>
      <rPr>
        <sz val="10"/>
        <color theme="1"/>
        <rFont val="Arial Unicode MS"/>
      </rPr>
      <t>search_mode</t>
    </r>
    <r>
      <rPr>
        <sz val="11"/>
        <color theme="1"/>
        <rFont val="Calibri"/>
        <family val="2"/>
        <scheme val="minor"/>
      </rPr>
      <t xml:space="preserve"> option)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</si>
  <si>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 (default is approximate which is error prone)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</si>
  <si>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 (one value only)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</si>
  <si>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Breaks if columns/rows are inserted or deleted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</si>
  <si>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Need to wrap with </t>
    </r>
    <r>
      <rPr>
        <sz val="10"/>
        <color theme="1"/>
        <rFont val="Arial Unicode MS"/>
      </rPr>
      <t>IFERROR</t>
    </r>
    <r>
      <rPr>
        <sz val="11"/>
        <color theme="1"/>
        <rFont val="Calibri"/>
        <family val="2"/>
        <scheme val="minor"/>
      </rPr>
      <t xml:space="preserve"> manually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</si>
  <si>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</t>
    </r>
  </si>
  <si>
    <t>=VLOOKUP(lookup_value, table_array, col_index_num, [range_lookup])</t>
  </si>
  <si>
    <t>=XLOOKUP(lookup_value, lookup_array, return_array, [if_not_found], [match_mode], [search_mode])</t>
  </si>
  <si>
    <t>VLOOKUP / HLOOKUP</t>
  </si>
  <si>
    <t>=AGGREGATE(function_num, options ref1,...)</t>
  </si>
  <si>
    <t>=SUBTOTAL(function_num,ref1,...)</t>
  </si>
  <si>
    <t>INDIRECT</t>
  </si>
  <si>
    <t>Q1Sales</t>
  </si>
  <si>
    <t>Q2Sales</t>
  </si>
  <si>
    <t>Old Use of INDIRECT</t>
  </si>
  <si>
    <t>Why People Used It</t>
  </si>
  <si>
    <t>Better Modern Solution</t>
  </si>
  <si>
    <r>
      <t>Dynamic sheet references</t>
    </r>
    <r>
      <rPr>
        <sz val="11"/>
        <color theme="1"/>
        <rFont val="Calibri"/>
        <family val="2"/>
        <scheme val="minor"/>
      </rPr>
      <t xml:space="preserve"> (e.g., build a reference like </t>
    </r>
    <r>
      <rPr>
        <sz val="10"/>
        <color theme="1"/>
        <rFont val="Arial Unicode MS"/>
      </rPr>
      <t>'Sheet2'!A1</t>
    </r>
    <r>
      <rPr>
        <sz val="11"/>
        <color theme="1"/>
        <rFont val="Calibri"/>
        <family val="2"/>
        <scheme val="minor"/>
      </rPr>
      <t>)</t>
    </r>
  </si>
  <si>
    <t>Needed to reference different sheets based on a cell value</t>
  </si>
  <si>
    <r>
      <t>Dynamic named ranges</t>
    </r>
    <r>
      <rPr>
        <sz val="11"/>
        <color theme="1"/>
        <rFont val="Calibri"/>
        <family val="2"/>
        <scheme val="minor"/>
      </rPr>
      <t xml:space="preserve"> (e.g., changing the range based on input)</t>
    </r>
  </si>
  <si>
    <t>Let users select a range to use (e.g., "Q1Sales", "Q2Sales")</t>
  </si>
  <si>
    <t>Selecting columns dynamically</t>
  </si>
  <si>
    <r>
      <t xml:space="preserve">Build a reference like </t>
    </r>
    <r>
      <rPr>
        <sz val="10"/>
        <color theme="1"/>
        <rFont val="Arial Unicode MS"/>
      </rPr>
      <t>A:A</t>
    </r>
    <r>
      <rPr>
        <sz val="11"/>
        <color theme="1"/>
        <rFont val="Calibri"/>
        <family val="2"/>
        <scheme val="minor"/>
      </rPr>
      <t xml:space="preserve"> or </t>
    </r>
    <r>
      <rPr>
        <sz val="10"/>
        <color theme="1"/>
        <rFont val="Arial Unicode MS"/>
      </rPr>
      <t>B:B</t>
    </r>
    <r>
      <rPr>
        <sz val="11"/>
        <color theme="1"/>
        <rFont val="Calibri"/>
        <family val="2"/>
        <scheme val="minor"/>
      </rPr>
      <t xml:space="preserve"> based on a cell</t>
    </r>
  </si>
  <si>
    <t>Create flexible ranges without manual editing</t>
  </si>
  <si>
    <r>
      <t>Referencing spilled array results</t>
    </r>
    <r>
      <rPr>
        <sz val="11"/>
        <color theme="1"/>
        <rFont val="Calibri"/>
        <family val="2"/>
        <scheme val="minor"/>
      </rPr>
      <t xml:space="preserve"> indirectly</t>
    </r>
  </si>
  <si>
    <t>Point formulas at spill ranges</t>
  </si>
  <si>
    <t>Making validation lists dynamic</t>
  </si>
  <si>
    <t>Build dropdown lists that grow automatically</t>
  </si>
  <si>
    <t>Pulling data from different tables dynamically</t>
  </si>
  <si>
    <t>Choose which table or range to pull from</t>
  </si>
  <si>
    <r>
      <rPr>
        <sz val="11"/>
        <color theme="9" tint="-0.249977111117893"/>
        <rFont val="Calibri"/>
        <family val="2"/>
        <scheme val="minor"/>
      </rPr>
      <t xml:space="preserve">✅ </t>
    </r>
    <r>
      <rPr>
        <sz val="10"/>
        <color theme="1"/>
        <rFont val="Arial Unicode MS"/>
      </rPr>
      <t>CHOOSE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color theme="1"/>
        <rFont val="Arial Unicode MS"/>
      </rPr>
      <t>XLOOKUP</t>
    </r>
    <r>
      <rPr>
        <sz val="11"/>
        <color theme="1"/>
        <rFont val="Calibri"/>
        <family val="2"/>
        <scheme val="minor"/>
      </rPr>
      <t xml:space="preserve">, or </t>
    </r>
    <r>
      <rPr>
        <sz val="10"/>
        <color theme="1"/>
        <rFont val="Arial Unicode MS"/>
      </rPr>
      <t>SWITCH</t>
    </r>
    <r>
      <rPr>
        <sz val="11"/>
        <color theme="1"/>
        <rFont val="Calibri"/>
        <family val="2"/>
        <scheme val="minor"/>
      </rPr>
      <t xml:space="preserve"> can now map names directly without needing volatile references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</si>
  <si>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Use dynamic arrays (e.g., </t>
    </r>
    <r>
      <rPr>
        <sz val="10"/>
        <color theme="1"/>
        <rFont val="Arial Unicode MS"/>
      </rPr>
      <t>FILTER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color theme="1"/>
        <rFont val="Arial Unicode MS"/>
      </rPr>
      <t>SEQUENCE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color theme="1"/>
        <rFont val="Arial Unicode MS"/>
      </rPr>
      <t>INDEX</t>
    </r>
    <r>
      <rPr>
        <sz val="11"/>
        <color theme="1"/>
        <rFont val="Calibri"/>
        <family val="2"/>
        <scheme val="minor"/>
      </rPr>
      <t xml:space="preserve">), or </t>
    </r>
    <r>
      <rPr>
        <b/>
        <sz val="11"/>
        <color theme="1"/>
        <rFont val="Calibri"/>
        <family val="2"/>
        <scheme val="minor"/>
      </rPr>
      <t>structured tables</t>
    </r>
    <r>
      <rPr>
        <sz val="11"/>
        <color theme="1"/>
        <rFont val="Calibri"/>
        <family val="2"/>
        <scheme val="minor"/>
      </rPr>
      <t xml:space="preserve"> with better formulas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</si>
  <si>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Use </t>
    </r>
    <r>
      <rPr>
        <sz val="10"/>
        <color theme="1"/>
        <rFont val="Arial Unicode MS"/>
      </rPr>
      <t>#</t>
    </r>
    <r>
      <rPr>
        <sz val="11"/>
        <color theme="1"/>
        <rFont val="Calibri"/>
        <family val="2"/>
        <scheme val="minor"/>
      </rPr>
      <t xml:space="preserve"> spill references directly now, e.g., </t>
    </r>
    <r>
      <rPr>
        <sz val="10"/>
        <color theme="1"/>
        <rFont val="Arial Unicode MS"/>
      </rPr>
      <t>=A2#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</si>
  <si>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Use dynamic arrays with </t>
    </r>
    <r>
      <rPr>
        <sz val="10"/>
        <color theme="1"/>
        <rFont val="Arial Unicode MS"/>
      </rPr>
      <t>UNIQUE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color theme="1"/>
        <rFont val="Arial Unicode MS"/>
      </rPr>
      <t>SORT</t>
    </r>
    <r>
      <rPr>
        <sz val="11"/>
        <color theme="1"/>
        <rFont val="Calibri"/>
        <family val="2"/>
        <scheme val="minor"/>
      </rPr>
      <t>, or Excel Tables (structured references)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</si>
  <si>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Use </t>
    </r>
    <r>
      <rPr>
        <sz val="10"/>
        <color theme="1"/>
        <rFont val="Arial Unicode MS"/>
      </rPr>
      <t>CHOOSE</t>
    </r>
    <r>
      <rPr>
        <sz val="11"/>
        <color theme="1"/>
        <rFont val="Calibri"/>
        <family val="2"/>
        <scheme val="minor"/>
      </rPr>
      <t xml:space="preserve">, </t>
    </r>
    <r>
      <rPr>
        <sz val="10"/>
        <color theme="1"/>
        <rFont val="Arial Unicode MS"/>
      </rPr>
      <t>SWITCH</t>
    </r>
    <r>
      <rPr>
        <sz val="11"/>
        <color theme="1"/>
        <rFont val="Calibri"/>
        <family val="2"/>
        <scheme val="minor"/>
      </rPr>
      <t>, or structured tables</t>
    </r>
  </si>
  <si>
    <r>
      <rPr>
        <sz val="11"/>
        <color rgb="FFC00000"/>
        <rFont val="Calibri"/>
        <family val="2"/>
        <scheme val="minor"/>
      </rPr>
      <t>❌</t>
    </r>
    <r>
      <rPr>
        <sz val="11"/>
        <color theme="1"/>
        <rFont val="Calibri"/>
        <family val="2"/>
        <scheme val="minor"/>
      </rPr>
      <t xml:space="preserve"> No true alternative yet for dynamic sheet names - </t>
    </r>
    <r>
      <rPr>
        <b/>
        <sz val="11"/>
        <color theme="1"/>
        <rFont val="Calibri"/>
        <family val="2"/>
        <scheme val="minor"/>
      </rPr>
      <t>still need INDIRECT</t>
    </r>
    <r>
      <rPr>
        <sz val="11"/>
        <color theme="1"/>
        <rFont val="Calibri"/>
        <family val="2"/>
        <scheme val="minor"/>
      </rPr>
      <t xml:space="preserve"> 😕 (or VBA / LAMBDA hacks)</t>
    </r>
  </si>
  <si>
    <r>
      <rPr>
        <sz val="11"/>
        <color theme="9" tint="-0.249977111117893"/>
        <rFont val="Calibri"/>
        <family val="2"/>
        <scheme val="minor"/>
      </rPr>
      <t>✅</t>
    </r>
    <r>
      <rPr>
        <sz val="11"/>
        <color theme="1"/>
        <rFont val="Calibri"/>
        <family val="2"/>
        <scheme val="minor"/>
      </rPr>
      <t xml:space="preserve"> Use </t>
    </r>
    <r>
      <rPr>
        <sz val="10"/>
        <color theme="1"/>
        <rFont val="Arial Unicode MS"/>
      </rPr>
      <t>INDEX(array, , column_number)</t>
    </r>
    <r>
      <rPr>
        <sz val="11"/>
        <color theme="1"/>
        <rFont val="Calibri"/>
        <family val="2"/>
        <scheme val="minor"/>
      </rPr>
      <t xml:space="preserve"> instead - much faster and non-volatile</t>
    </r>
  </si>
  <si>
    <r>
      <rPr>
        <b/>
        <sz val="11"/>
        <color rgb="FFFFC000"/>
        <rFont val="Segoe UI"/>
        <family val="2"/>
      </rPr>
      <t>💡</t>
    </r>
    <r>
      <rPr>
        <b/>
        <sz val="11"/>
        <color theme="9" tint="-0.249977111117893"/>
        <rFont val="Segoe UI"/>
        <family val="2"/>
      </rPr>
      <t xml:space="preserve"> </t>
    </r>
    <r>
      <rPr>
        <b/>
        <sz val="11"/>
        <color theme="1"/>
        <rFont val="Segoe UI"/>
        <family val="2"/>
      </rPr>
      <t>Common Traditional Uses of INDIRECT - and Better Modern Solutions</t>
    </r>
  </si>
  <si>
    <t>When to Use</t>
  </si>
  <si>
    <t>Use for backward compatability only</t>
  </si>
  <si>
    <t>Lookup Value</t>
  </si>
  <si>
    <t>6. INDIRECT → CHOOSE/SWITCH/Table Structured References</t>
  </si>
  <si>
    <t>7. OFFSET → Trim Ref Dot Operator/Table Structured References</t>
  </si>
  <si>
    <t>7. OFFSET → Trim Ref Dot Operator (Microsoft 365) / Table Structured References (all supported versions of Excel)</t>
  </si>
  <si>
    <t>Building dynamic ranges for SUMIFS etc.</t>
  </si>
  <si>
    <t>Dynamic Range with OFFSET</t>
  </si>
  <si>
    <t>Year</t>
  </si>
  <si>
    <t>Socks</t>
  </si>
  <si>
    <t>Accessories</t>
  </si>
  <si>
    <t>Bike Racks</t>
  </si>
  <si>
    <t>Shorts</t>
  </si>
  <si>
    <t>Helmets</t>
  </si>
  <si>
    <t>Handlebars</t>
  </si>
  <si>
    <t>Locks</t>
  </si>
  <si>
    <t>Jerseys</t>
  </si>
  <si>
    <t>Pumps</t>
  </si>
  <si>
    <t>Road Bikes</t>
  </si>
  <si>
    <t>Tires and Tubes</t>
  </si>
  <si>
    <t>Mountain Bikes</t>
  </si>
  <si>
    <t>Bikes</t>
  </si>
  <si>
    <t>Tights</t>
  </si>
  <si>
    <t>Clothing</t>
  </si>
  <si>
    <t>Gloves</t>
  </si>
  <si>
    <t>Bottom Brackets</t>
  </si>
  <si>
    <t>Vests</t>
  </si>
  <si>
    <t>Pedals</t>
  </si>
  <si>
    <t>Components</t>
  </si>
  <si>
    <t>Dynamic Range with Trim Ref Dot Operator</t>
  </si>
  <si>
    <t>Table Structured References</t>
  </si>
  <si>
    <t>When formula returns a spilled array</t>
  </si>
  <si>
    <t>When formula returns a single result</t>
  </si>
  <si>
    <t>Copilot Essentials</t>
  </si>
  <si>
    <t>Excel for Data Analysts Fast Track</t>
  </si>
  <si>
    <t>Excel Data Analyst • My Online Training Hub</t>
  </si>
  <si>
    <t>https://www.myonlinetraininghub.com/copilot-essentials-course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</si>
</sst>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b/>
      <sz val="11"/>
      <color theme="1"/>
      <name val="Segoe UI"/>
      <family val="2"/>
    </font>
    <font>
      <sz val="11"/>
      <color theme="6"/>
      <name val="Segoe UI"/>
      <family val="2"/>
    </font>
    <font>
      <sz val="14"/>
      <color theme="1"/>
      <name val="Aptos Narrow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rgb="FFC00000"/>
      <name val="Segoe UI"/>
      <family val="2"/>
    </font>
    <font>
      <b/>
      <sz val="10"/>
      <color theme="1"/>
      <name val="Arial Unicode MS"/>
    </font>
    <font>
      <sz val="10"/>
      <color theme="1"/>
      <name val="Arial Unicode MS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C000"/>
      <name val="Segoe UI"/>
      <family val="2"/>
    </font>
    <font>
      <b/>
      <sz val="11"/>
      <color theme="9" tint="-0.24997711111789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theme="2" tint="-9.9948118533890809E-2"/>
      </left>
      <right/>
      <top/>
      <bottom/>
      <diagonal/>
    </border>
    <border>
      <left style="dotted">
        <color theme="2" tint="-9.9948118533890809E-2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7" fillId="0" borderId="0" xfId="0" applyFont="1"/>
    <xf numFmtId="0" fontId="3" fillId="0" borderId="1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9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quotePrefix="1" applyAlignment="1">
      <alignment wrapText="1"/>
    </xf>
    <xf numFmtId="0" fontId="0" fillId="0" borderId="0" xfId="0" quotePrefix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inden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" fillId="0" borderId="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right" vertical="top" wrapText="1"/>
    </xf>
    <xf numFmtId="0" fontId="14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3" fillId="3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" fillId="3" borderId="1" xfId="0" applyFont="1" applyFill="1" applyBorder="1"/>
    <xf numFmtId="0" fontId="0" fillId="3" borderId="0" xfId="0" applyFill="1" applyAlignment="1">
      <alignment vertical="center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4" formatCode="#,##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6AF8F"/>
      <color rgb="FFFC4242"/>
      <color rgb="FFFEF5E2"/>
      <color rgb="FFFEE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xlookup-function" TargetMode="External"/><Relationship Id="rId3" Type="http://schemas.openxmlformats.org/officeDocument/2006/relationships/image" Target="../media/image6.svg"/><Relationship Id="rId7" Type="http://schemas.openxmlformats.org/officeDocument/2006/relationships/hyperlink" Target="https://youtu.be/2ViMm-wuM3U" TargetMode="External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outdated-excel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10" Type="http://schemas.openxmlformats.org/officeDocument/2006/relationships/image" Target="../media/image8.svg"/><Relationship Id="rId4" Type="http://schemas.openxmlformats.org/officeDocument/2006/relationships/hyperlink" Target="https://youtu.be/teZgWftPT-w" TargetMode="External"/><Relationship Id="rId9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outdated-excel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teZgWftPT-w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outdated-excel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teZgWftPT-w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teZgWftPT-w" TargetMode="External"/><Relationship Id="rId3" Type="http://schemas.openxmlformats.org/officeDocument/2006/relationships/image" Target="../media/image7.png"/><Relationship Id="rId7" Type="http://schemas.openxmlformats.org/officeDocument/2006/relationships/image" Target="../media/image6.svg"/><Relationship Id="rId2" Type="http://schemas.openxmlformats.org/officeDocument/2006/relationships/hyperlink" Target="https://www.myonlinetraininghub.com/excel-aggregate-function" TargetMode="External"/><Relationship Id="rId1" Type="http://schemas.openxmlformats.org/officeDocument/2006/relationships/hyperlink" Target="https://youtu.be/MzqDoXgrmf8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www.myonlinetraininghub.com/outdated-excel-functions" TargetMode="External"/><Relationship Id="rId10" Type="http://schemas.openxmlformats.org/officeDocument/2006/relationships/image" Target="../media/image2.svg"/><Relationship Id="rId4" Type="http://schemas.openxmlformats.org/officeDocument/2006/relationships/image" Target="../media/image9.sv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teZgWftPT-w" TargetMode="External"/><Relationship Id="rId3" Type="http://schemas.openxmlformats.org/officeDocument/2006/relationships/image" Target="../media/image7.png"/><Relationship Id="rId7" Type="http://schemas.openxmlformats.org/officeDocument/2006/relationships/image" Target="../media/image6.svg"/><Relationship Id="rId2" Type="http://schemas.openxmlformats.org/officeDocument/2006/relationships/hyperlink" Target="https://www.myonlinetraininghub.com/textsplit-textbefore-and-textafter-functions" TargetMode="External"/><Relationship Id="rId1" Type="http://schemas.openxmlformats.org/officeDocument/2006/relationships/hyperlink" Target="https://youtu.be/bOUaUnxeFuo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www.myonlinetraininghub.com/outdated-excel-functions" TargetMode="External"/><Relationship Id="rId10" Type="http://schemas.openxmlformats.org/officeDocument/2006/relationships/image" Target="../media/image2.svg"/><Relationship Id="rId4" Type="http://schemas.openxmlformats.org/officeDocument/2006/relationships/image" Target="../media/image9.svg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outdated-excel-functions" TargetMode="External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hyperlink" Target="https://youtu.be/teZgWftPT-w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teZgWftPT-w" TargetMode="External"/><Relationship Id="rId3" Type="http://schemas.openxmlformats.org/officeDocument/2006/relationships/image" Target="../media/image7.png"/><Relationship Id="rId7" Type="http://schemas.openxmlformats.org/officeDocument/2006/relationships/image" Target="../media/image6.svg"/><Relationship Id="rId2" Type="http://schemas.openxmlformats.org/officeDocument/2006/relationships/hyperlink" Target="https://www.myonlinetraininghub.com/excel-trimrange-function" TargetMode="External"/><Relationship Id="rId1" Type="http://schemas.openxmlformats.org/officeDocument/2006/relationships/hyperlink" Target="https://youtu.be/mGOhfSHFlro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www.myonlinetraininghub.com/outdated-excel-functions" TargetMode="External"/><Relationship Id="rId10" Type="http://schemas.openxmlformats.org/officeDocument/2006/relationships/image" Target="../media/image2.svg"/><Relationship Id="rId4" Type="http://schemas.openxmlformats.org/officeDocument/2006/relationships/image" Target="../media/image9.sv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12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4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11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0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6CF1F9-6A57-46D0-8038-763FB297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404BCE7E-7F69-43C5-A108-7637388E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0"/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F7E66AD2-56F9-432E-8686-AC3434CE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1838325</xdr:colOff>
      <xdr:row>0</xdr:row>
      <xdr:rowOff>161925</xdr:rowOff>
    </xdr:from>
    <xdr:to>
      <xdr:col>9</xdr:col>
      <xdr:colOff>123825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1053465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9</xdr:col>
      <xdr:colOff>266699</xdr:colOff>
      <xdr:row>0</xdr:row>
      <xdr:rowOff>161925</xdr:rowOff>
    </xdr:from>
    <xdr:to>
      <xdr:col>9</xdr:col>
      <xdr:colOff>1628774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1183957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2152497</xdr:colOff>
      <xdr:row>0</xdr:row>
      <xdr:rowOff>57151</xdr:rowOff>
    </xdr:from>
    <xdr:to>
      <xdr:col>12</xdr:col>
      <xdr:colOff>514349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725372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6</xdr:col>
      <xdr:colOff>333375</xdr:colOff>
      <xdr:row>0</xdr:row>
      <xdr:rowOff>66675</xdr:rowOff>
    </xdr:from>
    <xdr:to>
      <xdr:col>8</xdr:col>
      <xdr:colOff>1371600</xdr:colOff>
      <xdr:row>0</xdr:row>
      <xdr:rowOff>542925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44A01E69-ADCE-35E7-B324-D34E74C5A41B}"/>
            </a:ext>
          </a:extLst>
        </xdr:cNvPr>
        <xdr:cNvSpPr/>
      </xdr:nvSpPr>
      <xdr:spPr>
        <a:xfrm>
          <a:off x="6381750" y="66675"/>
          <a:ext cx="3686175" cy="476250"/>
        </a:xfrm>
        <a:prstGeom prst="roundRect">
          <a:avLst>
            <a:gd name="adj" fmla="val 2099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XLOOKUP Deep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Dive Tutorials - VIDEO           BLOG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accent3">
                <a:lumMod val="50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8</xdr:col>
      <xdr:colOff>250768</xdr:colOff>
      <xdr:row>0</xdr:row>
      <xdr:rowOff>213572</xdr:rowOff>
    </xdr:from>
    <xdr:to>
      <xdr:col>8</xdr:col>
      <xdr:colOff>533278</xdr:colOff>
      <xdr:row>0</xdr:row>
      <xdr:rowOff>412381</xdr:rowOff>
    </xdr:to>
    <xdr:grpSp>
      <xdr:nvGrpSpPr>
        <xdr:cNvPr id="17" name="Group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D53DF06-EF21-A04E-6EB7-2FAA356EE43F}"/>
            </a:ext>
          </a:extLst>
        </xdr:cNvPr>
        <xdr:cNvGrpSpPr/>
      </xdr:nvGrpSpPr>
      <xdr:grpSpPr>
        <a:xfrm>
          <a:off x="8947093" y="213572"/>
          <a:ext cx="282510" cy="198809"/>
          <a:chOff x="7927423" y="4281248"/>
          <a:chExt cx="282510" cy="199812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27ECD1EC-74C3-4B0A-BCEA-B4982267900B}"/>
              </a:ext>
            </a:extLst>
          </xdr:cNvPr>
          <xdr:cNvSpPr/>
        </xdr:nvSpPr>
        <xdr:spPr>
          <a:xfrm>
            <a:off x="7927423" y="4281248"/>
            <a:ext cx="282510" cy="199812"/>
          </a:xfrm>
          <a:prstGeom prst="roundRect">
            <a:avLst>
              <a:gd name="adj" fmla="val 23738"/>
            </a:avLst>
          </a:prstGeom>
          <a:solidFill>
            <a:srgbClr val="FF0000">
              <a:alpha val="69804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" name="Isosceles Triangle 15">
            <a:extLst>
              <a:ext uri="{FF2B5EF4-FFF2-40B4-BE49-F238E27FC236}">
                <a16:creationId xmlns:a16="http://schemas.microsoft.com/office/drawing/2014/main" id="{6BA2A0F6-AB90-47F4-94A4-12EB993C45E8}"/>
              </a:ext>
            </a:extLst>
          </xdr:cNvPr>
          <xdr:cNvSpPr/>
        </xdr:nvSpPr>
        <xdr:spPr>
          <a:xfrm rot="5400000">
            <a:off x="8024207" y="4346797"/>
            <a:ext cx="88941" cy="68502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 editAs="absolute">
    <xdr:from>
      <xdr:col>8</xdr:col>
      <xdr:colOff>978568</xdr:colOff>
      <xdr:row>0</xdr:row>
      <xdr:rowOff>178470</xdr:rowOff>
    </xdr:from>
    <xdr:to>
      <xdr:col>8</xdr:col>
      <xdr:colOff>1221205</xdr:colOff>
      <xdr:row>0</xdr:row>
      <xdr:rowOff>420104</xdr:rowOff>
    </xdr:to>
    <xdr:pic>
      <xdr:nvPicPr>
        <xdr:cNvPr id="21" name="Graphic 20" descr="Document with solid fill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E64A2F-20ED-2DAA-4133-1FA31972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9674893" y="178470"/>
          <a:ext cx="242637" cy="241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11</xdr:row>
      <xdr:rowOff>95250</xdr:rowOff>
    </xdr:from>
    <xdr:to>
      <xdr:col>4</xdr:col>
      <xdr:colOff>1190625</xdr:colOff>
      <xdr:row>12</xdr:row>
      <xdr:rowOff>170100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43E8C174-860E-71DA-96D9-42C87C3FF237}"/>
            </a:ext>
          </a:extLst>
        </xdr:cNvPr>
        <xdr:cNvSpPr/>
      </xdr:nvSpPr>
      <xdr:spPr>
        <a:xfrm>
          <a:off x="2247900" y="3019425"/>
          <a:ext cx="2133600" cy="284400"/>
        </a:xfrm>
        <a:prstGeom prst="wedgeRectCallout">
          <a:avLst>
            <a:gd name="adj1" fmla="val 22085"/>
            <a:gd name="adj2" fmla="val -68269"/>
          </a:avLst>
        </a:prstGeom>
        <a:solidFill>
          <a:srgbClr val="FC4242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=CONCAT(B11, " ", C11, " ", D11)</a:t>
          </a:r>
        </a:p>
      </xdr:txBody>
    </xdr:sp>
    <xdr:clientData/>
  </xdr:twoCellAnchor>
  <xdr:twoCellAnchor>
    <xdr:from>
      <xdr:col>4</xdr:col>
      <xdr:colOff>1524001</xdr:colOff>
      <xdr:row>11</xdr:row>
      <xdr:rowOff>95250</xdr:rowOff>
    </xdr:from>
    <xdr:to>
      <xdr:col>6</xdr:col>
      <xdr:colOff>76201</xdr:colOff>
      <xdr:row>12</xdr:row>
      <xdr:rowOff>171450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1CE77440-9988-98CE-EFC4-7CDF99AC7207}"/>
            </a:ext>
          </a:extLst>
        </xdr:cNvPr>
        <xdr:cNvSpPr/>
      </xdr:nvSpPr>
      <xdr:spPr>
        <a:xfrm>
          <a:off x="4714876" y="3019425"/>
          <a:ext cx="1981200" cy="285750"/>
        </a:xfrm>
        <a:prstGeom prst="wedgeRectCallout">
          <a:avLst>
            <a:gd name="adj1" fmla="val -23408"/>
            <a:gd name="adj2" fmla="val -68269"/>
          </a:avLst>
        </a:prstGeom>
        <a:solidFill>
          <a:srgbClr val="06AF8F"/>
        </a:solidFill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=TEXTJOIN(" ", TRUE, B11:D11)</a:t>
          </a:r>
        </a:p>
      </xdr:txBody>
    </xdr:sp>
    <xdr:clientData/>
  </xdr:twoCellAnchor>
  <xdr:twoCellAnchor editAs="absolute">
    <xdr:from>
      <xdr:col>7</xdr:col>
      <xdr:colOff>0</xdr:colOff>
      <xdr:row>0</xdr:row>
      <xdr:rowOff>161925</xdr:rowOff>
    </xdr:from>
    <xdr:to>
      <xdr:col>7</xdr:col>
      <xdr:colOff>1162050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E2FACE-E2FC-4164-AC6F-E757BCE07585}"/>
            </a:ext>
          </a:extLst>
        </xdr:cNvPr>
        <xdr:cNvGrpSpPr/>
      </xdr:nvGrpSpPr>
      <xdr:grpSpPr>
        <a:xfrm>
          <a:off x="7124700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7F5C67F0-1786-5B35-F361-A118B5C3A79B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5EE92ECD-A8FE-4DCF-285D-50947E8F69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1304924</xdr:colOff>
      <xdr:row>0</xdr:row>
      <xdr:rowOff>161925</xdr:rowOff>
    </xdr:from>
    <xdr:to>
      <xdr:col>8</xdr:col>
      <xdr:colOff>666749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F00E78-49F0-4A83-B62D-CCB880E18A13}"/>
            </a:ext>
          </a:extLst>
        </xdr:cNvPr>
        <xdr:cNvGrpSpPr/>
      </xdr:nvGrpSpPr>
      <xdr:grpSpPr>
        <a:xfrm>
          <a:off x="8429624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280D663D-FC58-7820-6A08-EFCF07B4998C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B34DA4AA-41C7-993D-16B8-F379879FFA5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F696F1D0-0C4F-D380-030F-2236444E5F8A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A9724F8C-04C9-4103-5FB8-E02BC22D67A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1200150</xdr:colOff>
      <xdr:row>0</xdr:row>
      <xdr:rowOff>47625</xdr:rowOff>
    </xdr:from>
    <xdr:to>
      <xdr:col>10</xdr:col>
      <xdr:colOff>676427</xdr:colOff>
      <xdr:row>0</xdr:row>
      <xdr:rowOff>552449</xdr:rowOff>
    </xdr:to>
    <xdr:pic>
      <xdr:nvPicPr>
        <xdr:cNvPr id="12" name="my-online-training-hub-logo-2">
          <a:extLst>
            <a:ext uri="{FF2B5EF4-FFF2-40B4-BE49-F238E27FC236}">
              <a16:creationId xmlns:a16="http://schemas.microsoft.com/office/drawing/2014/main" id="{0B09040F-1C93-4E36-BEFC-B5B20895C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0325100" y="47625"/>
          <a:ext cx="3705377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1666875</xdr:colOff>
      <xdr:row>0</xdr:row>
      <xdr:rowOff>161925</xdr:rowOff>
    </xdr:from>
    <xdr:to>
      <xdr:col>7</xdr:col>
      <xdr:colOff>200025</xdr:colOff>
      <xdr:row>0</xdr:row>
      <xdr:rowOff>457200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A84C7E-3527-4D35-8FA8-CC02371CA07B}"/>
            </a:ext>
          </a:extLst>
        </xdr:cNvPr>
        <xdr:cNvGrpSpPr/>
      </xdr:nvGrpSpPr>
      <xdr:grpSpPr>
        <a:xfrm>
          <a:off x="4857750" y="161925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7868EE2F-AB18-9E2B-CA2D-54B47BB37DF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792F194F-2029-2544-949E-6FC5A6D78F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342899</xdr:colOff>
      <xdr:row>0</xdr:row>
      <xdr:rowOff>161925</xdr:rowOff>
    </xdr:from>
    <xdr:to>
      <xdr:col>7</xdr:col>
      <xdr:colOff>1704974</xdr:colOff>
      <xdr:row>0</xdr:row>
      <xdr:rowOff>457200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4D0550-D0B8-4026-A1CE-DA9462826696}"/>
            </a:ext>
          </a:extLst>
        </xdr:cNvPr>
        <xdr:cNvGrpSpPr/>
      </xdr:nvGrpSpPr>
      <xdr:grpSpPr>
        <a:xfrm>
          <a:off x="6162674" y="161925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5812070-0F3A-619B-B618-121E531EF9DB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86AA1D4-2FE7-6095-F188-94F37C01398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356AC562-A591-4A3E-03D3-F5873004A1B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AB4BD2AB-8D93-2C2A-97F5-C1E40279F85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238125</xdr:colOff>
      <xdr:row>0</xdr:row>
      <xdr:rowOff>47625</xdr:rowOff>
    </xdr:from>
    <xdr:to>
      <xdr:col>9</xdr:col>
      <xdr:colOff>1819427</xdr:colOff>
      <xdr:row>0</xdr:row>
      <xdr:rowOff>552449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173A0059-AFE3-424B-8BB4-F379385C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058150" y="47625"/>
          <a:ext cx="3705377" cy="504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1362075</xdr:colOff>
      <xdr:row>0</xdr:row>
      <xdr:rowOff>76200</xdr:rowOff>
    </xdr:from>
    <xdr:to>
      <xdr:col>7</xdr:col>
      <xdr:colOff>266700</xdr:colOff>
      <xdr:row>0</xdr:row>
      <xdr:rowOff>552450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EE86861-FE02-48BB-94FC-06CA2CA1BE2C}"/>
            </a:ext>
          </a:extLst>
        </xdr:cNvPr>
        <xdr:cNvSpPr/>
      </xdr:nvSpPr>
      <xdr:spPr>
        <a:xfrm>
          <a:off x="5048250" y="76200"/>
          <a:ext cx="3838575" cy="476250"/>
        </a:xfrm>
        <a:prstGeom prst="roundRect">
          <a:avLst>
            <a:gd name="adj" fmla="val 2099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AGGREGATE Deep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Dive Tutorials - VIDEO           BLOG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accent3">
                <a:lumMod val="50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5</xdr:col>
      <xdr:colOff>1622368</xdr:colOff>
      <xdr:row>0</xdr:row>
      <xdr:rowOff>223097</xdr:rowOff>
    </xdr:from>
    <xdr:to>
      <xdr:col>5</xdr:col>
      <xdr:colOff>1904878</xdr:colOff>
      <xdr:row>0</xdr:row>
      <xdr:rowOff>421906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911F1-18F8-47BA-8452-B6DE43139B6E}"/>
            </a:ext>
          </a:extLst>
        </xdr:cNvPr>
        <xdr:cNvGrpSpPr/>
      </xdr:nvGrpSpPr>
      <xdr:grpSpPr>
        <a:xfrm>
          <a:off x="7765993" y="223097"/>
          <a:ext cx="282510" cy="198809"/>
          <a:chOff x="7927423" y="4281248"/>
          <a:chExt cx="282510" cy="199812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FE93687-312F-3346-79BB-1972D0748A6A}"/>
              </a:ext>
            </a:extLst>
          </xdr:cNvPr>
          <xdr:cNvSpPr/>
        </xdr:nvSpPr>
        <xdr:spPr>
          <a:xfrm>
            <a:off x="7927423" y="4281248"/>
            <a:ext cx="282510" cy="199812"/>
          </a:xfrm>
          <a:prstGeom prst="roundRect">
            <a:avLst>
              <a:gd name="adj" fmla="val 23738"/>
            </a:avLst>
          </a:prstGeom>
          <a:solidFill>
            <a:srgbClr val="FF0000">
              <a:alpha val="69804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" name="Isosceles Triangle 4">
            <a:extLst>
              <a:ext uri="{FF2B5EF4-FFF2-40B4-BE49-F238E27FC236}">
                <a16:creationId xmlns:a16="http://schemas.microsoft.com/office/drawing/2014/main" id="{197BC9B6-FF76-2C9C-D25C-A7ECBA98B6A0}"/>
              </a:ext>
            </a:extLst>
          </xdr:cNvPr>
          <xdr:cNvSpPr/>
        </xdr:nvSpPr>
        <xdr:spPr>
          <a:xfrm rot="5400000">
            <a:off x="8024207" y="4346797"/>
            <a:ext cx="88941" cy="68502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 editAs="absolute">
    <xdr:from>
      <xdr:col>6</xdr:col>
      <xdr:colOff>207043</xdr:colOff>
      <xdr:row>0</xdr:row>
      <xdr:rowOff>187995</xdr:rowOff>
    </xdr:from>
    <xdr:to>
      <xdr:col>7</xdr:col>
      <xdr:colOff>116305</xdr:colOff>
      <xdr:row>0</xdr:row>
      <xdr:rowOff>429629</xdr:rowOff>
    </xdr:to>
    <xdr:pic>
      <xdr:nvPicPr>
        <xdr:cNvPr id="6" name="Graphic 5" descr="Document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703A40-0B46-4726-93AD-0E521B41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493793" y="187995"/>
          <a:ext cx="242637" cy="241634"/>
        </a:xfrm>
        <a:prstGeom prst="rect">
          <a:avLst/>
        </a:prstGeom>
      </xdr:spPr>
    </xdr:pic>
    <xdr:clientData/>
  </xdr:twoCellAnchor>
  <xdr:twoCellAnchor editAs="absolute">
    <xdr:from>
      <xdr:col>7</xdr:col>
      <xdr:colOff>704850</xdr:colOff>
      <xdr:row>0</xdr:row>
      <xdr:rowOff>171450</xdr:rowOff>
    </xdr:from>
    <xdr:to>
      <xdr:col>7</xdr:col>
      <xdr:colOff>1866900</xdr:colOff>
      <xdr:row>0</xdr:row>
      <xdr:rowOff>466725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D5F5BF-28B8-4AD4-A8BE-932165988132}"/>
            </a:ext>
          </a:extLst>
        </xdr:cNvPr>
        <xdr:cNvGrpSpPr/>
      </xdr:nvGrpSpPr>
      <xdr:grpSpPr>
        <a:xfrm>
          <a:off x="9324975" y="171450"/>
          <a:ext cx="1162050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4391BD22-501C-87A5-8153-6168E23AB3ED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35AFF455-F837-F8BA-CA37-E3A8C07CF4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9524</xdr:colOff>
      <xdr:row>0</xdr:row>
      <xdr:rowOff>171450</xdr:rowOff>
    </xdr:from>
    <xdr:to>
      <xdr:col>8</xdr:col>
      <xdr:colOff>1371599</xdr:colOff>
      <xdr:row>0</xdr:row>
      <xdr:rowOff>466725</xdr:rowOff>
    </xdr:to>
    <xdr:grpSp>
      <xdr:nvGrpSpPr>
        <xdr:cNvPr id="10" name="Group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5198FF8-56D3-4CB2-84F3-F38831EC0B27}"/>
            </a:ext>
          </a:extLst>
        </xdr:cNvPr>
        <xdr:cNvGrpSpPr/>
      </xdr:nvGrpSpPr>
      <xdr:grpSpPr>
        <a:xfrm>
          <a:off x="10629899" y="171450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96EE39F7-E319-8A89-39BA-3CC08035803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B82265EB-BA1C-0D29-D185-A21366CC5651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BB032E7A-282E-89C7-85DA-250A2DED6EAB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4BE95D72-8C8F-43CB-3244-7FDD1E61092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8</xdr:col>
      <xdr:colOff>1905000</xdr:colOff>
      <xdr:row>0</xdr:row>
      <xdr:rowOff>57150</xdr:rowOff>
    </xdr:from>
    <xdr:to>
      <xdr:col>10</xdr:col>
      <xdr:colOff>476402</xdr:colOff>
      <xdr:row>0</xdr:row>
      <xdr:rowOff>561974</xdr:rowOff>
    </xdr:to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8322D462-995B-49D4-8DD2-8762D1A2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525375" y="57150"/>
          <a:ext cx="3705377" cy="5048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200025</xdr:colOff>
      <xdr:row>0</xdr:row>
      <xdr:rowOff>95250</xdr:rowOff>
    </xdr:from>
    <xdr:to>
      <xdr:col>11</xdr:col>
      <xdr:colOff>1647825</xdr:colOff>
      <xdr:row>0</xdr:row>
      <xdr:rowOff>571500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76A9ADA-21D4-4348-A1AA-A2DB7D63C321}"/>
            </a:ext>
          </a:extLst>
        </xdr:cNvPr>
        <xdr:cNvSpPr/>
      </xdr:nvSpPr>
      <xdr:spPr>
        <a:xfrm>
          <a:off x="9115425" y="95250"/>
          <a:ext cx="5438775" cy="476250"/>
        </a:xfrm>
        <a:prstGeom prst="roundRect">
          <a:avLst>
            <a:gd name="adj" fmla="val 2099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TEXTBEFORE,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TEXTAFTER &amp; TEXTSPLIT</a:t>
          </a:r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Deep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Dive Tutorials - VIDEO           BLOG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accent3">
                <a:lumMod val="50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11</xdr:col>
      <xdr:colOff>526993</xdr:colOff>
      <xdr:row>0</xdr:row>
      <xdr:rowOff>242147</xdr:rowOff>
    </xdr:from>
    <xdr:to>
      <xdr:col>11</xdr:col>
      <xdr:colOff>809503</xdr:colOff>
      <xdr:row>0</xdr:row>
      <xdr:rowOff>440956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3A1E5-9603-410D-BAA3-7A05591C98AF}"/>
            </a:ext>
          </a:extLst>
        </xdr:cNvPr>
        <xdr:cNvGrpSpPr/>
      </xdr:nvGrpSpPr>
      <xdr:grpSpPr>
        <a:xfrm>
          <a:off x="13433368" y="242147"/>
          <a:ext cx="282510" cy="198809"/>
          <a:chOff x="7927423" y="4281248"/>
          <a:chExt cx="282510" cy="199812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81CAD6-6E1E-358F-CC30-BD082CE77A29}"/>
              </a:ext>
            </a:extLst>
          </xdr:cNvPr>
          <xdr:cNvSpPr/>
        </xdr:nvSpPr>
        <xdr:spPr>
          <a:xfrm>
            <a:off x="7927423" y="4281248"/>
            <a:ext cx="282510" cy="199812"/>
          </a:xfrm>
          <a:prstGeom prst="roundRect">
            <a:avLst>
              <a:gd name="adj" fmla="val 23738"/>
            </a:avLst>
          </a:prstGeom>
          <a:solidFill>
            <a:srgbClr val="FF0000">
              <a:alpha val="69804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" name="Isosceles Triangle 4">
            <a:extLst>
              <a:ext uri="{FF2B5EF4-FFF2-40B4-BE49-F238E27FC236}">
                <a16:creationId xmlns:a16="http://schemas.microsoft.com/office/drawing/2014/main" id="{FD9C3570-5F01-7703-EA26-89F830E2B412}"/>
              </a:ext>
            </a:extLst>
          </xdr:cNvPr>
          <xdr:cNvSpPr/>
        </xdr:nvSpPr>
        <xdr:spPr>
          <a:xfrm rot="5400000">
            <a:off x="8024207" y="4346797"/>
            <a:ext cx="88941" cy="68502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 editAs="absolute">
    <xdr:from>
      <xdr:col>11</xdr:col>
      <xdr:colOff>1254793</xdr:colOff>
      <xdr:row>0</xdr:row>
      <xdr:rowOff>207045</xdr:rowOff>
    </xdr:from>
    <xdr:to>
      <xdr:col>11</xdr:col>
      <xdr:colOff>1497430</xdr:colOff>
      <xdr:row>0</xdr:row>
      <xdr:rowOff>448679</xdr:rowOff>
    </xdr:to>
    <xdr:pic>
      <xdr:nvPicPr>
        <xdr:cNvPr id="6" name="Graphic 5" descr="Document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BC664-6FAF-4EE0-B5FA-9E21F9ED5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161168" y="207045"/>
          <a:ext cx="242637" cy="241634"/>
        </a:xfrm>
        <a:prstGeom prst="rect">
          <a:avLst/>
        </a:prstGeom>
      </xdr:spPr>
    </xdr:pic>
    <xdr:clientData/>
  </xdr:twoCellAnchor>
  <xdr:twoCellAnchor editAs="absolute">
    <xdr:from>
      <xdr:col>12</xdr:col>
      <xdr:colOff>76200</xdr:colOff>
      <xdr:row>0</xdr:row>
      <xdr:rowOff>180975</xdr:rowOff>
    </xdr:from>
    <xdr:to>
      <xdr:col>12</xdr:col>
      <xdr:colOff>1238250</xdr:colOff>
      <xdr:row>0</xdr:row>
      <xdr:rowOff>476250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2F01B2-74B7-47BD-8C54-6F357D759F54}"/>
            </a:ext>
          </a:extLst>
        </xdr:cNvPr>
        <xdr:cNvGrpSpPr/>
      </xdr:nvGrpSpPr>
      <xdr:grpSpPr>
        <a:xfrm>
          <a:off x="15106650" y="180975"/>
          <a:ext cx="1162050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6803A8A-2796-F975-F0F0-D9497C7A042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CC8AE377-F87D-E9CD-1677-5FD531A6C8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12</xdr:col>
      <xdr:colOff>1381124</xdr:colOff>
      <xdr:row>0</xdr:row>
      <xdr:rowOff>180975</xdr:rowOff>
    </xdr:from>
    <xdr:to>
      <xdr:col>14</xdr:col>
      <xdr:colOff>66674</xdr:colOff>
      <xdr:row>0</xdr:row>
      <xdr:rowOff>476250</xdr:rowOff>
    </xdr:to>
    <xdr:grpSp>
      <xdr:nvGrpSpPr>
        <xdr:cNvPr id="10" name="Group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A309BDB-03C4-4207-85AF-749F1FFE3952}"/>
            </a:ext>
          </a:extLst>
        </xdr:cNvPr>
        <xdr:cNvGrpSpPr/>
      </xdr:nvGrpSpPr>
      <xdr:grpSpPr>
        <a:xfrm>
          <a:off x="16411574" y="180975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45588171-62E4-7D40-823D-2A9A191FE18E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99A1938D-2111-B392-6A63-A8EB5A25445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249B4794-EDE7-496B-2DAC-1FE58EDE099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BA31FDCE-2B29-AFC5-26F7-0A31FE7850B3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14</xdr:col>
      <xdr:colOff>600075</xdr:colOff>
      <xdr:row>0</xdr:row>
      <xdr:rowOff>66675</xdr:rowOff>
    </xdr:from>
    <xdr:to>
      <xdr:col>18</xdr:col>
      <xdr:colOff>438302</xdr:colOff>
      <xdr:row>0</xdr:row>
      <xdr:rowOff>571499</xdr:rowOff>
    </xdr:to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770238A4-42BF-4BAA-82DF-F4130F2BE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8307050" y="66675"/>
          <a:ext cx="3705377" cy="5048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0</xdr:row>
      <xdr:rowOff>192052</xdr:rowOff>
    </xdr:from>
    <xdr:to>
      <xdr:col>10</xdr:col>
      <xdr:colOff>1162050</xdr:colOff>
      <xdr:row>0</xdr:row>
      <xdr:rowOff>487327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1AF7D-1B99-40DF-B97E-835FACFE9237}"/>
            </a:ext>
          </a:extLst>
        </xdr:cNvPr>
        <xdr:cNvGrpSpPr/>
      </xdr:nvGrpSpPr>
      <xdr:grpSpPr>
        <a:xfrm>
          <a:off x="9865179" y="192052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6EF43E5D-F7F4-25FB-7754-7F17664D5DD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B92CE0E6-C72A-352F-C928-6E529A76BA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1304924</xdr:colOff>
      <xdr:row>0</xdr:row>
      <xdr:rowOff>192052</xdr:rowOff>
    </xdr:from>
    <xdr:to>
      <xdr:col>10</xdr:col>
      <xdr:colOff>2666999</xdr:colOff>
      <xdr:row>0</xdr:row>
      <xdr:rowOff>487327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C2C493-2A41-465A-908C-AD3BE20FC97D}"/>
            </a:ext>
          </a:extLst>
        </xdr:cNvPr>
        <xdr:cNvGrpSpPr/>
      </xdr:nvGrpSpPr>
      <xdr:grpSpPr>
        <a:xfrm>
          <a:off x="11170103" y="192052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2645CF26-C697-5B27-DE18-F3983627C8B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E465DB73-E543-6DA3-F01B-9675BFEDC8C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6EEAAFE1-163E-81BF-6982-EF6EB27E1F61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C78801E-0864-1EC2-2487-761341CCF54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11</xdr:col>
      <xdr:colOff>167951</xdr:colOff>
      <xdr:row>0</xdr:row>
      <xdr:rowOff>77752</xdr:rowOff>
    </xdr:from>
    <xdr:to>
      <xdr:col>12</xdr:col>
      <xdr:colOff>209119</xdr:colOff>
      <xdr:row>0</xdr:row>
      <xdr:rowOff>582576</xdr:rowOff>
    </xdr:to>
    <xdr:pic>
      <xdr:nvPicPr>
        <xdr:cNvPr id="10" name="my-online-training-hub-logo-2">
          <a:extLst>
            <a:ext uri="{FF2B5EF4-FFF2-40B4-BE49-F238E27FC236}">
              <a16:creationId xmlns:a16="http://schemas.microsoft.com/office/drawing/2014/main" id="{83C42148-CCB5-46F5-9435-6730D63AB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065579" y="77752"/>
          <a:ext cx="3705377" cy="504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355356</xdr:colOff>
      <xdr:row>0</xdr:row>
      <xdr:rowOff>95250</xdr:rowOff>
    </xdr:from>
    <xdr:to>
      <xdr:col>15</xdr:col>
      <xdr:colOff>345831</xdr:colOff>
      <xdr:row>0</xdr:row>
      <xdr:rowOff>571500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445E9E51-0B68-40A2-8D17-94BF5815D1A7}"/>
            </a:ext>
          </a:extLst>
        </xdr:cNvPr>
        <xdr:cNvSpPr/>
      </xdr:nvSpPr>
      <xdr:spPr>
        <a:xfrm>
          <a:off x="9869366" y="95250"/>
          <a:ext cx="4475284" cy="476250"/>
        </a:xfrm>
        <a:prstGeom prst="roundRect">
          <a:avLst>
            <a:gd name="adj" fmla="val 2099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Trim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Ref Dot Operator</a:t>
          </a:r>
          <a:r>
            <a:rPr lang="en-AU" sz="1100" b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Deep</a:t>
          </a:r>
          <a:r>
            <a:rPr lang="en-AU" sz="1100" b="0" baseline="0">
              <a:solidFill>
                <a:schemeClr val="accent3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Dive Tutorials - VIDEO           BLOG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chemeClr val="accent3">
                <a:lumMod val="50000"/>
              </a:schemeClr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13</xdr:col>
      <xdr:colOff>888211</xdr:colOff>
      <xdr:row>0</xdr:row>
      <xdr:rowOff>242147</xdr:rowOff>
    </xdr:from>
    <xdr:to>
      <xdr:col>14</xdr:col>
      <xdr:colOff>113446</xdr:colOff>
      <xdr:row>0</xdr:row>
      <xdr:rowOff>440956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998FB-EE26-4B8A-98E2-4F85DC433E30}"/>
            </a:ext>
          </a:extLst>
        </xdr:cNvPr>
        <xdr:cNvGrpSpPr/>
      </xdr:nvGrpSpPr>
      <xdr:grpSpPr>
        <a:xfrm>
          <a:off x="13204036" y="242147"/>
          <a:ext cx="282510" cy="198809"/>
          <a:chOff x="7927423" y="4281248"/>
          <a:chExt cx="282510" cy="199812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85DBD83-2729-1187-77D4-D033A0CE269E}"/>
              </a:ext>
            </a:extLst>
          </xdr:cNvPr>
          <xdr:cNvSpPr/>
        </xdr:nvSpPr>
        <xdr:spPr>
          <a:xfrm>
            <a:off x="7927423" y="4281248"/>
            <a:ext cx="282510" cy="199812"/>
          </a:xfrm>
          <a:prstGeom prst="roundRect">
            <a:avLst>
              <a:gd name="adj" fmla="val 23738"/>
            </a:avLst>
          </a:prstGeom>
          <a:solidFill>
            <a:srgbClr val="FF0000">
              <a:alpha val="69804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5" name="Isosceles Triangle 4">
            <a:extLst>
              <a:ext uri="{FF2B5EF4-FFF2-40B4-BE49-F238E27FC236}">
                <a16:creationId xmlns:a16="http://schemas.microsoft.com/office/drawing/2014/main" id="{23EF01FA-8611-A6C7-F76E-5130E5F3C733}"/>
              </a:ext>
            </a:extLst>
          </xdr:cNvPr>
          <xdr:cNvSpPr/>
        </xdr:nvSpPr>
        <xdr:spPr>
          <a:xfrm rot="5400000">
            <a:off x="8024207" y="4346797"/>
            <a:ext cx="88941" cy="68502"/>
          </a:xfrm>
          <a:prstGeom prst="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 editAs="absolute">
    <xdr:from>
      <xdr:col>14</xdr:col>
      <xdr:colOff>562399</xdr:colOff>
      <xdr:row>0</xdr:row>
      <xdr:rowOff>207045</xdr:rowOff>
    </xdr:from>
    <xdr:to>
      <xdr:col>15</xdr:col>
      <xdr:colOff>195436</xdr:colOff>
      <xdr:row>0</xdr:row>
      <xdr:rowOff>448679</xdr:rowOff>
    </xdr:to>
    <xdr:pic>
      <xdr:nvPicPr>
        <xdr:cNvPr id="6" name="Graphic 5" descr="Document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97F4F9-74DE-4458-8000-3C0DEC0B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951618" y="207045"/>
          <a:ext cx="242637" cy="241634"/>
        </a:xfrm>
        <a:prstGeom prst="rect">
          <a:avLst/>
        </a:prstGeom>
      </xdr:spPr>
    </xdr:pic>
    <xdr:clientData/>
  </xdr:twoCellAnchor>
  <xdr:twoCellAnchor editAs="absolute">
    <xdr:from>
      <xdr:col>16</xdr:col>
      <xdr:colOff>95250</xdr:colOff>
      <xdr:row>0</xdr:row>
      <xdr:rowOff>190500</xdr:rowOff>
    </xdr:from>
    <xdr:to>
      <xdr:col>18</xdr:col>
      <xdr:colOff>38100</xdr:colOff>
      <xdr:row>0</xdr:row>
      <xdr:rowOff>485775</xdr:rowOff>
    </xdr:to>
    <xdr:grpSp>
      <xdr:nvGrpSpPr>
        <xdr:cNvPr id="7" name="Group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825230-64E6-4E49-B71C-9D400C221B05}"/>
            </a:ext>
          </a:extLst>
        </xdr:cNvPr>
        <xdr:cNvGrpSpPr/>
      </xdr:nvGrpSpPr>
      <xdr:grpSpPr>
        <a:xfrm>
          <a:off x="14687550" y="190500"/>
          <a:ext cx="1162050" cy="295275"/>
          <a:chOff x="4486275" y="142875"/>
          <a:chExt cx="1162050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463A3584-F4DD-C292-9006-06688864F28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9" name="Graphic 8" descr="Document">
            <a:extLst>
              <a:ext uri="{FF2B5EF4-FFF2-40B4-BE49-F238E27FC236}">
                <a16:creationId xmlns:a16="http://schemas.microsoft.com/office/drawing/2014/main" id="{B6287843-B28B-B40F-07DD-4FB6BEF8F8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18</xdr:col>
      <xdr:colOff>180974</xdr:colOff>
      <xdr:row>0</xdr:row>
      <xdr:rowOff>190500</xdr:rowOff>
    </xdr:from>
    <xdr:to>
      <xdr:col>20</xdr:col>
      <xdr:colOff>323849</xdr:colOff>
      <xdr:row>0</xdr:row>
      <xdr:rowOff>485775</xdr:rowOff>
    </xdr:to>
    <xdr:grpSp>
      <xdr:nvGrpSpPr>
        <xdr:cNvPr id="10" name="Group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C293E15-7F57-437C-9FFC-A9667D3FEA06}"/>
            </a:ext>
          </a:extLst>
        </xdr:cNvPr>
        <xdr:cNvGrpSpPr/>
      </xdr:nvGrpSpPr>
      <xdr:grpSpPr>
        <a:xfrm>
          <a:off x="15992474" y="190500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F5249882-25DB-A2F0-38ED-FF018123583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4F2F8BC9-065A-719D-1960-B61285B9889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91BB4378-8F0D-DB9E-6350-6AACC0AAB9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0EA6AEAB-9161-38DF-B5BE-A5192F12705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21</xdr:col>
      <xdr:colOff>247650</xdr:colOff>
      <xdr:row>0</xdr:row>
      <xdr:rowOff>76200</xdr:rowOff>
    </xdr:from>
    <xdr:to>
      <xdr:col>27</xdr:col>
      <xdr:colOff>295427</xdr:colOff>
      <xdr:row>0</xdr:row>
      <xdr:rowOff>581024</xdr:rowOff>
    </xdr:to>
    <xdr:pic>
      <xdr:nvPicPr>
        <xdr:cNvPr id="15" name="my-online-training-hub-logo-2">
          <a:extLst>
            <a:ext uri="{FF2B5EF4-FFF2-40B4-BE49-F238E27FC236}">
              <a16:creationId xmlns:a16="http://schemas.microsoft.com/office/drawing/2014/main" id="{8E4C3EE4-37B9-4F62-8A6D-BEECA9142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887950" y="76200"/>
          <a:ext cx="3705377" cy="504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E58A7-2F64-42E1-BB62-379213411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166687</xdr:rowOff>
    </xdr:from>
    <xdr:ext cx="609600" cy="609600"/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D12096-C1C3-4205-9BB9-A671272E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822325</xdr:colOff>
      <xdr:row>35</xdr:row>
      <xdr:rowOff>166687</xdr:rowOff>
    </xdr:from>
    <xdr:ext cx="609600" cy="609600"/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48B5937-256D-47A1-B46E-A291F11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1644650</xdr:colOff>
      <xdr:row>35</xdr:row>
      <xdr:rowOff>166687</xdr:rowOff>
    </xdr:from>
    <xdr:ext cx="609600" cy="609600"/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2169CEA-453A-4A29-B042-E86E25583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2466975</xdr:colOff>
      <xdr:row>35</xdr:row>
      <xdr:rowOff>180975</xdr:rowOff>
    </xdr:from>
    <xdr:ext cx="609600" cy="609600"/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30636B8-4377-490F-89AD-08D8CB0E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203200</xdr:colOff>
      <xdr:row>35</xdr:row>
      <xdr:rowOff>185737</xdr:rowOff>
    </xdr:from>
    <xdr:ext cx="609600" cy="609600"/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C9D30FB-A90E-42BA-930D-32BF93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1025525</xdr:colOff>
      <xdr:row>35</xdr:row>
      <xdr:rowOff>166687</xdr:rowOff>
    </xdr:from>
    <xdr:ext cx="609600" cy="609600"/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7A8843B-DD60-47A1-B4F5-99672A56D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1866899</xdr:colOff>
      <xdr:row>35</xdr:row>
      <xdr:rowOff>172216</xdr:rowOff>
    </xdr:from>
    <xdr:ext cx="600076" cy="600076"/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2F3685-C747-422A-B799-2FC86142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CC8713-ACF0-48A8-A558-A1A03D16A252}" name="TblItems" displayName="TblItems" ref="B5:C11" totalsRowShown="0" headerRowDxfId="17" dataDxfId="15" headerRowBorderDxfId="16">
  <autoFilter ref="B5:C11" xr:uid="{810C6B60-64DD-49E2-A602-D69D048266FC}"/>
  <tableColumns count="2">
    <tableColumn id="1" xr3:uid="{B3188395-31CD-4575-B819-459524ADDD92}" name="Item" dataDxfId="14"/>
    <tableColumn id="2" xr3:uid="{3410330B-3C83-4470-8B9B-D8DA1737609F}" name="Sales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489113-B2B4-44F4-960A-B732F9EF2803}" name="TblSales" displayName="TblSales" ref="B6:D10" totalsRowShown="0" dataDxfId="12">
  <autoFilter ref="B6:D10" xr:uid="{3E489113-B2B4-44F4-960A-B732F9EF2803}">
    <filterColumn colId="0" hiddenButton="1"/>
    <filterColumn colId="1" hiddenButton="1"/>
    <filterColumn colId="2" hiddenButton="1"/>
  </autoFilter>
  <tableColumns count="3">
    <tableColumn id="1" xr3:uid="{682EA9DA-EB77-44DF-B349-951BB78A200F}" name="Region" dataDxfId="11"/>
    <tableColumn id="2" xr3:uid="{B8D03CE8-B490-4DBA-A78F-FA46D01F2BD5}" name="Q1Sales" dataDxfId="10"/>
    <tableColumn id="3" xr3:uid="{C7C9389F-BF17-4AE1-A6B9-77A2E258F3E0}" name="Q2Sales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490CBE-00DB-4440-9DB8-822BD0D4F3C1}" name="TblLookup" displayName="TblLookup" ref="B64:E80" totalsRowShown="0" headerRowDxfId="8" headerRowBorderDxfId="7">
  <autoFilter ref="B64:E80" xr:uid="{AFBD9B55-5639-43FB-9F94-57A991748CF7}"/>
  <tableColumns count="4">
    <tableColumn id="1" xr3:uid="{CDCA56C5-1A71-4DF1-9511-7C5EF2948CC4}" name="Year"/>
    <tableColumn id="2" xr3:uid="{7ECE2577-8B43-49F0-9661-473634AD347F}" name="Product"/>
    <tableColumn id="3" xr3:uid="{61AFB81F-98D3-4283-9A99-1EA53098E9C1}" name="Sales" dataDxfId="6"/>
    <tableColumn id="4" xr3:uid="{7D382C4E-CB1A-4173-87D7-5E03E72A2F21}" name="Category" dataDxfId="5">
      <calculatedColumnFormula>_xlfn.XLOOKUP(TblLookup[[#This Row],[Product]],TblCategories[Product],TblCategories[Category])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6DF6C3-3EB3-4B77-B35C-AA05046711EA}" name="TblCategories" displayName="TblCategories" ref="H64:I80" totalsRowShown="0" headerRowDxfId="4" headerRowBorderDxfId="3">
  <autoFilter ref="H64:I80" xr:uid="{D87BD991-F7D5-486C-8770-532611BA5B71}"/>
  <tableColumns count="2">
    <tableColumn id="1" xr3:uid="{8887DCB4-D94E-4B13-8EED-351AD9E3F632}" name="Category"/>
    <tableColumn id="2" xr3:uid="{D91D606F-72F5-4257-BCF2-28EA2B1B4A29}" name="Produ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hyperlink" Target="https://www.myonlinetraininghub.com/excel-data-analyst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Relationship Id="rId22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48AE-67F7-42F8-A55A-87F47BFC1CEF}">
  <dimension ref="A1:Q30"/>
  <sheetViews>
    <sheetView showGridLines="0" showRowColHeaders="0" workbookViewId="0">
      <selection activeCell="C27" sqref="C27"/>
    </sheetView>
  </sheetViews>
  <sheetFormatPr defaultColWidth="0" defaultRowHeight="15" customHeight="1" zeroHeight="1"/>
  <cols>
    <col min="1" max="1" width="4.85546875" customWidth="1"/>
    <col min="2" max="17" width="9.140625" customWidth="1"/>
    <col min="18" max="16384" width="9.140625" hidden="1"/>
  </cols>
  <sheetData>
    <row r="1" spans="1:17" ht="52.5" customHeight="1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/>
    <row r="3" spans="1:17" ht="18.75">
      <c r="B3" s="5" t="s">
        <v>1</v>
      </c>
    </row>
    <row r="4" spans="1:17" ht="18.75">
      <c r="B4" s="6" t="s">
        <v>2</v>
      </c>
    </row>
    <row r="5" spans="1:17" ht="18.75">
      <c r="B5" s="6" t="s">
        <v>3</v>
      </c>
    </row>
    <row r="6" spans="1:17" ht="18.75">
      <c r="B6" s="6" t="s">
        <v>4</v>
      </c>
    </row>
    <row r="7" spans="1:17" ht="18.75">
      <c r="B7" s="6"/>
    </row>
    <row r="8" spans="1:17" ht="18.75">
      <c r="B8" s="6" t="s">
        <v>5</v>
      </c>
    </row>
    <row r="9" spans="1:17"/>
    <row r="10" spans="1:17" ht="18.75">
      <c r="B10" s="6" t="s">
        <v>6</v>
      </c>
    </row>
    <row r="11" spans="1:17" ht="18.75">
      <c r="B11" s="6" t="s">
        <v>7</v>
      </c>
    </row>
    <row r="30" spans="2:2" hidden="1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N21"/>
  <sheetViews>
    <sheetView showGridLines="0" tabSelected="1" topLeftCell="B1" zoomScaleNormal="100" workbookViewId="0">
      <selection activeCell="L7" sqref="L7"/>
    </sheetView>
  </sheetViews>
  <sheetFormatPr defaultRowHeight="16.5"/>
  <cols>
    <col min="1" max="1" width="3.42578125" style="4" customWidth="1"/>
    <col min="2" max="2" width="16.85546875" style="4" customWidth="1"/>
    <col min="3" max="3" width="15.85546875" style="4" bestFit="1" customWidth="1"/>
    <col min="4" max="4" width="12.5703125" style="4" customWidth="1"/>
    <col min="5" max="5" width="32.7109375" style="4" bestFit="1" customWidth="1"/>
    <col min="6" max="6" width="9.28515625" style="4" bestFit="1" customWidth="1"/>
    <col min="7" max="7" width="9.7109375" style="4" customWidth="1"/>
    <col min="8" max="8" width="30" style="4" customWidth="1"/>
    <col min="9" max="9" width="43.140625" style="4" customWidth="1"/>
    <col min="10" max="10" width="40" style="4" customWidth="1"/>
    <col min="11" max="11" width="30.85546875" style="4" bestFit="1" customWidth="1"/>
    <col min="12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8" customFormat="1" ht="48.75" customHeight="1">
      <c r="A1" s="7" t="s">
        <v>229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4" spans="1:14" ht="18.75">
      <c r="B4" s="11" t="s">
        <v>100</v>
      </c>
      <c r="C4" s="10"/>
      <c r="D4" s="23"/>
      <c r="E4" s="10"/>
      <c r="F4" s="10"/>
      <c r="H4" s="11" t="s">
        <v>140</v>
      </c>
      <c r="I4" s="11"/>
      <c r="J4" s="11"/>
    </row>
    <row r="5" spans="1:14" ht="45">
      <c r="H5" s="22" t="s">
        <v>136</v>
      </c>
      <c r="I5" s="30" t="s">
        <v>259</v>
      </c>
      <c r="J5" s="30" t="s">
        <v>258</v>
      </c>
    </row>
    <row r="6" spans="1:14">
      <c r="B6" s="12" t="s">
        <v>60</v>
      </c>
      <c r="C6" s="12" t="s">
        <v>61</v>
      </c>
      <c r="D6" s="12" t="s">
        <v>54</v>
      </c>
      <c r="E6" s="12" t="s">
        <v>63</v>
      </c>
      <c r="F6" s="13" t="s">
        <v>64</v>
      </c>
      <c r="H6" s="20" t="s">
        <v>105</v>
      </c>
      <c r="I6" s="20" t="s">
        <v>234</v>
      </c>
      <c r="J6" s="20" t="s">
        <v>260</v>
      </c>
    </row>
    <row r="7" spans="1:14" ht="30.75" customHeight="1">
      <c r="B7" s="44" t="s">
        <v>65</v>
      </c>
      <c r="C7" s="44" t="s">
        <v>66</v>
      </c>
      <c r="D7" s="44" t="s">
        <v>67</v>
      </c>
      <c r="E7" s="44" t="s">
        <v>69</v>
      </c>
      <c r="F7" s="44">
        <v>120</v>
      </c>
      <c r="H7" s="25" t="s">
        <v>144</v>
      </c>
      <c r="I7" s="25" t="s">
        <v>236</v>
      </c>
      <c r="J7" s="25" t="s">
        <v>235</v>
      </c>
    </row>
    <row r="8" spans="1:14" ht="30.75" customHeight="1">
      <c r="B8" s="44" t="s">
        <v>70</v>
      </c>
      <c r="C8" s="44" t="s">
        <v>71</v>
      </c>
      <c r="D8" s="44" t="s">
        <v>67</v>
      </c>
      <c r="E8" s="44" t="s">
        <v>73</v>
      </c>
      <c r="F8" s="44">
        <v>85</v>
      </c>
      <c r="H8" s="25" t="s">
        <v>237</v>
      </c>
      <c r="I8" s="25" t="s">
        <v>239</v>
      </c>
      <c r="J8" s="25" t="s">
        <v>238</v>
      </c>
    </row>
    <row r="9" spans="1:14" ht="30.75" customHeight="1">
      <c r="B9" s="44" t="s">
        <v>74</v>
      </c>
      <c r="C9" s="44" t="s">
        <v>75</v>
      </c>
      <c r="D9" s="44" t="s">
        <v>76</v>
      </c>
      <c r="E9" s="44" t="s">
        <v>78</v>
      </c>
      <c r="F9" s="44">
        <v>200</v>
      </c>
      <c r="H9" s="25" t="s">
        <v>240</v>
      </c>
      <c r="I9" s="25" t="s">
        <v>246</v>
      </c>
      <c r="J9" s="25" t="s">
        <v>253</v>
      </c>
    </row>
    <row r="10" spans="1:14" ht="30.75" customHeight="1">
      <c r="B10" s="44" t="s">
        <v>79</v>
      </c>
      <c r="C10" s="44" t="s">
        <v>80</v>
      </c>
      <c r="D10" s="44" t="s">
        <v>76</v>
      </c>
      <c r="E10" s="44" t="s">
        <v>82</v>
      </c>
      <c r="F10" s="44">
        <v>150</v>
      </c>
      <c r="H10" s="25" t="s">
        <v>148</v>
      </c>
      <c r="I10" s="25" t="s">
        <v>247</v>
      </c>
      <c r="J10" s="25" t="s">
        <v>251</v>
      </c>
    </row>
    <row r="11" spans="1:14" ht="30.75" customHeight="1">
      <c r="B11" s="44" t="s">
        <v>83</v>
      </c>
      <c r="C11" s="44" t="s">
        <v>84</v>
      </c>
      <c r="D11" s="44" t="s">
        <v>67</v>
      </c>
      <c r="E11" s="44" t="s">
        <v>85</v>
      </c>
      <c r="F11" s="44">
        <v>60</v>
      </c>
      <c r="H11" s="25" t="s">
        <v>241</v>
      </c>
      <c r="I11" s="25" t="s">
        <v>248</v>
      </c>
      <c r="J11" s="25" t="s">
        <v>254</v>
      </c>
    </row>
    <row r="12" spans="1:14" ht="30.75" customHeight="1">
      <c r="B12" s="44" t="s">
        <v>86</v>
      </c>
      <c r="C12" s="44" t="s">
        <v>87</v>
      </c>
      <c r="D12" s="44" t="s">
        <v>76</v>
      </c>
      <c r="E12" s="44" t="s">
        <v>88</v>
      </c>
      <c r="F12" s="44">
        <v>100</v>
      </c>
      <c r="H12" s="25" t="s">
        <v>242</v>
      </c>
      <c r="I12" s="25" t="s">
        <v>249</v>
      </c>
      <c r="J12" s="25" t="s">
        <v>255</v>
      </c>
    </row>
    <row r="13" spans="1:14" ht="30.75" customHeight="1">
      <c r="B13" s="44" t="s">
        <v>89</v>
      </c>
      <c r="C13" s="44" t="s">
        <v>90</v>
      </c>
      <c r="D13" s="44" t="s">
        <v>76</v>
      </c>
      <c r="E13" s="44" t="s">
        <v>91</v>
      </c>
      <c r="F13" s="44">
        <v>300</v>
      </c>
      <c r="H13" s="25" t="s">
        <v>243</v>
      </c>
      <c r="I13" s="25" t="s">
        <v>250</v>
      </c>
      <c r="J13" s="25" t="s">
        <v>256</v>
      </c>
    </row>
    <row r="14" spans="1:14" ht="30.75" customHeight="1">
      <c r="B14" s="44" t="s">
        <v>92</v>
      </c>
      <c r="C14" s="44" t="s">
        <v>93</v>
      </c>
      <c r="D14" s="44" t="s">
        <v>67</v>
      </c>
      <c r="E14" s="44" t="s">
        <v>94</v>
      </c>
      <c r="F14" s="44">
        <v>40</v>
      </c>
      <c r="H14" s="25" t="s">
        <v>244</v>
      </c>
      <c r="I14" s="25" t="s">
        <v>251</v>
      </c>
      <c r="J14" s="25" t="s">
        <v>257</v>
      </c>
    </row>
    <row r="15" spans="1:14" ht="30.75" customHeight="1">
      <c r="B15" s="44" t="s">
        <v>95</v>
      </c>
      <c r="C15" s="44" t="s">
        <v>96</v>
      </c>
      <c r="D15" s="44" t="s">
        <v>76</v>
      </c>
      <c r="E15" s="44" t="s">
        <v>97</v>
      </c>
      <c r="F15" s="44">
        <v>90</v>
      </c>
      <c r="H15" s="25" t="s">
        <v>245</v>
      </c>
      <c r="I15" s="25" t="s">
        <v>252</v>
      </c>
      <c r="J15" s="25" t="s">
        <v>257</v>
      </c>
    </row>
    <row r="16" spans="1:14">
      <c r="H16"/>
      <c r="I16"/>
      <c r="J16"/>
    </row>
    <row r="17" spans="2:10">
      <c r="B17" s="11" t="s">
        <v>157</v>
      </c>
      <c r="C17" s="53" t="s">
        <v>292</v>
      </c>
      <c r="D17" s="33" t="s">
        <v>169</v>
      </c>
      <c r="E17" s="11" t="s">
        <v>170</v>
      </c>
      <c r="F17" s="10"/>
      <c r="H17"/>
      <c r="I17"/>
      <c r="J17"/>
    </row>
    <row r="18" spans="2:10">
      <c r="B18" s="4" t="s">
        <v>98</v>
      </c>
      <c r="C18" s="4" t="s">
        <v>74</v>
      </c>
      <c r="D18" s="15">
        <f>VLOOKUP(C18,B7:F15,5,FALSE)</f>
        <v>200</v>
      </c>
      <c r="E18" s="4" t="str">
        <f ca="1">IFERROR(_xlfn.FORMULATEXT(D18),"")</f>
        <v>=VLOOKUP(C18,B7:F15,5,FALSE)</v>
      </c>
      <c r="H18"/>
      <c r="I18"/>
      <c r="J18"/>
    </row>
    <row r="19" spans="2:10">
      <c r="B19" s="4" t="s">
        <v>99</v>
      </c>
      <c r="C19" s="4" t="s">
        <v>74</v>
      </c>
      <c r="D19" s="15">
        <f>_xlfn.XLOOKUP(C19,B7:B15,F7:F15,"")</f>
        <v>200</v>
      </c>
      <c r="E19" s="4" t="str">
        <f ca="1">IFERROR(_xlfn.FORMULATEXT(D19),"")</f>
        <v>=XLOOKUP(C19,B7:B15,F7:F15,"")</v>
      </c>
      <c r="F19"/>
      <c r="G19"/>
    </row>
    <row r="20" spans="2:10">
      <c r="E20"/>
      <c r="F20"/>
      <c r="G20"/>
    </row>
    <row r="21" spans="2:10">
      <c r="E21"/>
      <c r="F21"/>
      <c r="G21"/>
    </row>
  </sheetData>
  <sortState xmlns:xlrd2="http://schemas.microsoft.com/office/spreadsheetml/2017/richdata2" ref="E2:E25">
    <sortCondition ref="E2:E25"/>
  </sortState>
  <dataValidations count="1">
    <dataValidation type="list" allowBlank="1" showInputMessage="1" showErrorMessage="1" sqref="C18:C19" xr:uid="{6EC64BBB-0A3C-41E9-8BE6-62D8383D2397}">
      <formula1>$B$7:$B$15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3935-18B3-4EA9-9B2F-5D3FA8C40F37}">
  <dimension ref="A1:N16"/>
  <sheetViews>
    <sheetView showGridLines="0" zoomScaleNormal="100" workbookViewId="0"/>
  </sheetViews>
  <sheetFormatPr defaultRowHeight="16.5"/>
  <cols>
    <col min="1" max="1" width="3.42578125" style="4" customWidth="1"/>
    <col min="2" max="2" width="16" style="4" customWidth="1"/>
    <col min="3" max="3" width="15.85546875" style="4" bestFit="1" customWidth="1"/>
    <col min="4" max="4" width="12.5703125" style="4" customWidth="1"/>
    <col min="5" max="6" width="25.7109375" style="4" customWidth="1"/>
    <col min="7" max="7" width="7.5703125" style="4" customWidth="1"/>
    <col min="8" max="8" width="30" style="4" customWidth="1"/>
    <col min="9" max="11" width="31.7109375" style="4" customWidth="1"/>
    <col min="12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8" customFormat="1" ht="48.75" customHeight="1">
      <c r="A1" s="7" t="s">
        <v>230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4" spans="1:14">
      <c r="B4" s="11" t="s">
        <v>101</v>
      </c>
      <c r="C4" s="10"/>
      <c r="D4" s="10"/>
      <c r="E4" s="10"/>
      <c r="F4" s="10"/>
      <c r="H4" s="11" t="s">
        <v>140</v>
      </c>
      <c r="I4" s="11"/>
      <c r="J4" s="11"/>
      <c r="K4" s="11"/>
    </row>
    <row r="5" spans="1:14" ht="33">
      <c r="H5" s="22" t="s">
        <v>136</v>
      </c>
      <c r="I5" s="18" t="s">
        <v>127</v>
      </c>
      <c r="J5" s="19" t="s">
        <v>114</v>
      </c>
      <c r="K5" s="19" t="s">
        <v>115</v>
      </c>
    </row>
    <row r="6" spans="1:14">
      <c r="B6" s="11" t="s">
        <v>102</v>
      </c>
      <c r="C6" s="11" t="s">
        <v>103</v>
      </c>
      <c r="D6" s="11" t="s">
        <v>104</v>
      </c>
      <c r="E6" s="39" t="s">
        <v>137</v>
      </c>
      <c r="F6" s="11" t="s">
        <v>138</v>
      </c>
      <c r="H6" s="20" t="s">
        <v>105</v>
      </c>
      <c r="I6" s="21" t="s">
        <v>106</v>
      </c>
      <c r="J6" s="21" t="s">
        <v>107</v>
      </c>
      <c r="K6" s="21" t="s">
        <v>111</v>
      </c>
    </row>
    <row r="7" spans="1:14">
      <c r="B7" s="17" t="s">
        <v>116</v>
      </c>
      <c r="C7" s="17" t="s">
        <v>117</v>
      </c>
      <c r="D7" s="17" t="s">
        <v>118</v>
      </c>
      <c r="E7" s="40" t="str">
        <f>_xlfn.CONCAT(B7, " ", C7, " ", D7)</f>
        <v>John William Smith</v>
      </c>
      <c r="F7" s="4" t="str">
        <f>_xlfn.TEXTJOIN(" ", TRUE, B7:D7)</f>
        <v>John William Smith</v>
      </c>
      <c r="H7" s="17" t="s">
        <v>108</v>
      </c>
      <c r="I7" s="17" t="s">
        <v>128</v>
      </c>
      <c r="J7" s="17" t="s">
        <v>129</v>
      </c>
      <c r="K7" s="17" t="s">
        <v>129</v>
      </c>
    </row>
    <row r="8" spans="1:14">
      <c r="B8" s="17" t="s">
        <v>119</v>
      </c>
      <c r="C8" s="17"/>
      <c r="D8" s="17" t="s">
        <v>120</v>
      </c>
      <c r="E8" s="40" t="str">
        <f t="shared" ref="E8:E11" si="0">_xlfn.CONCAT(B8, " ", C8, " ", D8)</f>
        <v>Sarah  Lee</v>
      </c>
      <c r="F8" s="4" t="str">
        <f>_xlfn.TEXTJOIN(" ", TRUE, B8:D8)</f>
        <v>Sarah Lee</v>
      </c>
      <c r="H8" s="17" t="s">
        <v>109</v>
      </c>
      <c r="I8" s="17" t="s">
        <v>130</v>
      </c>
      <c r="J8" s="17" t="s">
        <v>129</v>
      </c>
      <c r="K8" s="17" t="s">
        <v>129</v>
      </c>
    </row>
    <row r="9" spans="1:14">
      <c r="B9" s="17" t="s">
        <v>121</v>
      </c>
      <c r="C9" s="17" t="s">
        <v>122</v>
      </c>
      <c r="D9" s="17"/>
      <c r="E9" s="40" t="str">
        <f t="shared" si="0"/>
        <v xml:space="preserve">Michael Andrew </v>
      </c>
      <c r="F9" s="4" t="str">
        <f>_xlfn.TEXTJOIN(" ", TRUE, B9:D9)</f>
        <v>Michael Andrew</v>
      </c>
      <c r="H9" s="17" t="s">
        <v>110</v>
      </c>
      <c r="I9" s="17" t="s">
        <v>131</v>
      </c>
      <c r="J9" s="17" t="s">
        <v>131</v>
      </c>
      <c r="K9" s="17" t="s">
        <v>132</v>
      </c>
    </row>
    <row r="10" spans="1:14">
      <c r="B10" s="17" t="s">
        <v>125</v>
      </c>
      <c r="C10" s="17" t="s">
        <v>123</v>
      </c>
      <c r="D10" s="17" t="s">
        <v>126</v>
      </c>
      <c r="E10" s="40" t="str">
        <f t="shared" si="0"/>
        <v>Rachel Emily Barnes</v>
      </c>
      <c r="F10" s="4" t="str">
        <f t="shared" ref="F10:F11" si="1">_xlfn.TEXTJOIN(" ", TRUE, B10:D10)</f>
        <v>Rachel Emily Barnes</v>
      </c>
      <c r="H10" s="17" t="s">
        <v>112</v>
      </c>
      <c r="I10" s="17" t="s">
        <v>131</v>
      </c>
      <c r="J10" s="17" t="s">
        <v>131</v>
      </c>
      <c r="K10" s="17" t="s">
        <v>133</v>
      </c>
    </row>
    <row r="11" spans="1:14">
      <c r="B11" s="17" t="s">
        <v>123</v>
      </c>
      <c r="C11" s="17"/>
      <c r="D11" s="17" t="s">
        <v>124</v>
      </c>
      <c r="E11" s="40" t="str">
        <f t="shared" si="0"/>
        <v>Emily  Johnson</v>
      </c>
      <c r="F11" s="4" t="str">
        <f t="shared" si="1"/>
        <v>Emily Johnson</v>
      </c>
      <c r="H11" s="17" t="s">
        <v>113</v>
      </c>
      <c r="I11" s="17" t="s">
        <v>131</v>
      </c>
      <c r="J11" s="17" t="s">
        <v>131</v>
      </c>
      <c r="K11" s="17" t="s">
        <v>129</v>
      </c>
    </row>
    <row r="12" spans="1:14">
      <c r="H12" s="17" t="s">
        <v>135</v>
      </c>
      <c r="I12" s="17" t="s">
        <v>131</v>
      </c>
      <c r="J12" s="17" t="s">
        <v>131</v>
      </c>
      <c r="K12" s="17" t="s">
        <v>134</v>
      </c>
    </row>
    <row r="15" spans="1:14">
      <c r="B15" s="9" t="s">
        <v>141</v>
      </c>
      <c r="C15" s="4" t="str">
        <f>_xlfn.TEXTJOIN(", ",TRUE,B7:B12)</f>
        <v>John, Sarah, Michael, Rachel, Emily</v>
      </c>
    </row>
    <row r="16" spans="1:14">
      <c r="C16" s="4" t="str">
        <f ca="1">_xlfn.IFNA(_xlfn.FORMULATEXT(C15),"")</f>
        <v>=TEXTJOIN(", ",TRUE,B7:B12)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811B-E007-4143-BEE1-9B538564979C}">
  <dimension ref="A1:N17"/>
  <sheetViews>
    <sheetView showGridLines="0" zoomScaleNormal="100" workbookViewId="0">
      <selection activeCell="I20" sqref="I20"/>
    </sheetView>
  </sheetViews>
  <sheetFormatPr defaultRowHeight="16.5"/>
  <cols>
    <col min="1" max="1" width="3.42578125" style="4" customWidth="1"/>
    <col min="2" max="2" width="16" style="4" customWidth="1"/>
    <col min="3" max="3" width="15.85546875" style="4" bestFit="1" customWidth="1"/>
    <col min="4" max="4" width="12.5703125" style="4" customWidth="1"/>
    <col min="5" max="5" width="33.5703125" style="4" bestFit="1" customWidth="1"/>
    <col min="6" max="6" width="3.28515625" style="4" customWidth="1"/>
    <col min="7" max="7" width="2.5703125" style="4" customWidth="1"/>
    <col min="8" max="8" width="30" style="4" customWidth="1"/>
    <col min="9" max="9" width="31.85546875" style="4" customWidth="1"/>
    <col min="10" max="10" width="29.85546875" style="4" bestFit="1" customWidth="1"/>
    <col min="11" max="11" width="30.85546875" style="4" bestFit="1" customWidth="1"/>
    <col min="12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8" customFormat="1" ht="48.75" customHeight="1">
      <c r="A1" s="7" t="s">
        <v>231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>
      <c r="B3" s="11" t="s">
        <v>139</v>
      </c>
      <c r="C3" s="10"/>
      <c r="D3" s="10"/>
      <c r="E3" s="10"/>
      <c r="F3" s="10"/>
      <c r="H3" s="11" t="s">
        <v>140</v>
      </c>
      <c r="I3" s="11"/>
      <c r="J3" s="11"/>
    </row>
    <row r="4" spans="1:14" ht="45.75">
      <c r="H4" s="22" t="s">
        <v>136</v>
      </c>
      <c r="I4" s="29" t="s">
        <v>158</v>
      </c>
      <c r="J4" s="30" t="s">
        <v>159</v>
      </c>
    </row>
    <row r="5" spans="1:14">
      <c r="B5" s="12" t="s">
        <v>52</v>
      </c>
      <c r="H5" s="26" t="s">
        <v>105</v>
      </c>
      <c r="I5" s="31" t="s">
        <v>143</v>
      </c>
      <c r="J5" s="31" t="s">
        <v>142</v>
      </c>
    </row>
    <row r="6" spans="1:14">
      <c r="B6" s="14" t="s">
        <v>151</v>
      </c>
      <c r="C6"/>
      <c r="H6" s="25" t="s">
        <v>144</v>
      </c>
      <c r="I6" s="25" t="s">
        <v>146</v>
      </c>
      <c r="J6" s="25" t="s">
        <v>145</v>
      </c>
    </row>
    <row r="7" spans="1:14">
      <c r="B7" s="14" t="s">
        <v>152</v>
      </c>
      <c r="H7" s="25" t="s">
        <v>147</v>
      </c>
      <c r="I7" s="25" t="s">
        <v>161</v>
      </c>
      <c r="J7" s="24" t="s">
        <v>162</v>
      </c>
    </row>
    <row r="8" spans="1:14">
      <c r="B8" s="14" t="s">
        <v>151</v>
      </c>
      <c r="H8" s="25" t="s">
        <v>148</v>
      </c>
      <c r="I8" s="25" t="s">
        <v>163</v>
      </c>
      <c r="J8" s="25" t="s">
        <v>164</v>
      </c>
    </row>
    <row r="9" spans="1:14">
      <c r="B9" s="14" t="s">
        <v>153</v>
      </c>
      <c r="H9" s="25" t="s">
        <v>149</v>
      </c>
      <c r="I9" s="24" t="s">
        <v>162</v>
      </c>
      <c r="J9" s="24" t="s">
        <v>162</v>
      </c>
    </row>
    <row r="10" spans="1:14">
      <c r="B10" s="14" t="s">
        <v>151</v>
      </c>
      <c r="H10" s="25" t="s">
        <v>156</v>
      </c>
      <c r="I10" s="25" t="s">
        <v>165</v>
      </c>
      <c r="J10" s="24" t="s">
        <v>162</v>
      </c>
    </row>
    <row r="11" spans="1:14">
      <c r="B11" s="14" t="s">
        <v>152</v>
      </c>
      <c r="H11" s="25" t="s">
        <v>155</v>
      </c>
      <c r="I11" s="25" t="s">
        <v>184</v>
      </c>
      <c r="J11" s="24" t="s">
        <v>166</v>
      </c>
    </row>
    <row r="12" spans="1:14">
      <c r="H12" s="25" t="s">
        <v>160</v>
      </c>
      <c r="I12" s="25" t="s">
        <v>167</v>
      </c>
      <c r="J12" s="24" t="s">
        <v>166</v>
      </c>
    </row>
    <row r="13" spans="1:14">
      <c r="B13" s="11" t="s">
        <v>157</v>
      </c>
      <c r="C13" s="32" t="s">
        <v>168</v>
      </c>
      <c r="D13" s="33" t="s">
        <v>169</v>
      </c>
      <c r="E13" s="11" t="s">
        <v>170</v>
      </c>
      <c r="F13" s="10"/>
      <c r="I13"/>
      <c r="J13"/>
    </row>
    <row r="14" spans="1:14">
      <c r="B14" s="4" t="s">
        <v>98</v>
      </c>
      <c r="C14" s="27" t="s">
        <v>142</v>
      </c>
      <c r="D14" s="28">
        <f>MATCH("Apple",B6:B11,0)</f>
        <v>1</v>
      </c>
      <c r="E14" s="4" t="str">
        <f ca="1">IFERROR(_xlfn.FORMULATEXT(D14),"")</f>
        <v>=MATCH("Apple",B6:B11,0)</v>
      </c>
    </row>
    <row r="15" spans="1:14">
      <c r="B15" s="4" t="s">
        <v>99</v>
      </c>
      <c r="C15" s="27" t="s">
        <v>143</v>
      </c>
      <c r="D15" s="28">
        <f>_xlfn.XMATCH("Apple",B6:B11)</f>
        <v>1</v>
      </c>
      <c r="E15" s="4" t="str">
        <f ca="1">IFERROR(_xlfn.FORMULATEXT(D15),"")</f>
        <v>=XMATCH("Apple",B6:B11)</v>
      </c>
    </row>
    <row r="16" spans="1:14">
      <c r="B16" s="4" t="s">
        <v>154</v>
      </c>
      <c r="C16" s="27" t="s">
        <v>143</v>
      </c>
      <c r="D16" s="28">
        <f>_xlfn.XMATCH("Apple",B6:B11,,-1)</f>
        <v>5</v>
      </c>
      <c r="E16" s="4" t="str">
        <f ca="1">IFERROR(_xlfn.FORMULATEXT(D16),"")</f>
        <v>=XMATCH("Apple",B6:B11,,-1)</v>
      </c>
    </row>
    <row r="17" spans="3:4">
      <c r="C17"/>
      <c r="D17" s="2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275-47B6-4AE8-9E25-4DF25E520A2C}">
  <dimension ref="A1:N16"/>
  <sheetViews>
    <sheetView showGridLines="0" zoomScaleNormal="100" workbookViewId="0">
      <selection activeCell="H17" sqref="H17"/>
    </sheetView>
  </sheetViews>
  <sheetFormatPr defaultRowHeight="16.5"/>
  <cols>
    <col min="1" max="1" width="3.42578125" style="4" customWidth="1"/>
    <col min="2" max="2" width="21.7109375" style="4" customWidth="1"/>
    <col min="3" max="3" width="17.5703125" style="4" customWidth="1"/>
    <col min="4" max="4" width="12.5703125" style="4" customWidth="1"/>
    <col min="5" max="5" width="36.85546875" style="4" bestFit="1" customWidth="1"/>
    <col min="6" max="6" width="32.140625" style="4" bestFit="1" customWidth="1"/>
    <col min="7" max="7" width="5" style="4" customWidth="1"/>
    <col min="8" max="8" width="30" style="4" customWidth="1"/>
    <col min="9" max="9" width="43.7109375" style="4" bestFit="1" customWidth="1"/>
    <col min="10" max="10" width="33.28515625" style="4" bestFit="1" customWidth="1"/>
    <col min="11" max="11" width="30.85546875" style="4" bestFit="1" customWidth="1"/>
    <col min="12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8" customFormat="1" ht="48.75" customHeight="1">
      <c r="A1" s="7" t="s">
        <v>232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3" spans="1:14">
      <c r="B3" s="11" t="s">
        <v>183</v>
      </c>
      <c r="C3" s="10"/>
      <c r="D3" s="10"/>
      <c r="E3" s="10"/>
      <c r="F3" s="10"/>
      <c r="H3" s="11" t="s">
        <v>140</v>
      </c>
      <c r="I3" s="11"/>
      <c r="J3" s="11"/>
    </row>
    <row r="4" spans="1:14">
      <c r="H4" s="4" t="s">
        <v>136</v>
      </c>
      <c r="I4" s="16" t="s">
        <v>261</v>
      </c>
      <c r="J4" s="16" t="s">
        <v>262</v>
      </c>
    </row>
    <row r="5" spans="1:14">
      <c r="B5" s="34" t="s">
        <v>186</v>
      </c>
      <c r="C5" s="34" t="s">
        <v>53</v>
      </c>
      <c r="H5" s="20" t="s">
        <v>105</v>
      </c>
      <c r="I5" s="21" t="s">
        <v>172</v>
      </c>
      <c r="J5" s="21" t="s">
        <v>171</v>
      </c>
    </row>
    <row r="6" spans="1:14" ht="30">
      <c r="B6" s="24" t="s">
        <v>151</v>
      </c>
      <c r="C6" s="24">
        <v>100</v>
      </c>
      <c r="H6" s="24" t="s">
        <v>173</v>
      </c>
      <c r="I6" s="24" t="s">
        <v>162</v>
      </c>
      <c r="J6" s="24" t="s">
        <v>162</v>
      </c>
    </row>
    <row r="7" spans="1:14" ht="30.75" customHeight="1">
      <c r="B7" s="24" t="s">
        <v>152</v>
      </c>
      <c r="C7" s="24">
        <v>90</v>
      </c>
      <c r="H7" s="24" t="s">
        <v>176</v>
      </c>
      <c r="I7" s="24" t="s">
        <v>162</v>
      </c>
      <c r="J7" s="24" t="s">
        <v>162</v>
      </c>
    </row>
    <row r="8" spans="1:14" ht="30.75" customHeight="1">
      <c r="B8" s="24" t="s">
        <v>153</v>
      </c>
      <c r="C8" s="38" t="e">
        <v>#DIV/0!</v>
      </c>
      <c r="H8" s="24" t="s">
        <v>174</v>
      </c>
      <c r="I8" s="24" t="s">
        <v>180</v>
      </c>
      <c r="J8" s="24" t="s">
        <v>179</v>
      </c>
    </row>
    <row r="9" spans="1:14" ht="30.75" customHeight="1">
      <c r="B9" s="24" t="s">
        <v>187</v>
      </c>
      <c r="C9" s="24">
        <v>120</v>
      </c>
      <c r="H9" s="24" t="s">
        <v>175</v>
      </c>
      <c r="I9" s="24" t="s">
        <v>162</v>
      </c>
      <c r="J9" s="24" t="s">
        <v>166</v>
      </c>
    </row>
    <row r="10" spans="1:14" ht="30.75" customHeight="1">
      <c r="B10" s="24" t="s">
        <v>152</v>
      </c>
      <c r="C10" s="24">
        <v>85</v>
      </c>
      <c r="H10" s="24" t="s">
        <v>177</v>
      </c>
      <c r="I10" s="24" t="s">
        <v>181</v>
      </c>
      <c r="J10" s="24" t="s">
        <v>185</v>
      </c>
    </row>
    <row r="11" spans="1:14" ht="30.75" customHeight="1">
      <c r="B11" s="24" t="s">
        <v>151</v>
      </c>
      <c r="C11" s="24">
        <v>110</v>
      </c>
      <c r="H11" s="24" t="s">
        <v>178</v>
      </c>
      <c r="I11" s="24" t="s">
        <v>182</v>
      </c>
      <c r="J11" s="24" t="s">
        <v>166</v>
      </c>
    </row>
    <row r="12" spans="1:14" ht="30.75" customHeight="1"/>
    <row r="13" spans="1:14">
      <c r="B13" s="26" t="s">
        <v>188</v>
      </c>
      <c r="C13" s="10"/>
      <c r="D13" s="37" t="s">
        <v>169</v>
      </c>
      <c r="E13" s="54" t="s">
        <v>170</v>
      </c>
      <c r="F13" s="26" t="s">
        <v>189</v>
      </c>
    </row>
    <row r="14" spans="1:14">
      <c r="B14" s="64" t="s">
        <v>190</v>
      </c>
      <c r="C14" s="64"/>
      <c r="D14" s="41" t="e">
        <f>SUBTOTAL(9, TblItems[Sales])</f>
        <v>#DIV/0!</v>
      </c>
      <c r="E14" s="55" t="str">
        <f ca="1">_xlfn.IFNA(_xlfn.FORMULATEXT(D14),"")</f>
        <v>=SUBTOTAL(9, TblItems[Sales])</v>
      </c>
      <c r="F14" s="24" t="s">
        <v>193</v>
      </c>
    </row>
    <row r="15" spans="1:14">
      <c r="B15" s="65" t="s">
        <v>191</v>
      </c>
      <c r="C15" s="65"/>
      <c r="D15" s="38">
        <f>_xlfn.AGGREGATE(9, 7, TblItems[Sales])</f>
        <v>505</v>
      </c>
      <c r="E15" s="56" t="str">
        <f ca="1">_xlfn.IFNA(_xlfn.FORMULATEXT(D15),"")</f>
        <v>=AGGREGATE(9, 7, TblItems[Sales])</v>
      </c>
      <c r="F15" s="36" t="s">
        <v>194</v>
      </c>
    </row>
    <row r="16" spans="1:14">
      <c r="B16" s="64" t="s">
        <v>192</v>
      </c>
      <c r="C16" s="64"/>
      <c r="D16" s="41">
        <f>_xlfn.AGGREGATE(14, 7, TblItems[Sales], 2)</f>
        <v>110</v>
      </c>
      <c r="E16" s="55" t="str">
        <f ca="1">_xlfn.IFNA(_xlfn.FORMULATEXT(D16),"")</f>
        <v>=AGGREGATE(14, 7, TblItems[Sales], 2)</v>
      </c>
      <c r="F16" s="24" t="s">
        <v>195</v>
      </c>
    </row>
  </sheetData>
  <mergeCells count="3">
    <mergeCell ref="B14:C14"/>
    <mergeCell ref="B15:C15"/>
    <mergeCell ref="B16:C16"/>
  </mergeCells>
  <pageMargins left="0.7" right="0.7" top="0.75" bottom="0.75" header="0.3" footer="0.3"/>
  <pageSetup paperSize="9" orientation="portrait" r:id="rId1"/>
  <ignoredErrors>
    <ignoredError sqref="D14" evalError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B60-ACD4-4F25-B8D1-98C23158F5BD}">
  <dimension ref="A1:P18"/>
  <sheetViews>
    <sheetView showGridLines="0" zoomScaleNormal="100" workbookViewId="0">
      <selection activeCell="M8" sqref="M8"/>
    </sheetView>
  </sheetViews>
  <sheetFormatPr defaultRowHeight="16.5"/>
  <cols>
    <col min="1" max="1" width="3.42578125" style="4" customWidth="1"/>
    <col min="2" max="2" width="18.85546875" style="4" customWidth="1"/>
    <col min="3" max="3" width="1.42578125" style="4" customWidth="1"/>
    <col min="4" max="4" width="21.42578125" style="4" customWidth="1"/>
    <col min="5" max="5" width="9.42578125" style="4" customWidth="1"/>
    <col min="6" max="6" width="33.5703125" style="4" customWidth="1"/>
    <col min="7" max="7" width="12.140625" style="4" customWidth="1"/>
    <col min="8" max="8" width="21.5703125" style="4" customWidth="1"/>
    <col min="9" max="9" width="11.85546875" style="4" bestFit="1" customWidth="1"/>
    <col min="10" max="10" width="30" style="4" customWidth="1"/>
    <col min="11" max="11" width="29.85546875" style="4" bestFit="1" customWidth="1"/>
    <col min="12" max="12" width="31.85546875" style="4" customWidth="1"/>
    <col min="13" max="13" width="30.85546875" style="4" bestFit="1" customWidth="1"/>
    <col min="14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>
      <c r="A1" s="7" t="s">
        <v>228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4" spans="1:16" ht="18.75">
      <c r="B4" s="11" t="s">
        <v>227</v>
      </c>
      <c r="C4" s="10"/>
      <c r="D4" s="23"/>
      <c r="E4" s="10"/>
      <c r="F4" s="10"/>
      <c r="G4" s="10"/>
      <c r="H4" s="10"/>
      <c r="J4" s="11" t="s">
        <v>140</v>
      </c>
      <c r="K4" s="10"/>
      <c r="L4" s="10"/>
    </row>
    <row r="6" spans="1:16">
      <c r="B6" s="47" t="s">
        <v>204</v>
      </c>
      <c r="C6"/>
      <c r="D6" s="34" t="s">
        <v>188</v>
      </c>
      <c r="E6" s="66" t="s">
        <v>225</v>
      </c>
      <c r="F6" s="66"/>
      <c r="G6" s="67" t="s">
        <v>213</v>
      </c>
      <c r="H6" s="68"/>
      <c r="J6" s="34" t="s">
        <v>105</v>
      </c>
      <c r="K6" s="43" t="s">
        <v>196</v>
      </c>
      <c r="L6" s="43" t="s">
        <v>226</v>
      </c>
    </row>
    <row r="7" spans="1:16" ht="36.75" customHeight="1">
      <c r="B7" s="48" t="s">
        <v>205</v>
      </c>
      <c r="C7" s="35"/>
      <c r="D7" s="24" t="s">
        <v>209</v>
      </c>
      <c r="E7" s="42" t="str">
        <f>MID(B7,FIND("-",B7)+2,LEN(B7))</f>
        <v>1234</v>
      </c>
      <c r="F7" s="45" t="str">
        <f ca="1">_xlfn.IFNA(_xlfn.FORMULATEXT(E7),"")</f>
        <v>=MID(B7,FIND("-",B7)+2,LEN(B7))</v>
      </c>
      <c r="G7" s="46" t="str">
        <f>_xlfn.TEXTAFTER(B7,"- ")</f>
        <v>1234</v>
      </c>
      <c r="H7" s="45" t="str">
        <f ca="1">_xlfn.IFNA(_xlfn.FORMULATEXT(G7),"")</f>
        <v>=TEXTAFTER(B7,"- ")</v>
      </c>
      <c r="J7" s="25" t="s">
        <v>150</v>
      </c>
      <c r="K7" s="25" t="s">
        <v>198</v>
      </c>
      <c r="L7" s="25" t="s">
        <v>197</v>
      </c>
    </row>
    <row r="8" spans="1:16" ht="30">
      <c r="B8" s="48" t="s">
        <v>206</v>
      </c>
      <c r="C8" s="35"/>
      <c r="D8" s="24" t="s">
        <v>210</v>
      </c>
      <c r="E8" s="42" t="str">
        <f>MID(B8,FIND(":",B8)+1,LEN(B8))</f>
        <v>Fruit</v>
      </c>
      <c r="F8" s="45" t="str">
        <f t="shared" ref="F8:H11" ca="1" si="0">_xlfn.IFNA(_xlfn.FORMULATEXT(E8),"")</f>
        <v>=MID(B8,FIND(":",B8)+1,LEN(B8))</v>
      </c>
      <c r="G8" s="46" t="str">
        <f>_xlfn.TEXTAFTER(B8,":")</f>
        <v>Fruit</v>
      </c>
      <c r="H8" s="45" t="str">
        <f t="shared" ca="1" si="0"/>
        <v>=TEXTAFTER(B8,":")</v>
      </c>
      <c r="J8" s="25" t="s">
        <v>199</v>
      </c>
      <c r="K8" s="25" t="s">
        <v>221</v>
      </c>
      <c r="L8" s="25" t="s">
        <v>216</v>
      </c>
    </row>
    <row r="9" spans="1:16" ht="33.75" customHeight="1">
      <c r="B9" s="48" t="s">
        <v>207</v>
      </c>
      <c r="C9" s="35"/>
      <c r="D9" s="24" t="s">
        <v>211</v>
      </c>
      <c r="E9" s="42" t="str">
        <f>LEFT(B9,FIND(",",B9)-1)</f>
        <v>Sydney</v>
      </c>
      <c r="F9" s="45" t="str">
        <f t="shared" ca="1" si="0"/>
        <v>=LEFT(B9,FIND(",",B9)-1)</v>
      </c>
      <c r="G9" s="46" t="str">
        <f>_xlfn.TEXTBEFORE(B9,",")</f>
        <v>Sydney</v>
      </c>
      <c r="H9" s="45" t="str">
        <f t="shared" ca="1" si="0"/>
        <v>=TEXTBEFORE(B9,",")</v>
      </c>
      <c r="J9" s="25" t="s">
        <v>200</v>
      </c>
      <c r="K9" s="25" t="s">
        <v>222</v>
      </c>
      <c r="L9" s="25" t="s">
        <v>217</v>
      </c>
    </row>
    <row r="10" spans="1:16" ht="32.25" customHeight="1">
      <c r="B10" s="48" t="s">
        <v>208</v>
      </c>
      <c r="C10" s="35"/>
      <c r="D10" s="24" t="s">
        <v>212</v>
      </c>
      <c r="E10" s="42" t="str">
        <f>MID(B10,FIND("=",B10)+1,LEN(B10))</f>
        <v>$5,000</v>
      </c>
      <c r="F10" s="45" t="str">
        <f ca="1">_xlfn.IFNA(_xlfn.FORMULATEXT(E10),"")</f>
        <v>=MID(B10,FIND("=",B10)+1,LEN(B10))</v>
      </c>
      <c r="G10" s="46" t="str">
        <f>_xlfn.TEXTAFTER(B10,"=")</f>
        <v>$5,000</v>
      </c>
      <c r="H10" s="45" t="str">
        <f t="shared" ca="1" si="0"/>
        <v>=TEXTAFTER(B10,"=")</v>
      </c>
      <c r="J10" s="25" t="s">
        <v>201</v>
      </c>
      <c r="K10" s="25" t="s">
        <v>223</v>
      </c>
      <c r="L10" s="25" t="s">
        <v>218</v>
      </c>
    </row>
    <row r="11" spans="1:16" ht="29.25" customHeight="1">
      <c r="B11" s="48" t="s">
        <v>214</v>
      </c>
      <c r="C11" s="35"/>
      <c r="D11" s="24" t="s">
        <v>215</v>
      </c>
      <c r="E11" s="42" t="str">
        <f>LEFT(B11,FIND("/",B11)-1)</f>
        <v>Bluebottle</v>
      </c>
      <c r="F11" s="45" t="str">
        <f t="shared" ca="1" si="0"/>
        <v>=LEFT(B11,FIND("/",B11)-1)</v>
      </c>
      <c r="G11" s="46" t="str">
        <f>_xlfn.TEXTBEFORE(B11,"/")</f>
        <v>Bluebottle</v>
      </c>
      <c r="H11" s="45" t="str">
        <f t="shared" ca="1" si="0"/>
        <v>=TEXTBEFORE(B11,"/")</v>
      </c>
      <c r="J11" s="25" t="s">
        <v>202</v>
      </c>
      <c r="K11" s="25" t="s">
        <v>221</v>
      </c>
      <c r="L11" s="25" t="s">
        <v>219</v>
      </c>
    </row>
    <row r="12" spans="1:16" ht="30">
      <c r="B12"/>
      <c r="C12"/>
      <c r="D12"/>
      <c r="E12"/>
      <c r="F12"/>
      <c r="G12"/>
      <c r="H12"/>
      <c r="J12" s="25" t="s">
        <v>203</v>
      </c>
      <c r="K12" s="25" t="s">
        <v>224</v>
      </c>
      <c r="L12" s="25" t="s">
        <v>220</v>
      </c>
    </row>
    <row r="13" spans="1:16">
      <c r="B13"/>
      <c r="C13"/>
      <c r="D13"/>
      <c r="E13"/>
      <c r="F13"/>
      <c r="G13"/>
      <c r="H13"/>
      <c r="J13"/>
      <c r="K13"/>
      <c r="L13"/>
    </row>
    <row r="14" spans="1:16">
      <c r="B14"/>
      <c r="C14"/>
      <c r="D14"/>
      <c r="E14"/>
      <c r="F14"/>
      <c r="G14"/>
      <c r="H14"/>
    </row>
    <row r="15" spans="1:16">
      <c r="B15"/>
      <c r="C15"/>
      <c r="D15"/>
      <c r="E15"/>
      <c r="F15"/>
      <c r="G15"/>
      <c r="H15"/>
    </row>
    <row r="18" spans="5:5">
      <c r="E18" s="16"/>
    </row>
  </sheetData>
  <mergeCells count="2">
    <mergeCell ref="E6:F6"/>
    <mergeCell ref="G6:H6"/>
  </mergeCells>
  <pageMargins left="0.7" right="0.7" top="0.75" bottom="0.75" header="0.3" footer="0.3"/>
  <pageSetup paperSize="9" orientation="portrait" r:id="rId1"/>
  <ignoredErrors>
    <ignoredError sqref="G7:G1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E6D20-9CC6-4BE6-A512-EE0B31A97E01}">
  <dimension ref="A1:M13"/>
  <sheetViews>
    <sheetView showGridLines="0" zoomScale="98" zoomScaleNormal="98" workbookViewId="0">
      <selection activeCell="J3" sqref="J3"/>
    </sheetView>
  </sheetViews>
  <sheetFormatPr defaultRowHeight="16.5"/>
  <cols>
    <col min="1" max="1" width="3.42578125" style="4" customWidth="1"/>
    <col min="2" max="2" width="8.7109375" style="4" customWidth="1"/>
    <col min="3" max="4" width="9.140625" style="4" bestFit="1" customWidth="1"/>
    <col min="5" max="5" width="4" style="4" customWidth="1"/>
    <col min="6" max="6" width="10.28515625" style="4" bestFit="1" customWidth="1"/>
    <col min="7" max="7" width="9.140625" style="4" bestFit="1" customWidth="1"/>
    <col min="8" max="8" width="51.7109375" style="4" customWidth="1"/>
    <col min="9" max="9" width="3.5703125" style="4" customWidth="1"/>
    <col min="10" max="10" width="38.42578125" style="4" customWidth="1"/>
    <col min="11" max="11" width="45.42578125" style="4" customWidth="1"/>
    <col min="12" max="12" width="55" style="4" customWidth="1"/>
    <col min="13" max="13" width="17" style="4" bestFit="1" customWidth="1"/>
    <col min="14" max="15" width="15.85546875" style="4" customWidth="1"/>
    <col min="16" max="16384" width="9.140625" style="4"/>
  </cols>
  <sheetData>
    <row r="1" spans="1:13" s="8" customFormat="1" ht="50.25" customHeight="1">
      <c r="A1" s="7" t="s">
        <v>293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13" ht="18.75">
      <c r="B3" s="11" t="s">
        <v>293</v>
      </c>
      <c r="C3" s="10"/>
      <c r="D3" s="23"/>
      <c r="E3" s="10"/>
      <c r="F3" s="10"/>
      <c r="G3" s="10"/>
    </row>
    <row r="4" spans="1:13">
      <c r="J4" s="11" t="s">
        <v>289</v>
      </c>
      <c r="K4" s="10"/>
      <c r="L4" s="10"/>
    </row>
    <row r="6" spans="1:13">
      <c r="B6" s="4" t="s">
        <v>62</v>
      </c>
      <c r="C6" s="49" t="s">
        <v>264</v>
      </c>
      <c r="D6" s="49" t="s">
        <v>265</v>
      </c>
      <c r="F6" s="11" t="s">
        <v>168</v>
      </c>
      <c r="G6" s="62" t="s">
        <v>264</v>
      </c>
      <c r="H6" s="39" t="s">
        <v>170</v>
      </c>
      <c r="J6" s="26" t="s">
        <v>266</v>
      </c>
      <c r="K6" s="26" t="s">
        <v>267</v>
      </c>
      <c r="L6" s="26" t="s">
        <v>268</v>
      </c>
    </row>
    <row r="7" spans="1:13" ht="30">
      <c r="B7" s="51" t="s">
        <v>68</v>
      </c>
      <c r="C7" s="52">
        <v>8583</v>
      </c>
      <c r="D7" s="52">
        <v>4647</v>
      </c>
      <c r="F7" s="22" t="s">
        <v>263</v>
      </c>
      <c r="G7" s="63">
        <f ca="1">SUM(INDIRECT(G6))</f>
        <v>18848</v>
      </c>
      <c r="H7" s="61" t="str">
        <f ca="1">_xlfn.IFNA(_xlfn.FORMULATEXT(G7),"")</f>
        <v>=SUM(INDIRECT(G6))</v>
      </c>
      <c r="J7" s="57" t="s">
        <v>271</v>
      </c>
      <c r="K7" s="25" t="s">
        <v>272</v>
      </c>
      <c r="L7" s="25" t="s">
        <v>282</v>
      </c>
    </row>
    <row r="8" spans="1:13" ht="33">
      <c r="B8" s="51" t="s">
        <v>81</v>
      </c>
      <c r="C8" s="52">
        <v>1421</v>
      </c>
      <c r="D8" s="52">
        <v>6015</v>
      </c>
      <c r="F8" s="22" t="s">
        <v>233</v>
      </c>
      <c r="G8" s="63">
        <f>SUM(_xlfn.SWITCH(G6,"Q1Sales",TblSales[Q1Sales], "Q2Sales",TblSales[Q2Sales]))</f>
        <v>18848</v>
      </c>
      <c r="H8" s="61" t="str">
        <f ca="1">_xlfn.IFNA(_xlfn.FORMULATEXT(G8),"")</f>
        <v>=SUM(SWITCH(G6,"Q1Sales",TblSales[Q1Sales], "Q2Sales",TblSales[Q2Sales]))</v>
      </c>
      <c r="J8" s="57" t="s">
        <v>273</v>
      </c>
      <c r="K8" s="25" t="s">
        <v>274</v>
      </c>
      <c r="L8" s="25" t="s">
        <v>288</v>
      </c>
    </row>
    <row r="9" spans="1:13" ht="33">
      <c r="B9" s="51" t="s">
        <v>72</v>
      </c>
      <c r="C9" s="52">
        <v>6301</v>
      </c>
      <c r="D9" s="52">
        <v>4555</v>
      </c>
      <c r="F9" s="22" t="s">
        <v>234</v>
      </c>
      <c r="G9" s="63">
        <f>SUM(_xlfn.XLOOKUP(G6,TblSales[[#Headers], [Q1Sales]:[Q2Sales]], TblSales[[Q1Sales]:[Q2Sales]]))</f>
        <v>18848</v>
      </c>
      <c r="H9" s="61" t="str">
        <f ca="1">_xlfn.IFNA(_xlfn.FORMULATEXT(G9),"")</f>
        <v>=SUM(XLOOKUP(G6,TblSales[[#Headers], [Q1Sales]:[Q2Sales]], TblSales[[Q1Sales]:[Q2Sales]]))</v>
      </c>
      <c r="J9" s="57" t="s">
        <v>296</v>
      </c>
      <c r="K9" s="25" t="s">
        <v>275</v>
      </c>
      <c r="L9" s="25" t="s">
        <v>283</v>
      </c>
    </row>
    <row r="10" spans="1:13" ht="30">
      <c r="B10" s="51" t="s">
        <v>77</v>
      </c>
      <c r="C10" s="52">
        <v>2543</v>
      </c>
      <c r="D10" s="52">
        <v>1896</v>
      </c>
      <c r="J10" s="57" t="s">
        <v>276</v>
      </c>
      <c r="K10" s="25" t="s">
        <v>277</v>
      </c>
      <c r="L10" s="25" t="s">
        <v>284</v>
      </c>
    </row>
    <row r="11" spans="1:13" ht="30">
      <c r="J11" s="57" t="s">
        <v>278</v>
      </c>
      <c r="K11" s="25" t="s">
        <v>279</v>
      </c>
      <c r="L11" s="25" t="s">
        <v>285</v>
      </c>
    </row>
    <row r="12" spans="1:13" ht="30">
      <c r="J12" s="57" t="s">
        <v>280</v>
      </c>
      <c r="K12" s="25" t="s">
        <v>281</v>
      </c>
      <c r="L12" s="25" t="s">
        <v>286</v>
      </c>
    </row>
    <row r="13" spans="1:13" ht="30">
      <c r="J13" s="57" t="s">
        <v>269</v>
      </c>
      <c r="K13" s="25" t="s">
        <v>270</v>
      </c>
      <c r="L13" s="25" t="s">
        <v>287</v>
      </c>
    </row>
  </sheetData>
  <dataValidations count="1">
    <dataValidation type="list" allowBlank="1" showInputMessage="1" showErrorMessage="1" sqref="G6" xr:uid="{5D29AEFE-D3E2-46E2-B3A4-33173C978235}">
      <formula1>$C$6:$D$6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AD85-9141-4638-B38E-2CA3BECF20CF}">
  <dimension ref="A1:L82"/>
  <sheetViews>
    <sheetView showGridLines="0" zoomScaleNormal="100" workbookViewId="0">
      <selection activeCell="Q7" sqref="Q7"/>
    </sheetView>
  </sheetViews>
  <sheetFormatPr defaultRowHeight="16.5" outlineLevelRow="1"/>
  <cols>
    <col min="1" max="1" width="3.42578125" style="4" customWidth="1"/>
    <col min="2" max="2" width="11" style="4" customWidth="1"/>
    <col min="3" max="3" width="11.7109375" style="4" customWidth="1"/>
    <col min="4" max="4" width="9.85546875" style="4" bestFit="1" customWidth="1"/>
    <col min="5" max="5" width="26.28515625" style="4" bestFit="1" customWidth="1"/>
    <col min="6" max="6" width="35" style="4" customWidth="1"/>
    <col min="7" max="7" width="8.140625" style="4" customWidth="1"/>
    <col min="8" max="8" width="12.28515625" style="4" bestFit="1" customWidth="1"/>
    <col min="9" max="9" width="15.5703125" style="4" bestFit="1" customWidth="1"/>
    <col min="10" max="11" width="9.28515625" style="4" customWidth="1"/>
    <col min="12" max="12" width="17" style="4" bestFit="1" customWidth="1"/>
    <col min="13" max="14" width="15.85546875" style="4" customWidth="1"/>
    <col min="15" max="16384" width="9.140625" style="4"/>
  </cols>
  <sheetData>
    <row r="1" spans="1:12" s="8" customFormat="1" ht="51.75" customHeight="1">
      <c r="A1" s="7" t="s">
        <v>294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4" spans="1:12" ht="18.75">
      <c r="B4" s="11" t="s">
        <v>295</v>
      </c>
      <c r="C4" s="10"/>
      <c r="D4" s="23"/>
      <c r="E4" s="10"/>
      <c r="F4" s="10"/>
      <c r="G4" s="10"/>
      <c r="H4" s="10"/>
    </row>
    <row r="5" spans="1:12">
      <c r="C5" s="50"/>
    </row>
    <row r="6" spans="1:12" outlineLevel="1">
      <c r="B6" s="58" t="s">
        <v>297</v>
      </c>
      <c r="C6" s="58"/>
      <c r="D6" s="58"/>
      <c r="E6" s="58"/>
      <c r="F6" s="11" t="s">
        <v>290</v>
      </c>
    </row>
    <row r="7" spans="1:12" outlineLevel="1">
      <c r="B7" t="str">
        <f ca="1">_xlfn.IFNA(_xlfn.FORMULATEXT(E10),"")</f>
        <v>=XLOOKUP(OFFSET(C10,,,COUNTA(C10:C30)),I10:I25,H10:H25)</v>
      </c>
      <c r="C7"/>
      <c r="D7"/>
      <c r="E7"/>
      <c r="F7" s="24" t="s">
        <v>291</v>
      </c>
    </row>
    <row r="8" spans="1:12" outlineLevel="1">
      <c r="B8"/>
      <c r="C8"/>
      <c r="D8"/>
      <c r="E8"/>
    </row>
    <row r="9" spans="1:12" outlineLevel="1">
      <c r="B9" s="59" t="s">
        <v>298</v>
      </c>
      <c r="C9" s="58" t="s">
        <v>52</v>
      </c>
      <c r="D9" s="59" t="s">
        <v>53</v>
      </c>
      <c r="E9" s="58" t="s">
        <v>54</v>
      </c>
      <c r="H9" s="58" t="s">
        <v>54</v>
      </c>
      <c r="I9" s="58" t="s">
        <v>52</v>
      </c>
    </row>
    <row r="10" spans="1:12" outlineLevel="1">
      <c r="B10">
        <v>2024</v>
      </c>
      <c r="C10" t="s">
        <v>299</v>
      </c>
      <c r="D10" s="60">
        <v>3700</v>
      </c>
      <c r="E10" t="str" cm="1">
        <f t="array" aca="1" ref="E10:E25" ca="1">_xlfn.XLOOKUP(OFFSET(C10,,,COUNTA(C10:C30)),I10:I25,H10:H25)</f>
        <v>Clothing</v>
      </c>
      <c r="H10" t="s">
        <v>300</v>
      </c>
      <c r="I10" t="s">
        <v>301</v>
      </c>
    </row>
    <row r="11" spans="1:12" outlineLevel="1">
      <c r="B11">
        <v>2024</v>
      </c>
      <c r="C11" t="s">
        <v>302</v>
      </c>
      <c r="D11" s="60">
        <v>13300</v>
      </c>
      <c r="E11" t="str">
        <f ca="1"/>
        <v>Clothing</v>
      </c>
      <c r="H11" t="s">
        <v>300</v>
      </c>
      <c r="I11" t="s">
        <v>303</v>
      </c>
    </row>
    <row r="12" spans="1:12" outlineLevel="1">
      <c r="B12">
        <v>2024</v>
      </c>
      <c r="C12" t="s">
        <v>304</v>
      </c>
      <c r="D12" s="60">
        <v>2300</v>
      </c>
      <c r="E12" t="str">
        <f ca="1"/>
        <v>Components</v>
      </c>
      <c r="H12" t="s">
        <v>300</v>
      </c>
      <c r="I12" t="s">
        <v>305</v>
      </c>
    </row>
    <row r="13" spans="1:12" outlineLevel="1">
      <c r="B13">
        <v>2024</v>
      </c>
      <c r="C13" t="s">
        <v>306</v>
      </c>
      <c r="D13" s="60">
        <v>6700</v>
      </c>
      <c r="E13" t="str">
        <f ca="1"/>
        <v>Clothing</v>
      </c>
      <c r="H13" t="s">
        <v>300</v>
      </c>
      <c r="I13" t="s">
        <v>307</v>
      </c>
    </row>
    <row r="14" spans="1:12" outlineLevel="1">
      <c r="B14">
        <v>2024</v>
      </c>
      <c r="C14" t="s">
        <v>308</v>
      </c>
      <c r="D14" s="60">
        <v>3500</v>
      </c>
      <c r="E14" t="str">
        <f ca="1"/>
        <v>Bikes</v>
      </c>
      <c r="H14" t="s">
        <v>300</v>
      </c>
      <c r="I14" t="s">
        <v>309</v>
      </c>
    </row>
    <row r="15" spans="1:12" outlineLevel="1">
      <c r="B15">
        <v>2024</v>
      </c>
      <c r="C15" t="s">
        <v>310</v>
      </c>
      <c r="D15" s="60">
        <v>3100</v>
      </c>
      <c r="E15" t="str">
        <f ca="1"/>
        <v>Bikes</v>
      </c>
      <c r="H15" t="s">
        <v>311</v>
      </c>
      <c r="I15" t="s">
        <v>310</v>
      </c>
    </row>
    <row r="16" spans="1:12" outlineLevel="1">
      <c r="B16">
        <v>2024</v>
      </c>
      <c r="C16" t="s">
        <v>307</v>
      </c>
      <c r="D16" s="60">
        <v>700</v>
      </c>
      <c r="E16" t="str">
        <f ca="1"/>
        <v>Accessories</v>
      </c>
      <c r="H16" t="s">
        <v>311</v>
      </c>
      <c r="I16" t="s">
        <v>308</v>
      </c>
    </row>
    <row r="17" spans="2:11" outlineLevel="1">
      <c r="B17">
        <v>2024</v>
      </c>
      <c r="C17" t="s">
        <v>312</v>
      </c>
      <c r="D17" s="60">
        <v>3300</v>
      </c>
      <c r="E17" t="str">
        <f ca="1"/>
        <v>Clothing</v>
      </c>
      <c r="H17" t="s">
        <v>313</v>
      </c>
      <c r="I17" t="s">
        <v>314</v>
      </c>
    </row>
    <row r="18" spans="2:11" outlineLevel="1">
      <c r="B18">
        <v>2024</v>
      </c>
      <c r="C18" t="s">
        <v>303</v>
      </c>
      <c r="D18" s="60">
        <v>8300</v>
      </c>
      <c r="E18" t="str">
        <f ca="1"/>
        <v>Accessories</v>
      </c>
      <c r="H18" t="s">
        <v>313</v>
      </c>
      <c r="I18" t="s">
        <v>306</v>
      </c>
    </row>
    <row r="19" spans="2:11" outlineLevel="1">
      <c r="B19">
        <v>2024</v>
      </c>
      <c r="C19" t="s">
        <v>309</v>
      </c>
      <c r="D19" s="60">
        <v>8700</v>
      </c>
      <c r="E19" t="str">
        <f ca="1"/>
        <v>Accessories</v>
      </c>
      <c r="H19" t="s">
        <v>313</v>
      </c>
      <c r="I19" t="s">
        <v>302</v>
      </c>
    </row>
    <row r="20" spans="2:11" outlineLevel="1">
      <c r="B20">
        <v>2024</v>
      </c>
      <c r="C20" t="s">
        <v>305</v>
      </c>
      <c r="D20" s="60">
        <v>10000</v>
      </c>
      <c r="E20" t="str">
        <f ca="1"/>
        <v>Accessories</v>
      </c>
      <c r="H20" t="s">
        <v>313</v>
      </c>
      <c r="I20" t="s">
        <v>299</v>
      </c>
    </row>
    <row r="21" spans="2:11" outlineLevel="1">
      <c r="B21">
        <v>2024</v>
      </c>
      <c r="C21" t="s">
        <v>315</v>
      </c>
      <c r="D21" s="60">
        <v>500</v>
      </c>
      <c r="E21" t="str">
        <f ca="1"/>
        <v>Components</v>
      </c>
      <c r="H21" t="s">
        <v>313</v>
      </c>
      <c r="I21" t="s">
        <v>312</v>
      </c>
    </row>
    <row r="22" spans="2:11" outlineLevel="1">
      <c r="B22">
        <v>2024</v>
      </c>
      <c r="C22" t="s">
        <v>316</v>
      </c>
      <c r="D22" s="60">
        <v>3300</v>
      </c>
      <c r="E22" t="str">
        <f ca="1"/>
        <v>Clothing</v>
      </c>
      <c r="H22" t="s">
        <v>313</v>
      </c>
      <c r="I22" t="s">
        <v>316</v>
      </c>
    </row>
    <row r="23" spans="2:11" outlineLevel="1">
      <c r="B23">
        <v>2024</v>
      </c>
      <c r="C23" t="s">
        <v>317</v>
      </c>
      <c r="D23" s="60">
        <v>800</v>
      </c>
      <c r="E23" t="str">
        <f ca="1"/>
        <v>Components</v>
      </c>
      <c r="H23" t="s">
        <v>318</v>
      </c>
      <c r="I23" t="s">
        <v>315</v>
      </c>
    </row>
    <row r="24" spans="2:11" outlineLevel="1">
      <c r="B24">
        <v>2024</v>
      </c>
      <c r="C24" t="s">
        <v>314</v>
      </c>
      <c r="D24" s="60">
        <v>13300</v>
      </c>
      <c r="E24" t="str">
        <f ca="1"/>
        <v>Clothing</v>
      </c>
      <c r="H24" t="s">
        <v>318</v>
      </c>
      <c r="I24" t="s">
        <v>304</v>
      </c>
    </row>
    <row r="25" spans="2:11" outlineLevel="1">
      <c r="B25">
        <v>2024</v>
      </c>
      <c r="C25" t="s">
        <v>301</v>
      </c>
      <c r="D25" s="60">
        <v>300</v>
      </c>
      <c r="E25" t="str">
        <f ca="1"/>
        <v>Accessories</v>
      </c>
      <c r="H25" t="s">
        <v>318</v>
      </c>
      <c r="I25" t="s">
        <v>317</v>
      </c>
    </row>
    <row r="26" spans="2:11" outlineLevel="1">
      <c r="J26"/>
    </row>
    <row r="27" spans="2:11" outlineLevel="1">
      <c r="J27"/>
    </row>
    <row r="28" spans="2:11" outlineLevel="1">
      <c r="J28"/>
    </row>
    <row r="29" spans="2:11" outlineLevel="1">
      <c r="J29"/>
    </row>
    <row r="30" spans="2:11" outlineLevel="1">
      <c r="J30"/>
    </row>
    <row r="31" spans="2:11" outlineLevel="1">
      <c r="K31"/>
    </row>
    <row r="32" spans="2:11">
      <c r="K32"/>
    </row>
    <row r="33" spans="2:9" outlineLevel="1">
      <c r="B33" s="58" t="s">
        <v>319</v>
      </c>
      <c r="C33" s="58"/>
      <c r="D33" s="58"/>
      <c r="E33" s="58"/>
      <c r="F33" s="11" t="s">
        <v>290</v>
      </c>
    </row>
    <row r="34" spans="2:9" outlineLevel="1">
      <c r="B34" t="str">
        <f ca="1">_xlfn.IFNA(_xlfn.FORMULATEXT(E37),"")</f>
        <v>=XLOOKUP(C37:.C57,I37:I52,H37:H52)</v>
      </c>
      <c r="C34"/>
      <c r="D34"/>
      <c r="E34"/>
      <c r="F34" s="24" t="s">
        <v>321</v>
      </c>
    </row>
    <row r="35" spans="2:9" outlineLevel="1">
      <c r="B35"/>
      <c r="C35"/>
      <c r="D35"/>
      <c r="E35"/>
    </row>
    <row r="36" spans="2:9" outlineLevel="1">
      <c r="B36" s="59" t="s">
        <v>298</v>
      </c>
      <c r="C36" s="58" t="s">
        <v>52</v>
      </c>
      <c r="D36" s="59" t="s">
        <v>53</v>
      </c>
      <c r="E36" s="58" t="s">
        <v>54</v>
      </c>
      <c r="H36" s="58" t="s">
        <v>54</v>
      </c>
      <c r="I36" s="58" t="s">
        <v>52</v>
      </c>
    </row>
    <row r="37" spans="2:9" outlineLevel="1">
      <c r="B37">
        <v>2024</v>
      </c>
      <c r="C37" t="s">
        <v>299</v>
      </c>
      <c r="D37" s="60">
        <v>3700</v>
      </c>
      <c r="E37" t="str" cm="1">
        <f t="array" ref="E37:E52">_xlfn.XLOOKUP(_xlfn._TRO_TRAILING(C37:C57),I37:I52,H37:H52)</f>
        <v>Clothing</v>
      </c>
      <c r="H37" t="s">
        <v>300</v>
      </c>
      <c r="I37" t="s">
        <v>301</v>
      </c>
    </row>
    <row r="38" spans="2:9" outlineLevel="1">
      <c r="B38">
        <v>2024</v>
      </c>
      <c r="C38" t="s">
        <v>302</v>
      </c>
      <c r="D38" s="60">
        <v>13300</v>
      </c>
      <c r="E38" t="str">
        <v>Clothing</v>
      </c>
      <c r="H38" t="s">
        <v>300</v>
      </c>
      <c r="I38" t="s">
        <v>303</v>
      </c>
    </row>
    <row r="39" spans="2:9" outlineLevel="1">
      <c r="B39">
        <v>2024</v>
      </c>
      <c r="C39" t="s">
        <v>304</v>
      </c>
      <c r="D39" s="60">
        <v>2300</v>
      </c>
      <c r="E39" t="str">
        <v>Components</v>
      </c>
      <c r="H39" t="s">
        <v>300</v>
      </c>
      <c r="I39" t="s">
        <v>305</v>
      </c>
    </row>
    <row r="40" spans="2:9" outlineLevel="1">
      <c r="B40">
        <v>2024</v>
      </c>
      <c r="C40" t="s">
        <v>306</v>
      </c>
      <c r="D40" s="60">
        <v>6700</v>
      </c>
      <c r="E40" t="str">
        <v>Clothing</v>
      </c>
      <c r="H40" t="s">
        <v>300</v>
      </c>
      <c r="I40" t="s">
        <v>307</v>
      </c>
    </row>
    <row r="41" spans="2:9" outlineLevel="1">
      <c r="B41">
        <v>2024</v>
      </c>
      <c r="C41" t="s">
        <v>308</v>
      </c>
      <c r="D41" s="60">
        <v>3500</v>
      </c>
      <c r="E41" t="str">
        <v>Bikes</v>
      </c>
      <c r="H41" t="s">
        <v>300</v>
      </c>
      <c r="I41" t="s">
        <v>309</v>
      </c>
    </row>
    <row r="42" spans="2:9" outlineLevel="1">
      <c r="B42">
        <v>2024</v>
      </c>
      <c r="C42" t="s">
        <v>310</v>
      </c>
      <c r="D42" s="60">
        <v>3100</v>
      </c>
      <c r="E42" t="str">
        <v>Bikes</v>
      </c>
      <c r="H42" t="s">
        <v>311</v>
      </c>
      <c r="I42" t="s">
        <v>310</v>
      </c>
    </row>
    <row r="43" spans="2:9" outlineLevel="1">
      <c r="B43">
        <v>2024</v>
      </c>
      <c r="C43" t="s">
        <v>307</v>
      </c>
      <c r="D43" s="60">
        <v>700</v>
      </c>
      <c r="E43" t="str">
        <v>Accessories</v>
      </c>
      <c r="H43" t="s">
        <v>311</v>
      </c>
      <c r="I43" t="s">
        <v>308</v>
      </c>
    </row>
    <row r="44" spans="2:9" outlineLevel="1">
      <c r="B44">
        <v>2024</v>
      </c>
      <c r="C44" t="s">
        <v>312</v>
      </c>
      <c r="D44" s="60">
        <v>3300</v>
      </c>
      <c r="E44" t="str">
        <v>Clothing</v>
      </c>
      <c r="H44" t="s">
        <v>313</v>
      </c>
      <c r="I44" t="s">
        <v>314</v>
      </c>
    </row>
    <row r="45" spans="2:9" outlineLevel="1">
      <c r="B45">
        <v>2024</v>
      </c>
      <c r="C45" t="s">
        <v>303</v>
      </c>
      <c r="D45" s="60">
        <v>8300</v>
      </c>
      <c r="E45" t="str">
        <v>Accessories</v>
      </c>
      <c r="H45" t="s">
        <v>313</v>
      </c>
      <c r="I45" t="s">
        <v>306</v>
      </c>
    </row>
    <row r="46" spans="2:9" outlineLevel="1">
      <c r="B46">
        <v>2024</v>
      </c>
      <c r="C46" t="s">
        <v>309</v>
      </c>
      <c r="D46" s="60">
        <v>8700</v>
      </c>
      <c r="E46" t="str">
        <v>Accessories</v>
      </c>
      <c r="H46" t="s">
        <v>313</v>
      </c>
      <c r="I46" t="s">
        <v>302</v>
      </c>
    </row>
    <row r="47" spans="2:9" outlineLevel="1">
      <c r="B47">
        <v>2024</v>
      </c>
      <c r="C47" t="s">
        <v>305</v>
      </c>
      <c r="D47" s="60">
        <v>10000</v>
      </c>
      <c r="E47" t="str">
        <v>Accessories</v>
      </c>
      <c r="H47" t="s">
        <v>313</v>
      </c>
      <c r="I47" t="s">
        <v>299</v>
      </c>
    </row>
    <row r="48" spans="2:9" outlineLevel="1">
      <c r="B48">
        <v>2024</v>
      </c>
      <c r="C48" t="s">
        <v>315</v>
      </c>
      <c r="D48" s="60">
        <v>500</v>
      </c>
      <c r="E48" t="str">
        <v>Components</v>
      </c>
      <c r="H48" t="s">
        <v>313</v>
      </c>
      <c r="I48" t="s">
        <v>312</v>
      </c>
    </row>
    <row r="49" spans="2:9" outlineLevel="1">
      <c r="B49">
        <v>2024</v>
      </c>
      <c r="C49" t="s">
        <v>316</v>
      </c>
      <c r="D49" s="60">
        <v>3300</v>
      </c>
      <c r="E49" t="str">
        <v>Clothing</v>
      </c>
      <c r="H49" t="s">
        <v>313</v>
      </c>
      <c r="I49" t="s">
        <v>316</v>
      </c>
    </row>
    <row r="50" spans="2:9" outlineLevel="1">
      <c r="B50">
        <v>2024</v>
      </c>
      <c r="C50" t="s">
        <v>317</v>
      </c>
      <c r="D50" s="60">
        <v>800</v>
      </c>
      <c r="E50" t="str">
        <v>Components</v>
      </c>
      <c r="H50" t="s">
        <v>318</v>
      </c>
      <c r="I50" t="s">
        <v>315</v>
      </c>
    </row>
    <row r="51" spans="2:9" outlineLevel="1">
      <c r="B51">
        <v>2024</v>
      </c>
      <c r="C51" t="s">
        <v>314</v>
      </c>
      <c r="D51" s="60">
        <v>13300</v>
      </c>
      <c r="E51" t="str">
        <v>Clothing</v>
      </c>
      <c r="H51" t="s">
        <v>318</v>
      </c>
      <c r="I51" t="s">
        <v>304</v>
      </c>
    </row>
    <row r="52" spans="2:9" outlineLevel="1">
      <c r="B52">
        <v>2024</v>
      </c>
      <c r="C52" t="s">
        <v>301</v>
      </c>
      <c r="D52" s="60">
        <v>300</v>
      </c>
      <c r="E52" t="str">
        <v>Accessories</v>
      </c>
      <c r="H52" t="s">
        <v>318</v>
      </c>
      <c r="I52" t="s">
        <v>317</v>
      </c>
    </row>
    <row r="53" spans="2:9" outlineLevel="1"/>
    <row r="54" spans="2:9" outlineLevel="1"/>
    <row r="55" spans="2:9" outlineLevel="1"/>
    <row r="56" spans="2:9" outlineLevel="1"/>
    <row r="57" spans="2:9" outlineLevel="1"/>
    <row r="58" spans="2:9" outlineLevel="1"/>
    <row r="59" spans="2:9" outlineLevel="1"/>
    <row r="61" spans="2:9" outlineLevel="1">
      <c r="B61" s="58" t="s">
        <v>320</v>
      </c>
      <c r="C61" s="58"/>
      <c r="D61" s="58"/>
      <c r="E61" s="58"/>
      <c r="F61" s="11" t="s">
        <v>290</v>
      </c>
    </row>
    <row r="62" spans="2:9" outlineLevel="1">
      <c r="B62" t="str">
        <f ca="1">_xlfn.IFNA(_xlfn.FORMULATEXT(E65),"")</f>
        <v>=XLOOKUP([@Product],TblCategories[Product],TblCategories[Category])</v>
      </c>
      <c r="C62"/>
      <c r="D62"/>
      <c r="E62"/>
      <c r="F62" s="24" t="s">
        <v>322</v>
      </c>
    </row>
    <row r="63" spans="2:9" outlineLevel="1">
      <c r="B63"/>
      <c r="C63"/>
      <c r="D63"/>
      <c r="E63"/>
    </row>
    <row r="64" spans="2:9" outlineLevel="1">
      <c r="B64" s="58" t="s">
        <v>298</v>
      </c>
      <c r="C64" s="58" t="s">
        <v>52</v>
      </c>
      <c r="D64" s="59" t="s">
        <v>53</v>
      </c>
      <c r="E64" s="58" t="s">
        <v>54</v>
      </c>
      <c r="H64" s="58" t="s">
        <v>54</v>
      </c>
      <c r="I64" s="58" t="s">
        <v>52</v>
      </c>
    </row>
    <row r="65" spans="2:9" outlineLevel="1">
      <c r="B65">
        <v>2024</v>
      </c>
      <c r="C65" t="s">
        <v>299</v>
      </c>
      <c r="D65" s="60">
        <v>3700</v>
      </c>
      <c r="E65" t="str">
        <f>_xlfn.XLOOKUP(TblLookup[[#This Row],[Product]],TblCategories[Product],TblCategories[Category])</f>
        <v>Clothing</v>
      </c>
      <c r="H65" t="s">
        <v>300</v>
      </c>
      <c r="I65" t="s">
        <v>301</v>
      </c>
    </row>
    <row r="66" spans="2:9" outlineLevel="1">
      <c r="B66">
        <v>2024</v>
      </c>
      <c r="C66" t="s">
        <v>302</v>
      </c>
      <c r="D66" s="60">
        <v>13300</v>
      </c>
      <c r="E66" t="str">
        <f>_xlfn.XLOOKUP(TblLookup[[#This Row],[Product]],TblCategories[Product],TblCategories[Category])</f>
        <v>Clothing</v>
      </c>
      <c r="H66" t="s">
        <v>300</v>
      </c>
      <c r="I66" t="s">
        <v>303</v>
      </c>
    </row>
    <row r="67" spans="2:9" outlineLevel="1">
      <c r="B67">
        <v>2024</v>
      </c>
      <c r="C67" t="s">
        <v>304</v>
      </c>
      <c r="D67" s="60">
        <v>2300</v>
      </c>
      <c r="E67" t="str">
        <f>_xlfn.XLOOKUP(TblLookup[[#This Row],[Product]],TblCategories[Product],TblCategories[Category])</f>
        <v>Components</v>
      </c>
      <c r="H67" t="s">
        <v>300</v>
      </c>
      <c r="I67" t="s">
        <v>305</v>
      </c>
    </row>
    <row r="68" spans="2:9" outlineLevel="1">
      <c r="B68">
        <v>2024</v>
      </c>
      <c r="C68" t="s">
        <v>306</v>
      </c>
      <c r="D68" s="60">
        <v>6700</v>
      </c>
      <c r="E68" t="str">
        <f>_xlfn.XLOOKUP(TblLookup[[#This Row],[Product]],TblCategories[Product],TblCategories[Category])</f>
        <v>Clothing</v>
      </c>
      <c r="H68" t="s">
        <v>300</v>
      </c>
      <c r="I68" t="s">
        <v>307</v>
      </c>
    </row>
    <row r="69" spans="2:9" outlineLevel="1">
      <c r="B69">
        <v>2024</v>
      </c>
      <c r="C69" t="s">
        <v>308</v>
      </c>
      <c r="D69" s="60">
        <v>3500</v>
      </c>
      <c r="E69" t="str">
        <f>_xlfn.XLOOKUP(TblLookup[[#This Row],[Product]],TblCategories[Product],TblCategories[Category])</f>
        <v>Bikes</v>
      </c>
      <c r="H69" t="s">
        <v>300</v>
      </c>
      <c r="I69" t="s">
        <v>309</v>
      </c>
    </row>
    <row r="70" spans="2:9" outlineLevel="1">
      <c r="B70">
        <v>2024</v>
      </c>
      <c r="C70" t="s">
        <v>310</v>
      </c>
      <c r="D70" s="60">
        <v>3100</v>
      </c>
      <c r="E70" t="str">
        <f>_xlfn.XLOOKUP(TblLookup[[#This Row],[Product]],TblCategories[Product],TblCategories[Category])</f>
        <v>Bikes</v>
      </c>
      <c r="H70" t="s">
        <v>311</v>
      </c>
      <c r="I70" t="s">
        <v>310</v>
      </c>
    </row>
    <row r="71" spans="2:9" outlineLevel="1">
      <c r="B71">
        <v>2024</v>
      </c>
      <c r="C71" t="s">
        <v>307</v>
      </c>
      <c r="D71" s="60">
        <v>700</v>
      </c>
      <c r="E71" t="str">
        <f>_xlfn.XLOOKUP(TblLookup[[#This Row],[Product]],TblCategories[Product],TblCategories[Category])</f>
        <v>Accessories</v>
      </c>
      <c r="H71" t="s">
        <v>311</v>
      </c>
      <c r="I71" t="s">
        <v>308</v>
      </c>
    </row>
    <row r="72" spans="2:9" outlineLevel="1">
      <c r="B72">
        <v>2024</v>
      </c>
      <c r="C72" t="s">
        <v>312</v>
      </c>
      <c r="D72" s="60">
        <v>3300</v>
      </c>
      <c r="E72" t="str">
        <f>_xlfn.XLOOKUP(TblLookup[[#This Row],[Product]],TblCategories[Product],TblCategories[Category])</f>
        <v>Clothing</v>
      </c>
      <c r="H72" t="s">
        <v>313</v>
      </c>
      <c r="I72" t="s">
        <v>314</v>
      </c>
    </row>
    <row r="73" spans="2:9" outlineLevel="1">
      <c r="B73">
        <v>2024</v>
      </c>
      <c r="C73" t="s">
        <v>303</v>
      </c>
      <c r="D73" s="60">
        <v>8300</v>
      </c>
      <c r="E73" t="str">
        <f>_xlfn.XLOOKUP(TblLookup[[#This Row],[Product]],TblCategories[Product],TblCategories[Category])</f>
        <v>Accessories</v>
      </c>
      <c r="H73" t="s">
        <v>313</v>
      </c>
      <c r="I73" t="s">
        <v>306</v>
      </c>
    </row>
    <row r="74" spans="2:9" outlineLevel="1">
      <c r="B74">
        <v>2024</v>
      </c>
      <c r="C74" t="s">
        <v>309</v>
      </c>
      <c r="D74" s="60">
        <v>8700</v>
      </c>
      <c r="E74" t="str">
        <f>_xlfn.XLOOKUP(TblLookup[[#This Row],[Product]],TblCategories[Product],TblCategories[Category])</f>
        <v>Accessories</v>
      </c>
      <c r="H74" t="s">
        <v>313</v>
      </c>
      <c r="I74" t="s">
        <v>302</v>
      </c>
    </row>
    <row r="75" spans="2:9" outlineLevel="1">
      <c r="B75">
        <v>2024</v>
      </c>
      <c r="C75" t="s">
        <v>305</v>
      </c>
      <c r="D75" s="60">
        <v>10000</v>
      </c>
      <c r="E75" t="str">
        <f>_xlfn.XLOOKUP(TblLookup[[#This Row],[Product]],TblCategories[Product],TblCategories[Category])</f>
        <v>Accessories</v>
      </c>
      <c r="H75" t="s">
        <v>313</v>
      </c>
      <c r="I75" t="s">
        <v>299</v>
      </c>
    </row>
    <row r="76" spans="2:9" outlineLevel="1">
      <c r="B76">
        <v>2024</v>
      </c>
      <c r="C76" t="s">
        <v>315</v>
      </c>
      <c r="D76" s="60">
        <v>500</v>
      </c>
      <c r="E76" t="str">
        <f>_xlfn.XLOOKUP(TblLookup[[#This Row],[Product]],TblCategories[Product],TblCategories[Category])</f>
        <v>Components</v>
      </c>
      <c r="H76" t="s">
        <v>313</v>
      </c>
      <c r="I76" t="s">
        <v>312</v>
      </c>
    </row>
    <row r="77" spans="2:9" outlineLevel="1">
      <c r="B77">
        <v>2024</v>
      </c>
      <c r="C77" t="s">
        <v>316</v>
      </c>
      <c r="D77" s="60">
        <v>3300</v>
      </c>
      <c r="E77" t="str">
        <f>_xlfn.XLOOKUP(TblLookup[[#This Row],[Product]],TblCategories[Product],TblCategories[Category])</f>
        <v>Clothing</v>
      </c>
      <c r="H77" t="s">
        <v>313</v>
      </c>
      <c r="I77" t="s">
        <v>316</v>
      </c>
    </row>
    <row r="78" spans="2:9" outlineLevel="1">
      <c r="B78">
        <v>2024</v>
      </c>
      <c r="C78" t="s">
        <v>317</v>
      </c>
      <c r="D78" s="60">
        <v>800</v>
      </c>
      <c r="E78" t="str">
        <f>_xlfn.XLOOKUP(TblLookup[[#This Row],[Product]],TblCategories[Product],TblCategories[Category])</f>
        <v>Components</v>
      </c>
      <c r="H78" t="s">
        <v>318</v>
      </c>
      <c r="I78" t="s">
        <v>315</v>
      </c>
    </row>
    <row r="79" spans="2:9" outlineLevel="1">
      <c r="B79">
        <v>2024</v>
      </c>
      <c r="C79" t="s">
        <v>314</v>
      </c>
      <c r="D79" s="60">
        <v>13300</v>
      </c>
      <c r="E79" t="str">
        <f>_xlfn.XLOOKUP(TblLookup[[#This Row],[Product]],TblCategories[Product],TblCategories[Category])</f>
        <v>Clothing</v>
      </c>
      <c r="H79" t="s">
        <v>318</v>
      </c>
      <c r="I79" t="s">
        <v>304</v>
      </c>
    </row>
    <row r="80" spans="2:9" outlineLevel="1">
      <c r="B80">
        <v>2024</v>
      </c>
      <c r="C80" t="s">
        <v>301</v>
      </c>
      <c r="D80" s="60">
        <v>300</v>
      </c>
      <c r="E80" t="str">
        <f>_xlfn.XLOOKUP(TblLookup[[#This Row],[Product]],TblCategories[Product],TblCategories[Category])</f>
        <v>Accessories</v>
      </c>
      <c r="H80" t="s">
        <v>318</v>
      </c>
      <c r="I80" t="s">
        <v>317</v>
      </c>
    </row>
    <row r="81" outlineLevel="1"/>
    <row r="82" outlineLevel="1"/>
  </sheetData>
  <conditionalFormatting sqref="F7">
    <cfRule type="expression" dxfId="2" priority="3">
      <formula>ISBLANK(#REF!)</formula>
    </cfRule>
  </conditionalFormatting>
  <conditionalFormatting sqref="F34">
    <cfRule type="expression" dxfId="1" priority="2">
      <formula>ISBLANK($F34)</formula>
    </cfRule>
  </conditionalFormatting>
  <conditionalFormatting sqref="F62">
    <cfRule type="expression" dxfId="0" priority="1">
      <formula>ISBLANK($F62)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47D8-2D07-4F72-A545-116C32F6AA78}">
  <dimension ref="A1:H40"/>
  <sheetViews>
    <sheetView showGridLines="0" showRowColHeaders="0" zoomScaleNormal="100" workbookViewId="0">
      <selection activeCell="B12" sqref="B12:C30"/>
    </sheetView>
  </sheetViews>
  <sheetFormatPr defaultColWidth="0" defaultRowHeight="15" customHeight="1" zeroHeight="1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>
      <c r="A1" s="7" t="s">
        <v>9</v>
      </c>
      <c r="B1" s="7"/>
      <c r="C1" s="7"/>
      <c r="D1" s="7"/>
      <c r="E1" s="7"/>
      <c r="F1" s="7"/>
      <c r="G1" s="7"/>
      <c r="H1" s="7"/>
    </row>
    <row r="2" spans="1:8"/>
    <row r="3" spans="1:8">
      <c r="B3" s="1" t="s">
        <v>10</v>
      </c>
    </row>
    <row r="4" spans="1:8">
      <c r="B4" s="2" t="s">
        <v>11</v>
      </c>
      <c r="C4" s="3" t="s">
        <v>12</v>
      </c>
    </row>
    <row r="5" spans="1:8">
      <c r="B5" s="2" t="s">
        <v>13</v>
      </c>
      <c r="C5" s="3" t="s">
        <v>14</v>
      </c>
    </row>
    <row r="6" spans="1:8">
      <c r="B6" s="2" t="s">
        <v>15</v>
      </c>
      <c r="C6" s="3" t="s">
        <v>16</v>
      </c>
    </row>
    <row r="7" spans="1:8"/>
    <row r="8" spans="1:8">
      <c r="B8" s="1" t="s">
        <v>17</v>
      </c>
    </row>
    <row r="9" spans="1:8">
      <c r="B9" s="2" t="s">
        <v>18</v>
      </c>
      <c r="C9" s="3" t="s">
        <v>19</v>
      </c>
    </row>
    <row r="10" spans="1:8"/>
    <row r="11" spans="1:8">
      <c r="B11" s="1" t="s">
        <v>20</v>
      </c>
    </row>
    <row r="12" spans="1:8">
      <c r="B12" s="2" t="s">
        <v>21</v>
      </c>
      <c r="C12" s="3" t="s">
        <v>22</v>
      </c>
    </row>
    <row r="13" spans="1:8">
      <c r="B13" s="2" t="s">
        <v>23</v>
      </c>
      <c r="C13" s="3" t="s">
        <v>24</v>
      </c>
    </row>
    <row r="14" spans="1:8">
      <c r="B14" s="2" t="s">
        <v>25</v>
      </c>
      <c r="C14" s="3" t="s">
        <v>26</v>
      </c>
    </row>
    <row r="15" spans="1:8">
      <c r="B15" s="2" t="s">
        <v>27</v>
      </c>
      <c r="C15" s="3" t="s">
        <v>28</v>
      </c>
    </row>
    <row r="16" spans="1:8">
      <c r="B16" s="2" t="s">
        <v>29</v>
      </c>
      <c r="C16" s="3" t="s">
        <v>30</v>
      </c>
    </row>
    <row r="17" spans="2:3">
      <c r="B17" s="2" t="s">
        <v>31</v>
      </c>
      <c r="C17" s="3" t="s">
        <v>32</v>
      </c>
    </row>
    <row r="18" spans="2:3">
      <c r="B18" s="2" t="s">
        <v>33</v>
      </c>
      <c r="C18" s="3" t="s">
        <v>34</v>
      </c>
    </row>
    <row r="19" spans="2:3">
      <c r="B19" s="2" t="s">
        <v>35</v>
      </c>
      <c r="C19" s="3" t="s">
        <v>36</v>
      </c>
    </row>
    <row r="20" spans="2:3">
      <c r="B20" s="2" t="s">
        <v>58</v>
      </c>
      <c r="C20" s="3" t="s">
        <v>59</v>
      </c>
    </row>
    <row r="21" spans="2:3">
      <c r="B21" s="2" t="s">
        <v>324</v>
      </c>
      <c r="C21" s="3" t="s">
        <v>325</v>
      </c>
    </row>
    <row r="22" spans="2:3">
      <c r="B22" s="2" t="s">
        <v>37</v>
      </c>
      <c r="C22" s="3" t="s">
        <v>38</v>
      </c>
    </row>
    <row r="23" spans="2:3">
      <c r="B23" s="2" t="s">
        <v>39</v>
      </c>
      <c r="C23" s="3" t="s">
        <v>40</v>
      </c>
    </row>
    <row r="24" spans="2:3">
      <c r="B24" s="2" t="s">
        <v>41</v>
      </c>
      <c r="C24" s="3" t="s">
        <v>42</v>
      </c>
    </row>
    <row r="25" spans="2:3">
      <c r="B25" s="2" t="s">
        <v>43</v>
      </c>
      <c r="C25" s="3" t="s">
        <v>44</v>
      </c>
    </row>
    <row r="26" spans="2:3">
      <c r="B26" s="2" t="s">
        <v>45</v>
      </c>
      <c r="C26" s="3" t="s">
        <v>46</v>
      </c>
    </row>
    <row r="27" spans="2:3">
      <c r="B27" s="2" t="s">
        <v>47</v>
      </c>
      <c r="C27" s="3" t="s">
        <v>48</v>
      </c>
    </row>
    <row r="28" spans="2:3">
      <c r="B28" s="2" t="s">
        <v>323</v>
      </c>
      <c r="C28" s="3" t="s">
        <v>326</v>
      </c>
    </row>
    <row r="29" spans="2:3">
      <c r="B29" s="2" t="s">
        <v>58</v>
      </c>
      <c r="C29" s="3" t="s">
        <v>59</v>
      </c>
    </row>
    <row r="30" spans="2:3">
      <c r="B30" s="2" t="s">
        <v>56</v>
      </c>
      <c r="C30" s="3" t="s">
        <v>57</v>
      </c>
    </row>
    <row r="31" spans="2:3">
      <c r="B31" s="2"/>
      <c r="C31" s="3"/>
    </row>
    <row r="32" spans="2:3">
      <c r="B32" s="1" t="s">
        <v>49</v>
      </c>
    </row>
    <row r="33" spans="2:3">
      <c r="B33" s="2" t="s">
        <v>50</v>
      </c>
      <c r="C33" s="3" t="s">
        <v>51</v>
      </c>
    </row>
    <row r="34" spans="2:3">
      <c r="B34" s="2"/>
      <c r="C34" s="3"/>
    </row>
    <row r="35" spans="2:3">
      <c r="B35" s="1" t="s">
        <v>55</v>
      </c>
      <c r="C35" s="3"/>
    </row>
    <row r="36" spans="2:3"/>
    <row r="37" spans="2:3"/>
    <row r="38" spans="2:3"/>
    <row r="39" spans="2:3"/>
    <row r="40" spans="2:3"/>
  </sheetData>
  <hyperlinks>
    <hyperlink ref="C5" r:id="rId1" display="http://www.myonlinetraininghub.com/category/excel-charts" xr:uid="{16804540-43B0-4917-8C31-6BA49138DB63}"/>
    <hyperlink ref="C6" r:id="rId2" display="http://www.myonlinetraininghub.com/category/excel-dashboard" xr:uid="{D2239242-1590-4A95-B2DD-552C940FDFF2}"/>
    <hyperlink ref="C19" r:id="rId3" xr:uid="{941C9B30-0DCB-4A8A-8DBA-87E0B07E513A}"/>
    <hyperlink ref="C9" r:id="rId4" display="http://www.myonlinetraininghub.com/excel-webinars" xr:uid="{9459537E-7D61-4F76-9C30-07C1D71C701D}"/>
    <hyperlink ref="C33" r:id="rId5" xr:uid="{17B6DA40-AE3E-44DF-AA3A-6DB15618FD1C}"/>
    <hyperlink ref="C18" r:id="rId6" xr:uid="{54F2EC6A-E109-42CE-BF07-86081196E784}"/>
    <hyperlink ref="C4" r:id="rId7" xr:uid="{BB2451AD-23AD-4B16-AB53-18C8C444CAEC}"/>
    <hyperlink ref="C12" r:id="rId8" xr:uid="{2F0DD6FF-2651-428F-82B3-2783B0B6D401}"/>
    <hyperlink ref="C13" r:id="rId9" xr:uid="{05BD9264-EA48-476B-A8FA-25670C2B111F}"/>
    <hyperlink ref="C14" r:id="rId10" xr:uid="{BC784E1C-C41B-4D0C-AE89-21F5FB588451}"/>
    <hyperlink ref="C15" r:id="rId11" xr:uid="{261771E0-FAF3-49BC-9E87-529A7E919D3A}"/>
    <hyperlink ref="C16" r:id="rId12" xr:uid="{7A0295BA-6442-472A-A278-B3E7DCF37E64}"/>
    <hyperlink ref="C17" r:id="rId13" xr:uid="{A33B033A-6821-4610-8B5E-65FBF31549BC}"/>
    <hyperlink ref="C22" r:id="rId14" xr:uid="{5F70AEA8-886A-4754-B797-5A9215BEF9E5}"/>
    <hyperlink ref="C23" r:id="rId15" xr:uid="{FAE13FAD-C495-469A-8AA5-85126502C4D1}"/>
    <hyperlink ref="C24" r:id="rId16" xr:uid="{B96596D5-3691-444D-B7A7-E4323907C94C}"/>
    <hyperlink ref="C25" r:id="rId17" xr:uid="{B888E4AF-9F76-4F7A-9CFA-625FA654FA35}"/>
    <hyperlink ref="C26" r:id="rId18" xr:uid="{16E3904D-A01A-41FB-A654-B64C2A0B9188}"/>
    <hyperlink ref="C27" r:id="rId19" xr:uid="{67FB5F44-6A64-493E-8125-FC5A71CDA916}"/>
    <hyperlink ref="C30" r:id="rId20" xr:uid="{CB8A646C-3B5D-4AB3-ADCC-27E3F8252529}"/>
    <hyperlink ref="C21" r:id="rId21" display="https://www.myonlinetraininghub.com/excel-data-analyst" xr:uid="{EAFE56C3-B9E3-47B1-8FE1-660C44E7C90A}"/>
  </hyperlinks>
  <pageMargins left="0.7" right="0.7" top="0.75" bottom="0.75" header="0.3" footer="0.3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ec5a1a-e29c-407e-9660-cb4eaaff03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8" ma:contentTypeDescription="Create a new document." ma:contentTypeScope="" ma:versionID="e113dd8c6d9d6d8e50c33cd355eeb814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654ccc4b072c8ba42f6f064ab7b3a12b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04ec5a1a-e29c-407e-9660-cb4eaaff03ab"/>
    <ds:schemaRef ds:uri="98587d8b-32ff-4694-8d3a-6f66eb643b0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853571B-2AF3-4E80-BD8C-E84F50323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Copyright</vt:lpstr>
      <vt:lpstr>VLOOKUP</vt:lpstr>
      <vt:lpstr>CONCAT</vt:lpstr>
      <vt:lpstr>MATCH</vt:lpstr>
      <vt:lpstr>SUBTOTAL</vt:lpstr>
      <vt:lpstr>LEFT + MID + FIND</vt:lpstr>
      <vt:lpstr>INDIRECT</vt:lpstr>
      <vt:lpstr>OFFSET</vt:lpstr>
      <vt:lpstr>More Resources</vt:lpstr>
      <vt:lpstr>Q1Sales</vt:lpstr>
      <vt:lpstr>Q2Sales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2025-05-13T01:30:31Z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