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4"/>
  <workbookPr/>
  <mc:AlternateContent xmlns:mc="http://schemas.openxmlformats.org/markup-compatibility/2006">
    <mc:Choice Requires="x15">
      <x15ac:absPath xmlns:x15ac="http://schemas.microsoft.com/office/spreadsheetml/2010/11/ac" url="D:\temp\blog\Must Know Excel Features\"/>
    </mc:Choice>
  </mc:AlternateContent>
  <xr:revisionPtr revIDLastSave="0" documentId="13_ncr:1_{235F517A-B2C3-4BF6-8BD6-B58CC0BD55DD}" xr6:coauthVersionLast="47" xr6:coauthVersionMax="47" xr10:uidLastSave="{00000000-0000-0000-0000-000000000000}"/>
  <bookViews>
    <workbookView xWindow="28680" yWindow="-120" windowWidth="29040" windowHeight="18240" xr2:uid="{FBEE0547-C1DD-4B7A-A3EB-2BA1446463BC}"/>
  </bookViews>
  <sheets>
    <sheet name="Copyright" sheetId="5" r:id="rId1"/>
    <sheet name="Feature 1" sheetId="10" r:id="rId2"/>
    <sheet name="Feature 2" sheetId="2" r:id="rId3"/>
    <sheet name="Feature 3" sheetId="11" r:id="rId4"/>
    <sheet name="Feature 4" sheetId="12" r:id="rId5"/>
    <sheet name="Feature 5" sheetId="13" r:id="rId6"/>
    <sheet name="Feature 6" sheetId="14" r:id="rId7"/>
    <sheet name="Feature 7" sheetId="15" r:id="rId8"/>
    <sheet name="More Resources" sheetId="1" r:id="rId9"/>
  </sheets>
  <definedNames>
    <definedName name="ActualNumberOfPayments" localSheetId="1">IFERROR(IF('Feature 1'!LoanIsGood,IF('Feature 1'!PaymentsPerYear=1,1,MATCH(0.01,'Feature 1'!End_Bal,-1)+1)),"")</definedName>
    <definedName name="ColumnTitle1" localSheetId="1">PaymentSchedule3[[#Headers],[Payment number]]</definedName>
    <definedName name="End_Bal" localSheetId="1">PaymentSchedule3[Ending
balance]</definedName>
    <definedName name="ExtraPayments" localSheetId="1">'Feature 1'!$E$11</definedName>
    <definedName name="InterestRate" localSheetId="1">'Feature 1'!$E$6</definedName>
    <definedName name="LastCol" localSheetId="1">MATCH(REPT("z",255),'Feature 1'!$13:$13)</definedName>
    <definedName name="LastRow" localSheetId="1">MATCH(9.99E+307,'Feature 1'!$B:$B)</definedName>
    <definedName name="LenderName" localSheetId="1">'Feature 1'!$H$11:$I$11</definedName>
    <definedName name="LoanAmount" localSheetId="1">'Feature 1'!$E$5</definedName>
    <definedName name="LoanIsGood" localSheetId="1">('Feature 1'!$E$5*'Feature 1'!$E$6*'Feature 1'!$E$7*'Feature 1'!$E$9)&gt;0</definedName>
    <definedName name="LoanPeriod" localSheetId="1">'Feature 1'!$E$7</definedName>
    <definedName name="LoanStartDate" localSheetId="1">'Feature 1'!$E$9</definedName>
    <definedName name="PaymentsPerYear" localSheetId="1">'Feature 1'!$E$8</definedName>
    <definedName name="_xlnm.Print_Titles" localSheetId="1">'Feature 1'!$13:$13</definedName>
    <definedName name="PrintArea_SET" localSheetId="1">OFFSET('Feature 1'!#REF!,,,'Feature 1'!LastRow,'Feature 1'!LastCol)</definedName>
    <definedName name="RowTitleRegion1..E9" localSheetId="1">'Feature 1'!$B$5:$D$5</definedName>
    <definedName name="RowTitleRegion2..I7" localSheetId="1">'Feature 1'!$G$5:$H$5</definedName>
    <definedName name="RowTitleRegion3..E9" localSheetId="1">'Feature 1'!$B$11</definedName>
    <definedName name="RowTitleRegion4..H9" localSheetId="1">'Feature 1'!$G$11</definedName>
    <definedName name="ScheduledNumberOfPayments" localSheetId="1">'Feature 1'!$I$6</definedName>
    <definedName name="ScheduledPayment" localSheetId="1">'Feature 1'!$I$5</definedName>
    <definedName name="TotalEarlyPayments" localSheetId="1">SUM(PaymentSchedule3[Extra
payment])</definedName>
    <definedName name="TotalInterest" localSheetId="1">SUM(PaymentSchedule3[Interest])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0" l="1"/>
  <c r="I6" i="10" s="1"/>
  <c r="I5" i="10" s="1"/>
  <c r="B29" i="10" l="1"/>
  <c r="B28" i="10"/>
  <c r="B88" i="10"/>
  <c r="D88" i="10" s="1" a="1"/>
  <c r="D88" i="10" s="1"/>
  <c r="B100" i="10"/>
  <c r="D100" i="10" s="1" a="1"/>
  <c r="D100" i="10" s="1"/>
  <c r="B57" i="10"/>
  <c r="D57" i="10" s="1" a="1"/>
  <c r="D57" i="10" s="1"/>
  <c r="B54" i="10"/>
  <c r="D54" i="10" s="1" a="1"/>
  <c r="D54" i="10" s="1"/>
  <c r="B52" i="10"/>
  <c r="D52" i="10" s="1" a="1"/>
  <c r="D52" i="10" s="1"/>
  <c r="B50" i="10"/>
  <c r="D50" i="10" s="1" a="1"/>
  <c r="D50" i="10" s="1"/>
  <c r="B46" i="10"/>
  <c r="D46" i="10" s="1" a="1"/>
  <c r="D46" i="10" s="1"/>
  <c r="B45" i="10"/>
  <c r="D45" i="10" s="1" a="1"/>
  <c r="D45" i="10" s="1"/>
  <c r="B41" i="10"/>
  <c r="D41" i="10" s="1" a="1"/>
  <c r="D41" i="10" s="1"/>
  <c r="B40" i="10"/>
  <c r="D40" i="10" s="1" a="1"/>
  <c r="D40" i="10" s="1"/>
  <c r="B32" i="10"/>
  <c r="B87" i="10"/>
  <c r="D87" i="10" s="1" a="1"/>
  <c r="D87" i="10" s="1"/>
  <c r="B86" i="10"/>
  <c r="D86" i="10" s="1" a="1"/>
  <c r="D86" i="10" s="1"/>
  <c r="B85" i="10"/>
  <c r="D85" i="10" s="1" a="1"/>
  <c r="D85" i="10" s="1"/>
  <c r="B84" i="10"/>
  <c r="D84" i="10" s="1" a="1"/>
  <c r="D84" i="10" s="1"/>
  <c r="B83" i="10"/>
  <c r="D83" i="10" s="1" a="1"/>
  <c r="D83" i="10" s="1"/>
  <c r="B82" i="10"/>
  <c r="D82" i="10" s="1" a="1"/>
  <c r="D82" i="10" s="1"/>
  <c r="B81" i="10"/>
  <c r="D81" i="10" s="1" a="1"/>
  <c r="D81" i="10" s="1"/>
  <c r="B80" i="10"/>
  <c r="D80" i="10" s="1" a="1"/>
  <c r="D80" i="10" s="1"/>
  <c r="B79" i="10"/>
  <c r="D79" i="10" s="1" a="1"/>
  <c r="D79" i="10" s="1"/>
  <c r="B78" i="10"/>
  <c r="D78" i="10" s="1" a="1"/>
  <c r="D78" i="10" s="1"/>
  <c r="B77" i="10"/>
  <c r="D77" i="10" s="1" a="1"/>
  <c r="D77" i="10" s="1"/>
  <c r="B76" i="10"/>
  <c r="D76" i="10" s="1" a="1"/>
  <c r="D76" i="10" s="1"/>
  <c r="B75" i="10"/>
  <c r="D75" i="10" s="1" a="1"/>
  <c r="D75" i="10" s="1"/>
  <c r="B74" i="10"/>
  <c r="D74" i="10" s="1" a="1"/>
  <c r="D74" i="10" s="1"/>
  <c r="B73" i="10"/>
  <c r="D73" i="10" s="1" a="1"/>
  <c r="D73" i="10" s="1"/>
  <c r="B72" i="10"/>
  <c r="D72" i="10" s="1" a="1"/>
  <c r="D72" i="10" s="1"/>
  <c r="B56" i="10"/>
  <c r="D56" i="10" s="1" a="1"/>
  <c r="D56" i="10" s="1"/>
  <c r="B55" i="10"/>
  <c r="D55" i="10" s="1" a="1"/>
  <c r="D55" i="10" s="1"/>
  <c r="B53" i="10"/>
  <c r="D53" i="10" s="1" a="1"/>
  <c r="D53" i="10" s="1"/>
  <c r="B48" i="10"/>
  <c r="D48" i="10" s="1" a="1"/>
  <c r="D48" i="10" s="1"/>
  <c r="B44" i="10"/>
  <c r="D44" i="10" s="1" a="1"/>
  <c r="D44" i="10" s="1"/>
  <c r="B39" i="10"/>
  <c r="D39" i="10" s="1" a="1"/>
  <c r="D39" i="10" s="1"/>
  <c r="B38" i="10"/>
  <c r="D38" i="10" s="1" a="1"/>
  <c r="D38" i="10" s="1"/>
  <c r="B31" i="10"/>
  <c r="B30" i="10"/>
  <c r="B99" i="10"/>
  <c r="D99" i="10" s="1" a="1"/>
  <c r="D99" i="10" s="1"/>
  <c r="B98" i="10"/>
  <c r="D98" i="10" s="1" a="1"/>
  <c r="D98" i="10" s="1"/>
  <c r="B97" i="10"/>
  <c r="D97" i="10" s="1" a="1"/>
  <c r="D97" i="10" s="1"/>
  <c r="B96" i="10"/>
  <c r="D96" i="10" s="1" a="1"/>
  <c r="D96" i="10" s="1"/>
  <c r="B95" i="10"/>
  <c r="D95" i="10" s="1" a="1"/>
  <c r="D95" i="10" s="1"/>
  <c r="B94" i="10"/>
  <c r="D94" i="10" s="1" a="1"/>
  <c r="D94" i="10" s="1"/>
  <c r="B93" i="10"/>
  <c r="D93" i="10" s="1" a="1"/>
  <c r="D93" i="10" s="1"/>
  <c r="B92" i="10"/>
  <c r="D92" i="10" s="1" a="1"/>
  <c r="D92" i="10" s="1"/>
  <c r="B71" i="10"/>
  <c r="D71" i="10" s="1" a="1"/>
  <c r="D71" i="10" s="1"/>
  <c r="B70" i="10"/>
  <c r="D70" i="10" s="1" a="1"/>
  <c r="D70" i="10" s="1"/>
  <c r="B69" i="10"/>
  <c r="D69" i="10" s="1" a="1"/>
  <c r="D69" i="10" s="1"/>
  <c r="B68" i="10"/>
  <c r="D68" i="10" s="1" a="1"/>
  <c r="D68" i="10" s="1"/>
  <c r="B67" i="10"/>
  <c r="D67" i="10" s="1" a="1"/>
  <c r="D67" i="10" s="1"/>
  <c r="B66" i="10"/>
  <c r="D66" i="10" s="1" a="1"/>
  <c r="D66" i="10" s="1"/>
  <c r="B65" i="10"/>
  <c r="D65" i="10" s="1" a="1"/>
  <c r="D65" i="10" s="1"/>
  <c r="B64" i="10"/>
  <c r="D64" i="10" s="1" a="1"/>
  <c r="D64" i="10" s="1"/>
  <c r="B63" i="10"/>
  <c r="D63" i="10" s="1" a="1"/>
  <c r="D63" i="10" s="1"/>
  <c r="B62" i="10"/>
  <c r="D62" i="10" s="1" a="1"/>
  <c r="D62" i="10" s="1"/>
  <c r="B61" i="10"/>
  <c r="D61" i="10" s="1" a="1"/>
  <c r="D61" i="10" s="1"/>
  <c r="B60" i="10"/>
  <c r="D60" i="10" s="1" a="1"/>
  <c r="D60" i="10" s="1"/>
  <c r="B59" i="10"/>
  <c r="D59" i="10" s="1" a="1"/>
  <c r="D59" i="10" s="1"/>
  <c r="B58" i="10"/>
  <c r="D58" i="10" s="1" a="1"/>
  <c r="D58" i="10" s="1"/>
  <c r="B51" i="10"/>
  <c r="D51" i="10" s="1" a="1"/>
  <c r="D51" i="10" s="1"/>
  <c r="B49" i="10"/>
  <c r="D49" i="10" s="1" a="1"/>
  <c r="D49" i="10" s="1"/>
  <c r="B47" i="10"/>
  <c r="D47" i="10" s="1" a="1"/>
  <c r="D47" i="10" s="1"/>
  <c r="B43" i="10"/>
  <c r="D43" i="10" s="1" a="1"/>
  <c r="D43" i="10" s="1"/>
  <c r="B42" i="10"/>
  <c r="D42" i="10" s="1" a="1"/>
  <c r="D42" i="10" s="1"/>
  <c r="B37" i="10"/>
  <c r="D37" i="10" s="1" a="1"/>
  <c r="D37" i="10" s="1"/>
  <c r="B36" i="10"/>
  <c r="D36" i="10" s="1" a="1"/>
  <c r="D36" i="10" s="1"/>
  <c r="B35" i="10"/>
  <c r="D35" i="10" s="1" a="1"/>
  <c r="D35" i="10" s="1"/>
  <c r="B34" i="10"/>
  <c r="D34" i="10" s="1" a="1"/>
  <c r="D34" i="10" s="1"/>
  <c r="B33" i="10"/>
  <c r="B91" i="10"/>
  <c r="D91" i="10" s="1" a="1"/>
  <c r="D91" i="10" s="1"/>
  <c r="B90" i="10"/>
  <c r="D90" i="10" s="1" a="1"/>
  <c r="D90" i="10" s="1"/>
  <c r="B89" i="10"/>
  <c r="D89" i="10" s="1" a="1"/>
  <c r="D89" i="10" s="1"/>
  <c r="B27" i="10"/>
  <c r="B26" i="10"/>
  <c r="B25" i="10"/>
  <c r="B24" i="10"/>
  <c r="B23" i="10"/>
  <c r="B22" i="10"/>
  <c r="B21" i="10"/>
  <c r="B20" i="10"/>
  <c r="B19" i="10"/>
  <c r="B18" i="10"/>
  <c r="B17" i="10"/>
  <c r="B16" i="10"/>
  <c r="B15" i="10"/>
  <c r="B14" i="10"/>
  <c r="D14" i="10" s="1" a="1"/>
  <c r="D14" i="10" s="1"/>
  <c r="C28" i="10" l="1"/>
  <c r="E28" i="10"/>
  <c r="E29" i="10"/>
  <c r="C29" i="10"/>
  <c r="C88" i="10"/>
  <c r="E88" i="10"/>
  <c r="F88" i="10"/>
  <c r="G88" i="10"/>
  <c r="H88" i="10"/>
  <c r="I88" i="10"/>
  <c r="J88" i="10"/>
  <c r="K88" i="10"/>
  <c r="C100" i="10"/>
  <c r="E100" i="10"/>
  <c r="F100" i="10"/>
  <c r="G100" i="10"/>
  <c r="H100" i="10"/>
  <c r="I100" i="10"/>
  <c r="J100" i="10"/>
  <c r="K100" i="10"/>
  <c r="E57" i="10"/>
  <c r="H57" i="10"/>
  <c r="J57" i="10"/>
  <c r="C57" i="10"/>
  <c r="G57" i="10"/>
  <c r="F57" i="10"/>
  <c r="I57" i="10"/>
  <c r="K57" i="10"/>
  <c r="F54" i="10"/>
  <c r="H54" i="10"/>
  <c r="K54" i="10"/>
  <c r="G54" i="10"/>
  <c r="J54" i="10"/>
  <c r="C54" i="10"/>
  <c r="E54" i="10"/>
  <c r="I54" i="10"/>
  <c r="G52" i="10"/>
  <c r="J52" i="10"/>
  <c r="E52" i="10"/>
  <c r="H52" i="10"/>
  <c r="K52" i="10"/>
  <c r="C52" i="10"/>
  <c r="F52" i="10"/>
  <c r="I52" i="10"/>
  <c r="E50" i="10"/>
  <c r="C50" i="10"/>
  <c r="F50" i="10"/>
  <c r="G50" i="10"/>
  <c r="H50" i="10"/>
  <c r="I50" i="10"/>
  <c r="J50" i="10"/>
  <c r="K50" i="10"/>
  <c r="C46" i="10"/>
  <c r="G46" i="10"/>
  <c r="J46" i="10"/>
  <c r="F46" i="10"/>
  <c r="I46" i="10"/>
  <c r="E46" i="10"/>
  <c r="H46" i="10"/>
  <c r="K46" i="10"/>
  <c r="E45" i="10"/>
  <c r="I45" i="10"/>
  <c r="C45" i="10"/>
  <c r="G45" i="10"/>
  <c r="J45" i="10"/>
  <c r="F45" i="10"/>
  <c r="H45" i="10"/>
  <c r="K45" i="10"/>
  <c r="G41" i="10"/>
  <c r="J41" i="10"/>
  <c r="F41" i="10"/>
  <c r="I41" i="10"/>
  <c r="C41" i="10"/>
  <c r="E41" i="10"/>
  <c r="H41" i="10"/>
  <c r="K41" i="10"/>
  <c r="C40" i="10"/>
  <c r="F40" i="10"/>
  <c r="I40" i="10"/>
  <c r="H40" i="10"/>
  <c r="K40" i="10"/>
  <c r="E40" i="10"/>
  <c r="G40" i="10"/>
  <c r="J40" i="10"/>
  <c r="E32" i="10"/>
  <c r="C32" i="10"/>
  <c r="C87" i="10"/>
  <c r="E87" i="10"/>
  <c r="F87" i="10"/>
  <c r="G87" i="10"/>
  <c r="H87" i="10"/>
  <c r="I87" i="10"/>
  <c r="J87" i="10"/>
  <c r="K87" i="10"/>
  <c r="C86" i="10"/>
  <c r="E86" i="10"/>
  <c r="F86" i="10"/>
  <c r="G86" i="10"/>
  <c r="H86" i="10"/>
  <c r="I86" i="10"/>
  <c r="J86" i="10"/>
  <c r="K86" i="10"/>
  <c r="C85" i="10"/>
  <c r="E85" i="10"/>
  <c r="F85" i="10"/>
  <c r="G85" i="10"/>
  <c r="H85" i="10"/>
  <c r="I85" i="10"/>
  <c r="J85" i="10"/>
  <c r="K85" i="10"/>
  <c r="C84" i="10"/>
  <c r="E84" i="10"/>
  <c r="F84" i="10"/>
  <c r="G84" i="10"/>
  <c r="H84" i="10"/>
  <c r="I84" i="10"/>
  <c r="J84" i="10"/>
  <c r="K84" i="10"/>
  <c r="C83" i="10"/>
  <c r="E83" i="10"/>
  <c r="F83" i="10"/>
  <c r="G83" i="10"/>
  <c r="H83" i="10"/>
  <c r="I83" i="10"/>
  <c r="J83" i="10"/>
  <c r="K83" i="10"/>
  <c r="C82" i="10"/>
  <c r="E82" i="10"/>
  <c r="F82" i="10"/>
  <c r="G82" i="10"/>
  <c r="H82" i="10"/>
  <c r="I82" i="10"/>
  <c r="J82" i="10"/>
  <c r="K82" i="10"/>
  <c r="C81" i="10"/>
  <c r="E81" i="10"/>
  <c r="F81" i="10"/>
  <c r="G81" i="10"/>
  <c r="H81" i="10"/>
  <c r="I81" i="10"/>
  <c r="J81" i="10"/>
  <c r="K81" i="10"/>
  <c r="C80" i="10"/>
  <c r="E80" i="10"/>
  <c r="F80" i="10"/>
  <c r="G80" i="10"/>
  <c r="H80" i="10"/>
  <c r="I80" i="10"/>
  <c r="J80" i="10"/>
  <c r="K80" i="10"/>
  <c r="C79" i="10"/>
  <c r="E79" i="10"/>
  <c r="F79" i="10"/>
  <c r="G79" i="10"/>
  <c r="H79" i="10"/>
  <c r="I79" i="10"/>
  <c r="J79" i="10"/>
  <c r="K79" i="10"/>
  <c r="C78" i="10"/>
  <c r="E78" i="10"/>
  <c r="F78" i="10"/>
  <c r="G78" i="10"/>
  <c r="H78" i="10"/>
  <c r="I78" i="10"/>
  <c r="J78" i="10"/>
  <c r="K78" i="10"/>
  <c r="C77" i="10"/>
  <c r="E77" i="10"/>
  <c r="F77" i="10"/>
  <c r="G77" i="10"/>
  <c r="H77" i="10"/>
  <c r="I77" i="10"/>
  <c r="J77" i="10"/>
  <c r="K77" i="10"/>
  <c r="C76" i="10"/>
  <c r="E76" i="10"/>
  <c r="F76" i="10"/>
  <c r="G76" i="10"/>
  <c r="H76" i="10"/>
  <c r="I76" i="10"/>
  <c r="J76" i="10"/>
  <c r="K76" i="10"/>
  <c r="C75" i="10"/>
  <c r="E75" i="10"/>
  <c r="F75" i="10"/>
  <c r="G75" i="10"/>
  <c r="H75" i="10"/>
  <c r="I75" i="10"/>
  <c r="J75" i="10"/>
  <c r="K75" i="10"/>
  <c r="C74" i="10"/>
  <c r="E74" i="10"/>
  <c r="F74" i="10"/>
  <c r="G74" i="10"/>
  <c r="H74" i="10"/>
  <c r="I74" i="10"/>
  <c r="J74" i="10"/>
  <c r="K74" i="10"/>
  <c r="C73" i="10"/>
  <c r="E73" i="10"/>
  <c r="F73" i="10"/>
  <c r="G73" i="10"/>
  <c r="H73" i="10"/>
  <c r="I73" i="10"/>
  <c r="J73" i="10"/>
  <c r="K73" i="10"/>
  <c r="C72" i="10"/>
  <c r="E72" i="10"/>
  <c r="F72" i="10"/>
  <c r="G72" i="10"/>
  <c r="H72" i="10"/>
  <c r="I72" i="10"/>
  <c r="J72" i="10"/>
  <c r="K72" i="10"/>
  <c r="E56" i="10"/>
  <c r="I56" i="10"/>
  <c r="C56" i="10"/>
  <c r="F56" i="10"/>
  <c r="J56" i="10"/>
  <c r="G56" i="10"/>
  <c r="H56" i="10"/>
  <c r="K56" i="10"/>
  <c r="F55" i="10"/>
  <c r="I55" i="10"/>
  <c r="G55" i="10"/>
  <c r="J55" i="10"/>
  <c r="C55" i="10"/>
  <c r="E55" i="10"/>
  <c r="H55" i="10"/>
  <c r="K55" i="10"/>
  <c r="G53" i="10"/>
  <c r="J53" i="10"/>
  <c r="C53" i="10"/>
  <c r="E53" i="10"/>
  <c r="H53" i="10"/>
  <c r="F53" i="10"/>
  <c r="I53" i="10"/>
  <c r="K53" i="10"/>
  <c r="G48" i="10"/>
  <c r="H48" i="10"/>
  <c r="K48" i="10"/>
  <c r="C48" i="10"/>
  <c r="E48" i="10"/>
  <c r="F48" i="10"/>
  <c r="J48" i="10"/>
  <c r="I48" i="10"/>
  <c r="E44" i="10"/>
  <c r="H44" i="10"/>
  <c r="J44" i="10"/>
  <c r="F44" i="10"/>
  <c r="I44" i="10"/>
  <c r="C44" i="10"/>
  <c r="G44" i="10"/>
  <c r="K44" i="10"/>
  <c r="E39" i="10"/>
  <c r="H39" i="10"/>
  <c r="K39" i="10"/>
  <c r="C39" i="10"/>
  <c r="F39" i="10"/>
  <c r="I39" i="10"/>
  <c r="G39" i="10"/>
  <c r="J39" i="10"/>
  <c r="E38" i="10"/>
  <c r="G38" i="10"/>
  <c r="I38" i="10"/>
  <c r="C38" i="10"/>
  <c r="F38" i="10"/>
  <c r="J38" i="10"/>
  <c r="H38" i="10"/>
  <c r="K38" i="10"/>
  <c r="E31" i="10"/>
  <c r="C31" i="10"/>
  <c r="C30" i="10"/>
  <c r="E30" i="10"/>
  <c r="C99" i="10"/>
  <c r="E99" i="10"/>
  <c r="F99" i="10"/>
  <c r="G99" i="10"/>
  <c r="H99" i="10"/>
  <c r="I99" i="10"/>
  <c r="J99" i="10"/>
  <c r="K99" i="10"/>
  <c r="C98" i="10"/>
  <c r="E98" i="10"/>
  <c r="F98" i="10"/>
  <c r="G98" i="10"/>
  <c r="H98" i="10"/>
  <c r="I98" i="10"/>
  <c r="J98" i="10"/>
  <c r="K98" i="10"/>
  <c r="C97" i="10"/>
  <c r="E97" i="10"/>
  <c r="F97" i="10"/>
  <c r="G97" i="10"/>
  <c r="H97" i="10"/>
  <c r="I97" i="10"/>
  <c r="J97" i="10"/>
  <c r="K97" i="10"/>
  <c r="C96" i="10"/>
  <c r="E96" i="10"/>
  <c r="F96" i="10"/>
  <c r="G96" i="10"/>
  <c r="H96" i="10"/>
  <c r="I96" i="10"/>
  <c r="J96" i="10"/>
  <c r="K96" i="10"/>
  <c r="C95" i="10"/>
  <c r="E95" i="10"/>
  <c r="F95" i="10"/>
  <c r="G95" i="10"/>
  <c r="H95" i="10"/>
  <c r="I95" i="10"/>
  <c r="J95" i="10"/>
  <c r="K95" i="10"/>
  <c r="C94" i="10"/>
  <c r="E94" i="10"/>
  <c r="F94" i="10"/>
  <c r="G94" i="10"/>
  <c r="H94" i="10"/>
  <c r="I94" i="10"/>
  <c r="J94" i="10"/>
  <c r="K94" i="10"/>
  <c r="C93" i="10"/>
  <c r="E93" i="10"/>
  <c r="F93" i="10"/>
  <c r="G93" i="10"/>
  <c r="H93" i="10"/>
  <c r="I93" i="10"/>
  <c r="J93" i="10"/>
  <c r="K93" i="10"/>
  <c r="C92" i="10"/>
  <c r="E92" i="10"/>
  <c r="F92" i="10"/>
  <c r="G92" i="10"/>
  <c r="H92" i="10"/>
  <c r="I92" i="10"/>
  <c r="J92" i="10"/>
  <c r="K92" i="10"/>
  <c r="C71" i="10"/>
  <c r="E71" i="10"/>
  <c r="F71" i="10"/>
  <c r="G71" i="10"/>
  <c r="H71" i="10"/>
  <c r="J71" i="10"/>
  <c r="K71" i="10"/>
  <c r="I71" i="10"/>
  <c r="C70" i="10"/>
  <c r="E70" i="10"/>
  <c r="F70" i="10"/>
  <c r="G70" i="10"/>
  <c r="H70" i="10"/>
  <c r="I70" i="10"/>
  <c r="J70" i="10"/>
  <c r="K70" i="10"/>
  <c r="C69" i="10"/>
  <c r="E69" i="10"/>
  <c r="F69" i="10"/>
  <c r="G69" i="10"/>
  <c r="H69" i="10"/>
  <c r="I69" i="10"/>
  <c r="J69" i="10"/>
  <c r="K69" i="10"/>
  <c r="C68" i="10"/>
  <c r="E68" i="10"/>
  <c r="F68" i="10"/>
  <c r="G68" i="10"/>
  <c r="H68" i="10"/>
  <c r="I68" i="10"/>
  <c r="J68" i="10"/>
  <c r="K68" i="10"/>
  <c r="C67" i="10"/>
  <c r="E67" i="10"/>
  <c r="F67" i="10"/>
  <c r="G67" i="10"/>
  <c r="H67" i="10"/>
  <c r="I67" i="10"/>
  <c r="J67" i="10"/>
  <c r="K67" i="10"/>
  <c r="C66" i="10"/>
  <c r="E66" i="10"/>
  <c r="F66" i="10"/>
  <c r="G66" i="10"/>
  <c r="H66" i="10"/>
  <c r="I66" i="10"/>
  <c r="J66" i="10"/>
  <c r="K66" i="10"/>
  <c r="C65" i="10"/>
  <c r="E65" i="10"/>
  <c r="F65" i="10"/>
  <c r="G65" i="10"/>
  <c r="H65" i="10"/>
  <c r="I65" i="10"/>
  <c r="J65" i="10"/>
  <c r="K65" i="10"/>
  <c r="C64" i="10"/>
  <c r="E64" i="10"/>
  <c r="F64" i="10"/>
  <c r="G64" i="10"/>
  <c r="H64" i="10"/>
  <c r="I64" i="10"/>
  <c r="J64" i="10"/>
  <c r="K64" i="10"/>
  <c r="C63" i="10"/>
  <c r="E63" i="10"/>
  <c r="F63" i="10"/>
  <c r="G63" i="10"/>
  <c r="H63" i="10"/>
  <c r="I63" i="10"/>
  <c r="J63" i="10"/>
  <c r="K63" i="10"/>
  <c r="C62" i="10"/>
  <c r="E62" i="10"/>
  <c r="F62" i="10"/>
  <c r="G62" i="10"/>
  <c r="H62" i="10"/>
  <c r="I62" i="10"/>
  <c r="J62" i="10"/>
  <c r="K62" i="10"/>
  <c r="C61" i="10"/>
  <c r="E61" i="10"/>
  <c r="F61" i="10"/>
  <c r="G61" i="10"/>
  <c r="H61" i="10"/>
  <c r="I61" i="10"/>
  <c r="J61" i="10"/>
  <c r="K61" i="10"/>
  <c r="C60" i="10"/>
  <c r="E60" i="10"/>
  <c r="F60" i="10"/>
  <c r="G60" i="10"/>
  <c r="H60" i="10"/>
  <c r="I60" i="10"/>
  <c r="J60" i="10"/>
  <c r="K60" i="10"/>
  <c r="C59" i="10"/>
  <c r="E59" i="10"/>
  <c r="F59" i="10"/>
  <c r="G59" i="10"/>
  <c r="H59" i="10"/>
  <c r="I59" i="10"/>
  <c r="J59" i="10"/>
  <c r="K59" i="10"/>
  <c r="F58" i="10"/>
  <c r="G58" i="10"/>
  <c r="H58" i="10"/>
  <c r="I58" i="10"/>
  <c r="J58" i="10"/>
  <c r="K58" i="10"/>
  <c r="E58" i="10"/>
  <c r="C58" i="10"/>
  <c r="C51" i="10"/>
  <c r="G51" i="10"/>
  <c r="K51" i="10"/>
  <c r="F51" i="10"/>
  <c r="I51" i="10"/>
  <c r="J51" i="10"/>
  <c r="E51" i="10"/>
  <c r="H51" i="10"/>
  <c r="G49" i="10"/>
  <c r="I49" i="10"/>
  <c r="K49" i="10"/>
  <c r="C49" i="10"/>
  <c r="E49" i="10"/>
  <c r="H49" i="10"/>
  <c r="F49" i="10"/>
  <c r="J49" i="10"/>
  <c r="G47" i="10"/>
  <c r="F47" i="10"/>
  <c r="I47" i="10"/>
  <c r="K47" i="10"/>
  <c r="C47" i="10"/>
  <c r="E47" i="10"/>
  <c r="H47" i="10"/>
  <c r="J47" i="10"/>
  <c r="F43" i="10"/>
  <c r="J43" i="10"/>
  <c r="C43" i="10"/>
  <c r="G43" i="10"/>
  <c r="I43" i="10"/>
  <c r="E43" i="10"/>
  <c r="H43" i="10"/>
  <c r="K43" i="10"/>
  <c r="E42" i="10"/>
  <c r="I42" i="10"/>
  <c r="F42" i="10"/>
  <c r="H42" i="10"/>
  <c r="K42" i="10"/>
  <c r="C42" i="10"/>
  <c r="G42" i="10"/>
  <c r="J42" i="10"/>
  <c r="E37" i="10"/>
  <c r="G37" i="10"/>
  <c r="K37" i="10"/>
  <c r="C37" i="10"/>
  <c r="F37" i="10"/>
  <c r="I37" i="10"/>
  <c r="H37" i="10"/>
  <c r="J37" i="10"/>
  <c r="E36" i="10"/>
  <c r="I36" i="10"/>
  <c r="F36" i="10"/>
  <c r="H36" i="10"/>
  <c r="K36" i="10"/>
  <c r="C36" i="10"/>
  <c r="G36" i="10"/>
  <c r="J36" i="10"/>
  <c r="E35" i="10"/>
  <c r="H35" i="10"/>
  <c r="C35" i="10"/>
  <c r="F35" i="10"/>
  <c r="I35" i="10"/>
  <c r="K35" i="10"/>
  <c r="G35" i="10"/>
  <c r="J35" i="10"/>
  <c r="F34" i="10"/>
  <c r="I34" i="10"/>
  <c r="C34" i="10"/>
  <c r="E34" i="10"/>
  <c r="H34" i="10"/>
  <c r="K34" i="10"/>
  <c r="G34" i="10"/>
  <c r="J34" i="10"/>
  <c r="E33" i="10"/>
  <c r="C33" i="10"/>
  <c r="C91" i="10"/>
  <c r="E91" i="10"/>
  <c r="F91" i="10"/>
  <c r="G91" i="10"/>
  <c r="H91" i="10"/>
  <c r="I91" i="10"/>
  <c r="J91" i="10"/>
  <c r="K91" i="10"/>
  <c r="C90" i="10"/>
  <c r="E90" i="10"/>
  <c r="F90" i="10"/>
  <c r="G90" i="10"/>
  <c r="H90" i="10"/>
  <c r="I90" i="10"/>
  <c r="J90" i="10"/>
  <c r="K90" i="10"/>
  <c r="C89" i="10"/>
  <c r="E89" i="10"/>
  <c r="F89" i="10"/>
  <c r="G89" i="10"/>
  <c r="H89" i="10"/>
  <c r="I89" i="10"/>
  <c r="J89" i="10"/>
  <c r="K89" i="10"/>
  <c r="C27" i="10"/>
  <c r="E27" i="10"/>
  <c r="C26" i="10"/>
  <c r="E26" i="10"/>
  <c r="C25" i="10"/>
  <c r="E25" i="10"/>
  <c r="C24" i="10"/>
  <c r="E24" i="10"/>
  <c r="C23" i="10"/>
  <c r="E23" i="10"/>
  <c r="C22" i="10"/>
  <c r="E22" i="10"/>
  <c r="C21" i="10"/>
  <c r="E21" i="10"/>
  <c r="C20" i="10"/>
  <c r="E20" i="10"/>
  <c r="C19" i="10"/>
  <c r="E19" i="10"/>
  <c r="C18" i="10"/>
  <c r="E18" i="10"/>
  <c r="C17" i="10"/>
  <c r="E17" i="10"/>
  <c r="C16" i="10"/>
  <c r="E16" i="10"/>
  <c r="C15" i="10"/>
  <c r="E15" i="10"/>
  <c r="C14" i="10"/>
  <c r="E14" i="10"/>
  <c r="F14" i="10" s="1"/>
  <c r="G14" i="10" s="1"/>
  <c r="I14" i="10"/>
  <c r="K14" i="10"/>
  <c r="H14" i="10" l="1"/>
  <c r="J14" i="10" s="1"/>
  <c r="D15" i="10" l="1" a="1"/>
  <c r="D15" i="10" s="1"/>
  <c r="I15" i="10" l="1"/>
  <c r="K15" i="10" s="1"/>
  <c r="F15" i="10"/>
  <c r="G15" i="10" s="1"/>
  <c r="H15" i="10" l="1"/>
  <c r="J15" i="10" s="1"/>
  <c r="D16" i="10" s="1" a="1"/>
  <c r="D16" i="10" s="1"/>
  <c r="F16" i="10" l="1"/>
  <c r="G16" i="10" s="1"/>
  <c r="I16" i="10"/>
  <c r="K16" i="10" s="1"/>
  <c r="H16" i="10" l="1"/>
  <c r="J16" i="10" s="1"/>
  <c r="D17" i="10" s="1" a="1"/>
  <c r="D17" i="10" s="1"/>
  <c r="F17" i="10" l="1"/>
  <c r="G17" i="10" s="1"/>
  <c r="I17" i="10"/>
  <c r="H17" i="10" l="1"/>
  <c r="J17" i="10" s="1"/>
  <c r="D18" i="10" s="1" a="1"/>
  <c r="D18" i="10" s="1"/>
  <c r="I18" i="10" l="1"/>
  <c r="F18" i="10"/>
  <c r="G18" i="10" s="1"/>
  <c r="H18" i="10" l="1"/>
  <c r="J18" i="10" s="1"/>
  <c r="D19" i="10" s="1" a="1"/>
  <c r="D19" i="10" s="1"/>
  <c r="I19" i="10" l="1"/>
  <c r="F19" i="10"/>
  <c r="G19" i="10" s="1"/>
  <c r="H19" i="10" l="1"/>
  <c r="J19" i="10" s="1"/>
  <c r="D20" i="10" s="1" a="1"/>
  <c r="D20" i="10" s="1"/>
  <c r="I20" i="10" l="1"/>
  <c r="F20" i="10"/>
  <c r="G20" i="10" s="1"/>
  <c r="H20" i="10" l="1"/>
  <c r="J20" i="10" s="1"/>
  <c r="D21" i="10" s="1" a="1"/>
  <c r="D21" i="10" s="1"/>
  <c r="I21" i="10" l="1"/>
  <c r="F21" i="10"/>
  <c r="G21" i="10" s="1"/>
  <c r="H21" i="10" l="1"/>
  <c r="J21" i="10" s="1"/>
  <c r="D22" i="10" s="1" a="1"/>
  <c r="D22" i="10" s="1"/>
  <c r="F22" i="10" l="1"/>
  <c r="G22" i="10" s="1"/>
  <c r="I22" i="10"/>
  <c r="H22" i="10" l="1"/>
  <c r="J22" i="10" s="1"/>
  <c r="D23" i="10" s="1" a="1"/>
  <c r="D23" i="10" s="1"/>
  <c r="I23" i="10" l="1"/>
  <c r="F23" i="10"/>
  <c r="G23" i="10" s="1"/>
  <c r="H23" i="10" l="1"/>
  <c r="J23" i="10" s="1"/>
  <c r="D24" i="10" s="1" a="1"/>
  <c r="D24" i="10" s="1"/>
  <c r="I24" i="10" l="1"/>
  <c r="F24" i="10"/>
  <c r="J24" i="10" l="1"/>
  <c r="D25" i="10" s="1" a="1"/>
  <c r="D25" i="10" s="1"/>
  <c r="G24" i="10"/>
  <c r="H24" i="10" s="1"/>
  <c r="I25" i="10" l="1"/>
  <c r="K25" i="10" s="1"/>
  <c r="F25" i="10"/>
  <c r="G25" i="10" s="1"/>
  <c r="K24" i="10"/>
  <c r="K22" i="10"/>
  <c r="K20" i="10"/>
  <c r="K23" i="10"/>
  <c r="K21" i="10"/>
  <c r="K18" i="10"/>
  <c r="K17" i="10"/>
  <c r="K19" i="10"/>
  <c r="H25" i="10" l="1"/>
  <c r="J25" i="10" s="1"/>
  <c r="D26" i="10" a="1"/>
  <c r="D26" i="10" s="1"/>
  <c r="I26" i="10" l="1"/>
  <c r="F26" i="10"/>
  <c r="J26" i="10" l="1"/>
  <c r="G26" i="10"/>
  <c r="H26" i="10" s="1"/>
  <c r="D27" i="10" l="1" a="1"/>
  <c r="D27" i="10" s="1"/>
  <c r="I27" i="10" l="1"/>
  <c r="F27" i="10"/>
  <c r="J27" i="10" l="1"/>
  <c r="G27" i="10"/>
  <c r="H27" i="10" s="1"/>
  <c r="D28" i="10" l="1" a="1"/>
  <c r="D28" i="10" s="1"/>
  <c r="F28" i="10" l="1"/>
  <c r="I28" i="10"/>
  <c r="G28" i="10" l="1"/>
  <c r="H28" i="10" s="1"/>
  <c r="J28" i="10"/>
  <c r="I7" i="10" l="1"/>
  <c r="D29" i="10" a="1"/>
  <c r="D29" i="10" s="1"/>
  <c r="I29" i="10" l="1"/>
  <c r="F29" i="10"/>
  <c r="G29" i="10" l="1"/>
  <c r="H29" i="10" s="1"/>
  <c r="J29" i="10"/>
  <c r="D30" i="10" s="1" a="1"/>
  <c r="D30" i="10" s="1"/>
  <c r="F30" i="10" l="1"/>
  <c r="I30" i="10"/>
  <c r="J30" i="10" l="1"/>
  <c r="D31" i="10" s="1" a="1"/>
  <c r="D31" i="10" s="1"/>
  <c r="G30" i="10"/>
  <c r="H30" i="10" s="1"/>
  <c r="F31" i="10" l="1"/>
  <c r="I31" i="10"/>
  <c r="J31" i="10" l="1"/>
  <c r="D32" i="10" s="1" a="1"/>
  <c r="D32" i="10" s="1"/>
  <c r="G31" i="10"/>
  <c r="H31" i="10" s="1"/>
  <c r="I32" i="10" l="1"/>
  <c r="F32" i="10"/>
  <c r="J32" i="10" l="1"/>
  <c r="D33" i="10" s="1" a="1"/>
  <c r="D33" i="10" s="1"/>
  <c r="G32" i="10"/>
  <c r="H32" i="10" s="1"/>
  <c r="F33" i="10" l="1"/>
  <c r="I33" i="10"/>
  <c r="J33" i="10" l="1"/>
  <c r="G33" i="10"/>
  <c r="H33" i="10" s="1"/>
  <c r="K31" i="10"/>
  <c r="K26" i="10"/>
  <c r="K33" i="10"/>
  <c r="K30" i="10"/>
  <c r="K29" i="10"/>
  <c r="K32" i="10"/>
  <c r="K28" i="10"/>
  <c r="K27" i="10"/>
  <c r="I9" i="10" l="1"/>
  <c r="I8"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<sst xmlns="http://schemas.openxmlformats.org/spreadsheetml/2006/main" count="747" uniqueCount="237">
  <si>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</si>
  <si>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</si>
  <si>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</si>
  <si>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</si>
  <si>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</si>
  <si>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</si>
  <si>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</si>
  <si>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</si>
  <si>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</si>
  <si>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</si>
  <si>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</si>
  <si>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</si>
  <si>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</si>
  <si>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</si>
  <si>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</si>
  <si>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</si>
  <si>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</si>
  <si>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</si>
  <si>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</si>
  <si>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</si>
  <si>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</si>
  <si>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</si>
  <si>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</si>
  <si>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</si>
  <si>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</si>
  <si>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</si>
  <si>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</si>
  <si>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</si>
  <si>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</si>
  <si>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</si>
  <si>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</si>
  <si>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</si>
  <si>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</si>
  <si>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</si>
  <si>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</si>
  <si>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</si>
  <si>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</si>
  <si>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</si>
  <si>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</si>
  <si>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</si>
  <si>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</si>
  <si>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</si>
  <si>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</si>
  <si>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</si>
  <si>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</si>
  <si>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</si>
  <si>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</si>
  <si>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</si>
  <si>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</si>
  <si>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</si>
  <si>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</si>
  <si>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</si>
  <si>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Segment</t>
  </si>
  <si>
    <t>Country</t>
  </si>
  <si>
    <t>Product</t>
  </si>
  <si>
    <t>Discount Band</t>
  </si>
  <si>
    <t>Units Sold</t>
  </si>
  <si>
    <t>Manufacturing Price</t>
  </si>
  <si>
    <t>Sale Price</t>
  </si>
  <si>
    <t>Gross Sales</t>
  </si>
  <si>
    <t>Discounts</t>
  </si>
  <si>
    <t>Sales</t>
  </si>
  <si>
    <t>COGS</t>
  </si>
  <si>
    <t>Profit</t>
  </si>
  <si>
    <t>Date</t>
  </si>
  <si>
    <t>Government</t>
  </si>
  <si>
    <t>Canada</t>
  </si>
  <si>
    <t>Carretera</t>
  </si>
  <si>
    <t>None</t>
  </si>
  <si>
    <t>Germany</t>
  </si>
  <si>
    <t>Midmarket</t>
  </si>
  <si>
    <t>France</t>
  </si>
  <si>
    <t>Mexico</t>
  </si>
  <si>
    <t>Montana</t>
  </si>
  <si>
    <t>Channel Partners</t>
  </si>
  <si>
    <t>Enterprise</t>
  </si>
  <si>
    <t>Small Business</t>
  </si>
  <si>
    <t>United States of America</t>
  </si>
  <si>
    <t>Paseo</t>
  </si>
  <si>
    <t>Velo</t>
  </si>
  <si>
    <t>VTT</t>
  </si>
  <si>
    <t>Amarilla</t>
  </si>
  <si>
    <t>Low</t>
  </si>
  <si>
    <t>Manager</t>
  </si>
  <si>
    <t>Patel, Aria</t>
  </si>
  <si>
    <t>Rivera, Carlos</t>
  </si>
  <si>
    <t>Zhang, Evelyn</t>
  </si>
  <si>
    <t>Adeyemi, Jamal</t>
  </si>
  <si>
    <t>Kowalski, Sofia</t>
  </si>
  <si>
    <t>Follow Us for more Tips &amp; Tutorials</t>
  </si>
  <si>
    <t>Microsoft Word Masterclass</t>
  </si>
  <si>
    <t>https://www.myonlinetraininghub.com/microsoft-word-course</t>
  </si>
  <si>
    <t>Loan amortization schedule</t>
  </si>
  <si>
    <t>Enter values</t>
  </si>
  <si>
    <t>Loan summary</t>
  </si>
  <si>
    <t>Loan amount</t>
  </si>
  <si>
    <t>Scheduled payment</t>
  </si>
  <si>
    <t>Annual interest rate</t>
  </si>
  <si>
    <t>Scheduled number of payments</t>
  </si>
  <si>
    <t>Loan period in years</t>
  </si>
  <si>
    <t>Actual number of payments</t>
  </si>
  <si>
    <t>Number of payments per year</t>
  </si>
  <si>
    <t>Total early payments</t>
  </si>
  <si>
    <t>Start date of loan</t>
  </si>
  <si>
    <t>Total interest</t>
  </si>
  <si>
    <t>Optional extra payments</t>
  </si>
  <si>
    <t>Lender name</t>
  </si>
  <si>
    <t>Woodgrove Bank</t>
  </si>
  <si>
    <t>Payment number</t>
  </si>
  <si>
    <t>Payment
date</t>
  </si>
  <si>
    <t>Beginning
balance</t>
  </si>
  <si>
    <t>Extra
payment</t>
  </si>
  <si>
    <t>Total
payment</t>
  </si>
  <si>
    <t>Principal</t>
  </si>
  <si>
    <t>Interest</t>
  </si>
  <si>
    <t>Ending
balance</t>
  </si>
  <si>
    <t>Cumulative
interest</t>
  </si>
  <si>
    <t>Data Entry Settings</t>
  </si>
  <si>
    <t>Formula Auditing</t>
  </si>
  <si>
    <t>Jan</t>
  </si>
  <si>
    <t>Feb</t>
  </si>
  <si>
    <t>Mar</t>
  </si>
  <si>
    <t>Apr</t>
  </si>
  <si>
    <t>May</t>
  </si>
  <si>
    <t>Jun</t>
  </si>
  <si>
    <t>Jul</t>
  </si>
  <si>
    <t>Aug</t>
  </si>
  <si>
    <t>Sep</t>
  </si>
  <si>
    <t>Oct</t>
  </si>
  <si>
    <t>Nov</t>
  </si>
  <si>
    <t>Dec</t>
  </si>
  <si>
    <t>Weight Tracker (kgs)</t>
  </si>
  <si>
    <t>Ethan Caldwell</t>
  </si>
  <si>
    <t>Sophie Hawthorne</t>
  </si>
  <si>
    <t>Lucas Palmer</t>
  </si>
  <si>
    <t>Isabella Monroe</t>
  </si>
  <si>
    <t>Mason Whitfield</t>
  </si>
  <si>
    <t>Ava Kensington</t>
  </si>
  <si>
    <t>Oliver Sinclair</t>
  </si>
  <si>
    <t>Lila Harrington</t>
  </si>
  <si>
    <t>Henry Blackwood</t>
  </si>
  <si>
    <t>Zoe Fairchild</t>
  </si>
  <si>
    <t>Trend</t>
  </si>
  <si>
    <t>ObservationID</t>
  </si>
  <si>
    <t>Animal Species</t>
  </si>
  <si>
    <t>Location</t>
  </si>
  <si>
    <t>Count</t>
  </si>
  <si>
    <t>Observation Group 1</t>
  </si>
  <si>
    <t>OBS-1</t>
  </si>
  <si>
    <t>Crystal Turtle</t>
  </si>
  <si>
    <t>Starlight Meadow</t>
  </si>
  <si>
    <t>OBS-2</t>
  </si>
  <si>
    <t>Rainbow Bird</t>
  </si>
  <si>
    <t>Crystal Lake</t>
  </si>
  <si>
    <t>OBS-3</t>
  </si>
  <si>
    <t>Hidden Cave</t>
  </si>
  <si>
    <t>OBS-4</t>
  </si>
  <si>
    <t>Observation Group 2</t>
  </si>
  <si>
    <t>OBS-5</t>
  </si>
  <si>
    <t>OBS-6</t>
  </si>
  <si>
    <t>Glow Fox</t>
  </si>
  <si>
    <t>Sunset Valley</t>
  </si>
  <si>
    <t>OBS-7</t>
  </si>
  <si>
    <t>OBS-8</t>
  </si>
  <si>
    <t>Mystic Forest</t>
  </si>
  <si>
    <t>Observation Group 3</t>
  </si>
  <si>
    <t>OBS-9</t>
  </si>
  <si>
    <t>OBS-10</t>
  </si>
  <si>
    <t>Fluffy Dragon</t>
  </si>
  <si>
    <t>OBS-11</t>
  </si>
  <si>
    <t>OBS-12</t>
  </si>
  <si>
    <t>Observation Group 4</t>
  </si>
  <si>
    <t>OBS-13</t>
  </si>
  <si>
    <t>OBS-14</t>
  </si>
  <si>
    <t>Shadow Panther</t>
  </si>
  <si>
    <t>OBS-15</t>
  </si>
  <si>
    <t>OBS-16</t>
  </si>
  <si>
    <t>Observation Group 5</t>
  </si>
  <si>
    <t>OBS-17</t>
  </si>
  <si>
    <t>OBS-18</t>
  </si>
  <si>
    <t>OBS-19</t>
  </si>
  <si>
    <t>OBS-20</t>
  </si>
  <si>
    <t>Observation Group 6</t>
  </si>
  <si>
    <t>OBS-21</t>
  </si>
  <si>
    <t>OBS-22</t>
  </si>
  <si>
    <t>OBS-23</t>
  </si>
  <si>
    <t>OBS-24</t>
  </si>
  <si>
    <t>Observation Group 7</t>
  </si>
  <si>
    <t>OBS-25</t>
  </si>
  <si>
    <t>OBS-26</t>
  </si>
  <si>
    <t>OBS-27</t>
  </si>
  <si>
    <t>OBS-28</t>
  </si>
  <si>
    <t>Observation Group 8</t>
  </si>
  <si>
    <t>OBS-29</t>
  </si>
  <si>
    <t>OBS-30</t>
  </si>
  <si>
    <t>OBS-31</t>
  </si>
  <si>
    <t>OBS-32</t>
  </si>
  <si>
    <t>Observation Group 9</t>
  </si>
  <si>
    <t>OBS-33</t>
  </si>
  <si>
    <t>OBS-34</t>
  </si>
  <si>
    <t>OBS-35</t>
  </si>
  <si>
    <t>OBS-36</t>
  </si>
  <si>
    <t>Observation Group 10</t>
  </si>
  <si>
    <t>OBS-37</t>
  </si>
  <si>
    <t>OBS-38</t>
  </si>
  <si>
    <t>OBS-39</t>
  </si>
  <si>
    <t>OBS-40</t>
  </si>
  <si>
    <t>Observation Group 11</t>
  </si>
  <si>
    <t>OBS-41</t>
  </si>
  <si>
    <t>OBS-42</t>
  </si>
  <si>
    <t>OBS-43</t>
  </si>
  <si>
    <t>OBS-44</t>
  </si>
  <si>
    <t>Observation Group 12</t>
  </si>
  <si>
    <t>OBS-45</t>
  </si>
  <si>
    <t>OBS-46</t>
  </si>
  <si>
    <t>OBS-47</t>
  </si>
  <si>
    <t>OBS-48</t>
  </si>
  <si>
    <t>Observation Group 13</t>
  </si>
  <si>
    <t>OBS-49</t>
  </si>
  <si>
    <t>OBS-50</t>
  </si>
  <si>
    <t>Find and Replace Formatting</t>
  </si>
  <si>
    <t>Custom Ribbon Tab</t>
  </si>
  <si>
    <t>Data From Picture</t>
  </si>
  <si>
    <t>GDP (Trillion USD)</t>
  </si>
  <si>
    <t>Population (Millions)</t>
  </si>
  <si>
    <t>USA</t>
  </si>
  <si>
    <t>Australia</t>
  </si>
  <si>
    <t>Brazil</t>
  </si>
  <si>
    <t>India</t>
  </si>
  <si>
    <t>China</t>
  </si>
  <si>
    <t>Japan</t>
  </si>
  <si>
    <t>South Africa</t>
  </si>
  <si>
    <t>Focus Cell</t>
  </si>
  <si>
    <t>OBS-51</t>
  </si>
  <si>
    <t>OBS-52</t>
  </si>
  <si>
    <t>Sparklines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</si>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</sst>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
    <numFmt numFmtId="165" formatCode="&quot;$&quot;#,##0.00"/>
    <numFmt numFmtId="166" formatCode="0.0"/>
  </numFmts>
  <fonts count="3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b/>
      <sz val="11"/>
      <color theme="3"/>
      <name val="Calibri"/>
      <family val="2"/>
      <scheme val="minor"/>
    </font>
    <font>
      <b/>
      <sz val="11"/>
      <color theme="0"/>
      <name val="Calibri"/>
      <family val="2"/>
      <scheme val="minor"/>
    </font>
    <font>
      <b/>
      <sz val="16"/>
      <color rgb="FF0070C0"/>
      <name val="Calibri"/>
      <family val="2"/>
    </font>
    <font>
      <b/>
      <sz val="40"/>
      <color rgb="FF376B36"/>
      <name val="Calibri"/>
      <family val="2"/>
    </font>
    <font>
      <sz val="11"/>
      <name val="Calibri"/>
      <family val="2"/>
      <scheme val="minor"/>
    </font>
    <font>
      <sz val="11"/>
      <name val="Calibri"/>
      <family val="2"/>
    </font>
    <font>
      <b/>
      <sz val="40"/>
      <color theme="4" tint="-0.499984740745262"/>
      <name val="Calibri Light"/>
      <family val="2"/>
      <scheme val="major"/>
    </font>
    <font>
      <b/>
      <sz val="40"/>
      <color rgb="FF376B36"/>
      <name val="Calibri Light"/>
      <family val="2"/>
      <scheme val="major"/>
    </font>
    <font>
      <b/>
      <sz val="14"/>
      <color theme="1" tint="0.24994659260841701"/>
      <name val="Calibri"/>
      <family val="2"/>
    </font>
    <font>
      <b/>
      <sz val="20"/>
      <color theme="4" tint="-0.499984740745262"/>
      <name val="Calibri Light"/>
      <family val="2"/>
      <scheme val="major"/>
    </font>
    <font>
      <b/>
      <sz val="20"/>
      <color theme="4" tint="-0.499984740745262"/>
      <name val="Calibri"/>
      <family val="2"/>
    </font>
    <font>
      <i/>
      <sz val="11"/>
      <color theme="1" tint="0.34998626667073579"/>
      <name val="Calibri"/>
      <family val="2"/>
      <scheme val="minor"/>
    </font>
    <font>
      <sz val="12"/>
      <color theme="1"/>
      <name val="Calibri"/>
      <family val="2"/>
      <scheme val="minor"/>
    </font>
    <font>
      <sz val="11"/>
      <color theme="1" tint="0.24994659260841701"/>
      <name val="Calibri"/>
      <family val="2"/>
      <scheme val="minor"/>
    </font>
    <font>
      <sz val="12"/>
      <color theme="1" tint="0.24994659260841701"/>
      <name val="Calibri"/>
      <family val="2"/>
      <scheme val="minor"/>
    </font>
    <font>
      <i/>
      <sz val="11"/>
      <color theme="1"/>
      <name val="Calibri"/>
      <family val="2"/>
    </font>
    <font>
      <sz val="11"/>
      <color theme="1" tint="0.24994659260841701"/>
      <name val="Calibri"/>
      <family val="2"/>
    </font>
    <font>
      <i/>
      <sz val="11"/>
      <color theme="1"/>
      <name val="Calibri"/>
      <family val="2"/>
      <scheme val="minor"/>
    </font>
    <font>
      <b/>
      <sz val="14"/>
      <color theme="4" tint="-0.499984740745262"/>
      <name val="Calibri"/>
      <family val="2"/>
      <scheme val="minor"/>
    </font>
    <font>
      <sz val="12"/>
      <name val="Calibri"/>
      <family val="2"/>
      <scheme val="minor"/>
    </font>
    <font>
      <b/>
      <sz val="11"/>
      <color theme="1"/>
      <name val="Segoe UI"/>
      <family val="2"/>
    </font>
    <font>
      <sz val="8"/>
      <name val="Calibri"/>
      <family val="2"/>
      <scheme val="minor"/>
    </font>
    <font>
      <b/>
      <sz val="12"/>
      <color theme="0"/>
      <name val="Segoe UI"/>
      <family val="2"/>
    </font>
    <font>
      <sz val="11"/>
      <color theme="0"/>
      <name val="Segoe UI"/>
      <family val="2"/>
    </font>
    <font>
      <b/>
      <i/>
      <sz val="11"/>
      <color theme="1"/>
      <name val="Calibri"/>
      <family val="2"/>
      <scheme val="minor"/>
    </font>
    <font>
      <b/>
      <sz val="12"/>
      <color theme="0"/>
      <name val="Calibri"/>
      <family val="2"/>
      <scheme val="minor"/>
    </font>
  </fonts>
  <fills count="10">
    <fill>
      <patternFill patternType="none"/>
    </fill>
    <fill>
      <patternFill patternType="gray125"/>
    </fill>
    <fill>
      <patternFill patternType="solid">
        <fgColor rgb="FF0F5511"/>
        <bgColor indexed="64"/>
      </patternFill>
    </fill>
    <fill>
      <patternFill patternType="solid">
        <fgColor theme="4" tint="0.79998168889431442"/>
        <bgColor indexed="65"/>
      </patternFill>
    </fill>
    <fill>
      <patternFill patternType="solid">
        <fgColor theme="4"/>
        <bgColor theme="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s>
  <borders count="22">
    <border>
      <left/>
      <right/>
      <top/>
      <bottom/>
      <diagonal/>
    </border>
    <border>
      <left/>
      <right/>
      <top/>
      <bottom style="medium">
        <color theme="4" tint="-0.499984740745262"/>
      </bottom>
      <diagonal/>
    </border>
    <border>
      <left/>
      <right/>
      <top/>
      <bottom style="thin">
        <color theme="4" tint="-0.499984740745262"/>
      </bottom>
      <diagonal/>
    </border>
    <border>
      <left/>
      <right/>
      <top style="thin">
        <color theme="1" tint="0.499984740745262"/>
      </top>
      <bottom style="thin">
        <color theme="1" tint="0.499984740745262"/>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rgb="FF376B36"/>
      </top>
      <bottom style="thin">
        <color theme="2" tint="-9.9978637043366805E-2"/>
      </bottom>
      <diagonal/>
    </border>
    <border>
      <left/>
      <right style="thin">
        <color theme="0" tint="-0.14999847407452621"/>
      </right>
      <top style="thin">
        <color rgb="FF376B36"/>
      </top>
      <bottom style="thin">
        <color theme="2" tint="-9.9978637043366805E-2"/>
      </bottom>
      <diagonal/>
    </border>
    <border>
      <left style="thin">
        <color theme="0" tint="-0.14999847407452621"/>
      </left>
      <right/>
      <top style="thin">
        <color theme="4" tint="-0.499984740745262"/>
      </top>
      <bottom style="thin">
        <color theme="2" tint="-9.9978637043366805E-2"/>
      </bottom>
      <diagonal/>
    </border>
    <border>
      <left/>
      <right/>
      <top style="thin">
        <color theme="4" tint="-0.499984740745262"/>
      </top>
      <bottom style="thin">
        <color theme="2" tint="-9.9978637043366805E-2"/>
      </bottom>
      <diagonal/>
    </border>
    <border>
      <left/>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style="thin">
        <color theme="0" tint="-0.14999847407452621"/>
      </left>
      <right/>
      <top style="thin">
        <color theme="2" tint="-9.9978637043366805E-2"/>
      </top>
      <bottom style="thin">
        <color theme="2" tint="-9.9978637043366805E-2"/>
      </bottom>
      <diagonal/>
    </border>
    <border>
      <left/>
      <right/>
      <top style="thin">
        <color theme="2" tint="-9.9978637043366805E-2"/>
      </top>
      <bottom style="thin">
        <color theme="0" tint="-0.14999847407452621"/>
      </bottom>
      <diagonal/>
    </border>
    <border>
      <left/>
      <right style="thin">
        <color theme="0" tint="-0.14999847407452621"/>
      </right>
      <top style="thin">
        <color theme="2" tint="-9.9978637043366805E-2"/>
      </top>
      <bottom style="thin">
        <color theme="0" tint="-0.14999847407452621"/>
      </bottom>
      <diagonal/>
    </border>
    <border>
      <left style="thin">
        <color theme="0" tint="-0.14999847407452621"/>
      </left>
      <right/>
      <top style="thin">
        <color theme="2" tint="-9.9978637043366805E-2"/>
      </top>
      <bottom style="thin">
        <color theme="0" tint="-0.14999847407452621"/>
      </bottom>
      <diagonal/>
    </border>
    <border>
      <left/>
      <right/>
      <top style="thin">
        <color theme="4" tint="-0.499984740745262"/>
      </top>
      <bottom style="thin">
        <color theme="4" tint="-0.499984740745262"/>
      </bottom>
      <diagonal/>
    </border>
    <border>
      <left/>
      <right style="thin">
        <color theme="0"/>
      </right>
      <top/>
      <bottom/>
      <diagonal/>
    </border>
    <border>
      <left/>
      <right/>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15">
    <xf numFmtId="0" fontId="0" fillId="0" borderId="0"/>
    <xf numFmtId="0" fontId="2"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0" fillId="5" borderId="0" applyFill="0" applyBorder="0" applyProtection="0">
      <alignment horizontal="left" vertical="center" wrapText="1" indent="1"/>
    </xf>
    <xf numFmtId="0" fontId="12" fillId="0" borderId="0"/>
    <xf numFmtId="0" fontId="16" fillId="0" borderId="1" applyNumberFormat="0" applyFill="0" applyProtection="0">
      <alignment vertical="center"/>
    </xf>
    <xf numFmtId="0" fontId="19" fillId="0" borderId="3" applyNumberFormat="0" applyProtection="0">
      <alignment vertical="center"/>
    </xf>
    <xf numFmtId="165" fontId="21" fillId="6" borderId="0" applyFont="0" applyFill="0" applyBorder="0" applyAlignment="0" applyProtection="0"/>
    <xf numFmtId="0" fontId="21" fillId="3" borderId="0" applyNumberFormat="0" applyFont="0" applyAlignment="0">
      <alignment horizontal="center" vertical="center" wrapText="1"/>
    </xf>
    <xf numFmtId="10" fontId="12" fillId="0" borderId="0" applyFont="0" applyFill="0" applyBorder="0" applyAlignment="0" applyProtection="0"/>
    <xf numFmtId="1" fontId="21" fillId="3" borderId="0" applyFont="0" applyFill="0" applyBorder="0" applyAlignment="0"/>
    <xf numFmtId="14" fontId="21" fillId="0" borderId="0" applyFont="0" applyFill="0" applyBorder="0" applyAlignment="0"/>
    <xf numFmtId="0" fontId="8" fillId="0" borderId="16" applyNumberFormat="0" applyFill="0" applyProtection="0">
      <alignment vertical="center"/>
    </xf>
    <xf numFmtId="165" fontId="21" fillId="6" borderId="0" applyFont="0" applyFill="0" applyBorder="0" applyProtection="0">
      <alignment horizontal="right" indent="2"/>
    </xf>
  </cellStyleXfs>
  <cellXfs count="80">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0" fontId="3" fillId="2" borderId="0" xfId="0" applyFont="1" applyFill="1"/>
    <xf numFmtId="0" fontId="11" fillId="0" borderId="0" xfId="4" applyFont="1" applyFill="1" applyBorder="1" applyAlignment="1">
      <alignment vertical="center" wrapText="1"/>
    </xf>
    <xf numFmtId="0" fontId="13" fillId="0" borderId="0" xfId="5" applyFont="1"/>
    <xf numFmtId="0" fontId="14" fillId="0" borderId="0" xfId="4" applyFont="1" applyFill="1" applyBorder="1" applyAlignment="1">
      <alignment vertical="center"/>
    </xf>
    <xf numFmtId="0" fontId="15" fillId="0" borderId="0" xfId="4" applyFont="1" applyFill="1" applyBorder="1" applyAlignment="1">
      <alignment vertical="center"/>
    </xf>
    <xf numFmtId="0" fontId="17" fillId="0" borderId="2" xfId="6" applyFont="1" applyBorder="1" applyAlignment="1">
      <alignment horizontal="left" vertical="center" indent="1"/>
    </xf>
    <xf numFmtId="0" fontId="18" fillId="0" borderId="2" xfId="6" applyFont="1" applyBorder="1" applyAlignment="1">
      <alignment horizontal="left" vertical="center" indent="1"/>
    </xf>
    <xf numFmtId="0" fontId="16" fillId="0" borderId="2" xfId="6" applyBorder="1" applyAlignment="1">
      <alignment horizontal="left" vertical="center" indent="1"/>
    </xf>
    <xf numFmtId="0" fontId="16" fillId="0" borderId="0" xfId="6" applyBorder="1">
      <alignment vertical="center"/>
    </xf>
    <xf numFmtId="0" fontId="12" fillId="0" borderId="0" xfId="5"/>
    <xf numFmtId="0" fontId="17" fillId="0" borderId="0" xfId="6" applyFont="1" applyFill="1" applyBorder="1" applyAlignment="1">
      <alignment horizontal="left" vertical="center" indent="1"/>
    </xf>
    <xf numFmtId="0" fontId="16" fillId="0" borderId="0" xfId="6" applyFill="1" applyBorder="1">
      <alignment vertical="center"/>
    </xf>
    <xf numFmtId="0" fontId="20" fillId="0" borderId="4" xfId="7" applyFont="1" applyBorder="1" applyAlignment="1">
      <alignment horizontal="left" vertical="center" indent="1"/>
    </xf>
    <xf numFmtId="0" fontId="20" fillId="0" borderId="4" xfId="7" applyFont="1" applyBorder="1">
      <alignment vertical="center"/>
    </xf>
    <xf numFmtId="0" fontId="20" fillId="0" borderId="5" xfId="7" applyFont="1" applyBorder="1">
      <alignment vertical="center"/>
    </xf>
    <xf numFmtId="165" fontId="22" fillId="0" borderId="6" xfId="8" applyFont="1" applyFill="1" applyBorder="1" applyAlignment="1">
      <alignment horizontal="right" vertical="center" indent="1"/>
    </xf>
    <xf numFmtId="0" fontId="20" fillId="7" borderId="6" xfId="7" applyFont="1" applyFill="1" applyBorder="1" applyAlignment="1">
      <alignment horizontal="left" vertical="center" indent="1"/>
    </xf>
    <xf numFmtId="0" fontId="20" fillId="7" borderId="7" xfId="7" applyFont="1" applyFill="1" applyBorder="1">
      <alignment vertical="center"/>
    </xf>
    <xf numFmtId="10" fontId="22" fillId="0" borderId="10" xfId="10" applyFont="1" applyFill="1" applyBorder="1" applyAlignment="1">
      <alignment horizontal="right" vertical="center" indent="1"/>
    </xf>
    <xf numFmtId="0" fontId="20" fillId="0" borderId="10" xfId="7" applyFont="1" applyBorder="1" applyAlignment="1">
      <alignment horizontal="left" vertical="center" indent="1"/>
    </xf>
    <xf numFmtId="0" fontId="20" fillId="0" borderId="11" xfId="7" applyFont="1" applyBorder="1">
      <alignment vertical="center"/>
    </xf>
    <xf numFmtId="1" fontId="22" fillId="0" borderId="10" xfId="11" applyFont="1" applyFill="1" applyBorder="1" applyAlignment="1">
      <alignment horizontal="right" vertical="center" indent="1"/>
    </xf>
    <xf numFmtId="14" fontId="22" fillId="0" borderId="13" xfId="12" applyFont="1" applyFill="1" applyBorder="1" applyAlignment="1">
      <alignment horizontal="right" vertical="center" indent="1"/>
    </xf>
    <xf numFmtId="0" fontId="20" fillId="0" borderId="13" xfId="7" applyFont="1" applyBorder="1" applyAlignment="1">
      <alignment horizontal="left" vertical="center" indent="1"/>
    </xf>
    <xf numFmtId="0" fontId="20" fillId="0" borderId="14" xfId="7" applyFont="1" applyBorder="1">
      <alignment vertical="center"/>
    </xf>
    <xf numFmtId="0" fontId="23" fillId="0" borderId="0" xfId="7" applyFont="1" applyBorder="1">
      <alignment vertical="center"/>
    </xf>
    <xf numFmtId="14" fontId="24" fillId="0" borderId="0" xfId="12" applyFont="1" applyFill="1" applyBorder="1" applyAlignment="1">
      <alignment horizontal="right" indent="1"/>
    </xf>
    <xf numFmtId="0" fontId="25" fillId="0" borderId="0" xfId="7" applyFont="1" applyBorder="1">
      <alignment vertical="center"/>
    </xf>
    <xf numFmtId="165" fontId="20" fillId="0" borderId="0" xfId="8" applyFont="1" applyFill="1" applyBorder="1" applyAlignment="1">
      <alignment horizontal="right" vertical="center" indent="1"/>
    </xf>
    <xf numFmtId="0" fontId="27" fillId="0" borderId="0" xfId="5" applyFont="1"/>
    <xf numFmtId="0" fontId="12" fillId="0" borderId="17" xfId="5" applyBorder="1"/>
    <xf numFmtId="0" fontId="4" fillId="0" borderId="0" xfId="5" applyFont="1" applyAlignment="1">
      <alignment horizontal="center" vertical="center" wrapText="1"/>
    </xf>
    <xf numFmtId="0" fontId="12" fillId="0" borderId="0" xfId="5" applyAlignment="1">
      <alignment vertical="center"/>
    </xf>
    <xf numFmtId="1" fontId="27" fillId="0" borderId="0" xfId="11" applyFont="1" applyFill="1" applyBorder="1" applyAlignment="1">
      <alignment horizontal="center" vertical="center"/>
    </xf>
    <xf numFmtId="14" fontId="27" fillId="0" borderId="0" xfId="12" applyFont="1" applyFill="1" applyBorder="1" applyAlignment="1">
      <alignment horizontal="center" vertical="center"/>
    </xf>
    <xf numFmtId="165" fontId="27" fillId="0" borderId="0" xfId="14" applyFont="1" applyFill="1" applyBorder="1" applyAlignment="1">
      <alignment horizontal="right" vertical="center" indent="2"/>
    </xf>
    <xf numFmtId="0" fontId="27" fillId="0" borderId="0" xfId="5" applyFont="1" applyAlignment="1">
      <alignment horizontal="center" vertical="center"/>
    </xf>
    <xf numFmtId="1" fontId="27" fillId="0" borderId="0" xfId="11" applyFont="1" applyFill="1" applyAlignment="1">
      <alignment horizontal="center" vertical="center"/>
    </xf>
    <xf numFmtId="14" fontId="27" fillId="0" borderId="0" xfId="12" applyFont="1" applyFill="1" applyAlignment="1">
      <alignment horizontal="center" vertical="center"/>
    </xf>
    <xf numFmtId="165" fontId="27" fillId="0" borderId="0" xfId="14" applyFont="1" applyFill="1" applyAlignment="1">
      <alignment horizontal="right" vertical="center" indent="2"/>
    </xf>
    <xf numFmtId="0" fontId="27" fillId="0" borderId="0" xfId="5" applyFont="1" applyAlignment="1">
      <alignment horizontal="right" vertical="center" indent="2"/>
    </xf>
    <xf numFmtId="0" fontId="28" fillId="0" borderId="18" xfId="0" applyFont="1" applyBorder="1"/>
    <xf numFmtId="0" fontId="28" fillId="0" borderId="18" xfId="0" applyFont="1" applyBorder="1" applyAlignment="1">
      <alignment horizontal="right"/>
    </xf>
    <xf numFmtId="0" fontId="28" fillId="0" borderId="18" xfId="0" applyFont="1" applyBorder="1" applyAlignment="1">
      <alignment horizontal="center"/>
    </xf>
    <xf numFmtId="0" fontId="30" fillId="8" borderId="0" xfId="0" applyFont="1" applyFill="1" applyAlignment="1">
      <alignment vertical="center"/>
    </xf>
    <xf numFmtId="0" fontId="31" fillId="8" borderId="0" xfId="0" applyFont="1" applyFill="1" applyAlignment="1">
      <alignment vertical="center"/>
    </xf>
    <xf numFmtId="166" fontId="3" fillId="0" borderId="0" xfId="0" applyNumberFormat="1" applyFont="1"/>
    <xf numFmtId="0" fontId="32" fillId="9" borderId="0" xfId="0" applyFont="1" applyFill="1"/>
    <xf numFmtId="0" fontId="33" fillId="8" borderId="0" xfId="0" applyFont="1" applyFill="1" applyAlignment="1">
      <alignment vertical="center"/>
    </xf>
    <xf numFmtId="0" fontId="9" fillId="4" borderId="19" xfId="0" applyFont="1" applyFill="1" applyBorder="1"/>
    <xf numFmtId="0" fontId="9" fillId="4" borderId="20" xfId="0" applyFont="1" applyFill="1" applyBorder="1"/>
    <xf numFmtId="0" fontId="0" fillId="0" borderId="19" xfId="0" applyBorder="1"/>
    <xf numFmtId="0" fontId="0" fillId="0" borderId="20" xfId="0" applyBorder="1"/>
    <xf numFmtId="44" fontId="9" fillId="4" borderId="20" xfId="2" applyFont="1" applyFill="1" applyBorder="1"/>
    <xf numFmtId="14" fontId="9" fillId="4" borderId="20" xfId="2" applyNumberFormat="1" applyFont="1" applyFill="1" applyBorder="1"/>
    <xf numFmtId="44" fontId="9" fillId="4" borderId="21" xfId="2" applyFont="1" applyFill="1" applyBorder="1"/>
    <xf numFmtId="44" fontId="0" fillId="0" borderId="20" xfId="2" applyFont="1" applyBorder="1"/>
    <xf numFmtId="43" fontId="0" fillId="0" borderId="20" xfId="3" applyFont="1" applyBorder="1"/>
    <xf numFmtId="14" fontId="0" fillId="0" borderId="20" xfId="2" applyNumberFormat="1" applyFont="1" applyBorder="1"/>
    <xf numFmtId="44" fontId="0" fillId="0" borderId="21" xfId="2" applyFont="1" applyBorder="1"/>
    <xf numFmtId="0" fontId="26" fillId="0" borderId="0" xfId="7" applyFont="1" applyBorder="1" applyAlignment="1">
      <alignment horizontal="left" vertical="center" indent="1"/>
    </xf>
    <xf numFmtId="0" fontId="26" fillId="0" borderId="0" xfId="13" applyFont="1" applyFill="1" applyBorder="1" applyAlignment="1">
      <alignment horizontal="left" vertical="top" indent="1"/>
    </xf>
    <xf numFmtId="0" fontId="20" fillId="0" borderId="0" xfId="13" applyFont="1" applyFill="1" applyBorder="1" applyAlignment="1">
      <alignment horizontal="right" vertical="center" indent="1"/>
    </xf>
    <xf numFmtId="165" fontId="22" fillId="0" borderId="8" xfId="9" applyNumberFormat="1" applyFont="1" applyFill="1" applyBorder="1" applyAlignment="1">
      <alignment horizontal="right" vertical="center" indent="1"/>
    </xf>
    <xf numFmtId="165" fontId="22" fillId="0" borderId="9" xfId="9" applyNumberFormat="1" applyFont="1" applyFill="1" applyBorder="1" applyAlignment="1">
      <alignment horizontal="right" vertical="center" indent="1"/>
    </xf>
    <xf numFmtId="1" fontId="22" fillId="0" borderId="12" xfId="11" applyFont="1" applyFill="1" applyBorder="1" applyAlignment="1">
      <alignment horizontal="right" vertical="center" indent="1"/>
    </xf>
    <xf numFmtId="1" fontId="22" fillId="0" borderId="10" xfId="11" applyFont="1" applyFill="1" applyBorder="1" applyAlignment="1">
      <alignment horizontal="right" vertical="center" indent="1"/>
    </xf>
    <xf numFmtId="165" fontId="22" fillId="0" borderId="12" xfId="9" applyNumberFormat="1" applyFont="1" applyFill="1" applyBorder="1" applyAlignment="1">
      <alignment horizontal="right" vertical="center" indent="1"/>
    </xf>
    <xf numFmtId="165" fontId="22" fillId="0" borderId="10" xfId="9" applyNumberFormat="1" applyFont="1" applyFill="1" applyBorder="1" applyAlignment="1">
      <alignment horizontal="right" vertical="center" indent="1"/>
    </xf>
    <xf numFmtId="165" fontId="22" fillId="0" borderId="15" xfId="9" applyNumberFormat="1" applyFont="1" applyFill="1" applyBorder="1" applyAlignment="1">
      <alignment horizontal="right" vertical="center" indent="1"/>
    </xf>
    <xf numFmtId="165" fontId="22" fillId="0" borderId="13" xfId="9" applyNumberFormat="1" applyFont="1" applyFill="1" applyBorder="1" applyAlignment="1">
      <alignment horizontal="right" vertical="center" indent="1"/>
    </xf>
    <xf numFmtId="165" fontId="21" fillId="0" borderId="0" xfId="9" applyNumberFormat="1" applyFont="1" applyFill="1" applyAlignment="1">
      <alignment horizontal="right" indent="1"/>
    </xf>
  </cellXfs>
  <cellStyles count="15">
    <cellStyle name="Amount" xfId="8" xr:uid="{F28583F4-F63A-48A1-BDCA-5463977D970B}"/>
    <cellStyle name="Comma" xfId="3" builtinId="3"/>
    <cellStyle name="Currency" xfId="2" builtinId="4"/>
    <cellStyle name="Date" xfId="12" xr:uid="{C2FAD628-8938-4D74-B492-1DF45B0B95AE}"/>
    <cellStyle name="Explanatory Text 2" xfId="7" xr:uid="{100E86F0-642F-4DF2-967F-529785147213}"/>
    <cellStyle name="Heading 2 2" xfId="6" xr:uid="{6C8FCBF0-3F86-4B72-9BE4-2C6EC59A7F16}"/>
    <cellStyle name="Heading 3 2" xfId="13" xr:uid="{800EE19C-B521-47A1-AA5A-D46CC7FD7585}"/>
    <cellStyle name="Heading 4 Right aligned" xfId="4" xr:uid="{760060D2-95D6-437B-BB06-3A787F2DE170}"/>
    <cellStyle name="Hyperlink" xfId="1" builtinId="8"/>
    <cellStyle name="Loan Summary" xfId="9" xr:uid="{2E8771CD-B8B2-49D0-A371-F52A853EABDE}"/>
    <cellStyle name="Normal" xfId="0" builtinId="0"/>
    <cellStyle name="Normal 2" xfId="5" xr:uid="{E96C9081-6955-49E7-98CA-D03965A4A6A7}"/>
    <cellStyle name="Number" xfId="11" xr:uid="{EB4398B6-4379-4491-95D9-5E5939354013}"/>
    <cellStyle name="Per cent 2" xfId="10" xr:uid="{43D99A3A-4C53-428A-A784-4CDD5E1BD5A1}"/>
    <cellStyle name="Table Amount" xfId="14" xr:uid="{C87604FF-F26D-44F9-829A-825BD0D05FC8}"/>
  </cellStyles>
  <dxfs count="17">
    <dxf>
      <font>
        <color theme="0"/>
      </font>
      <fill>
        <patternFill>
          <bgColor theme="0"/>
        </patternFill>
      </fill>
      <border>
        <left/>
        <right/>
        <top/>
        <bottom/>
        <vertical/>
        <horizontal/>
      </border>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numFmt numFmtId="165" formatCode="&quot;$&quot;#,##0.00"/>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border outline="0">
        <bottom style="thin">
          <color theme="4" tint="-0.499984740745262"/>
        </bottom>
      </border>
    </dxf>
    <dxf>
      <font>
        <strike val="0"/>
        <outline val="0"/>
        <shadow val="0"/>
        <u val="none"/>
        <vertAlign val="baseline"/>
        <sz val="14"/>
        <color auto="1"/>
        <name val="Calibri"/>
        <family val="2"/>
        <scheme val="minor"/>
      </font>
      <alignment horizontal="center" vertical="center" textRotation="0" wrapText="1" indent="0" justifyLastLine="0" shrinkToFit="0" readingOrder="0"/>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DB15D060-336C-49C4-8F98-B15C57DD3F05}">
      <tableStyleElement type="wholeTable" dxfId="16"/>
      <tableStyleElement type="headerRow" dxfId="15"/>
      <tableStyleElement type="totalRow" dxfId="14"/>
    </tableStyle>
  </tableStyles>
  <colors>
    <mruColors>
      <color rgb="FF93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7.png"/><Relationship Id="rId7" Type="http://schemas.openxmlformats.org/officeDocument/2006/relationships/hyperlink" Target="https://www.myonlinetraininghub.com/must-know-excel-features" TargetMode="External"/><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2.svg"/><Relationship Id="rId5" Type="http://schemas.openxmlformats.org/officeDocument/2006/relationships/image" Target="../media/image1.png"/><Relationship Id="rId10" Type="http://schemas.openxmlformats.org/officeDocument/2006/relationships/hyperlink" Target="https://youtu.be/Xg8AcED4nNc" TargetMode="External"/><Relationship Id="rId4" Type="http://schemas.openxmlformats.org/officeDocument/2006/relationships/image" Target="../media/image8.svg"/><Relationship Id="rId9" Type="http://schemas.openxmlformats.org/officeDocument/2006/relationships/image" Target="../media/image10.svg"/></Relationships>
</file>

<file path=xl/drawings/_rels/drawing3.xml.rels><?xml version="1.0" encoding="UTF-8" standalone="yes"?>
<Relationships xmlns="http://schemas.openxmlformats.org/package/2006/relationships"><Relationship Id="rId3" Type="http://schemas.openxmlformats.org/officeDocument/2006/relationships/hyperlink" Target="https://www.myonlinetraininghub.com/must-know-excel-feature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Xg8AcED4nNc" TargetMode="External"/><Relationship Id="rId5" Type="http://schemas.openxmlformats.org/officeDocument/2006/relationships/image" Target="../media/image10.sv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myonlinetraininghub.com/must-know-excel-feature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Xg8AcED4nNc" TargetMode="External"/><Relationship Id="rId5" Type="http://schemas.openxmlformats.org/officeDocument/2006/relationships/image" Target="../media/image10.sv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hyperlink" Target="https://youtu.be/Xg8AcED4nNc"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hyperlink" Target="https://www.myonlinetraininghub.com/must-know-excel-feature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hyperlink" Target="https://youtu.be/Xg8AcED4nNc"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hyperlink" Target="https://www.myonlinetraininghub.com/must-know-excel-features"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myonlinetraininghub.com/must-know-excel-feature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Xg8AcED4nNc" TargetMode="External"/><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hyperlink" Target="https://www.myonlinetraininghub.com/must-know-excel-features"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https://youtu.be/Xg8AcED4nNc" TargetMode="External"/><Relationship Id="rId5" Type="http://schemas.openxmlformats.org/officeDocument/2006/relationships/image" Target="../media/image10.svg"/><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5.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7.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4.png"/><Relationship Id="rId5" Type="http://schemas.openxmlformats.org/officeDocument/2006/relationships/image" Target="../media/image3.png"/><Relationship Id="rId15" Type="http://schemas.openxmlformats.org/officeDocument/2006/relationships/image" Target="../media/image16.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13.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887730</xdr:colOff>
      <xdr:row>2</xdr:row>
      <xdr:rowOff>50800</xdr:rowOff>
    </xdr:to>
    <xdr:pic>
      <xdr:nvPicPr>
        <xdr:cNvPr id="2" name="Graphic 1" descr="bank building icon">
          <a:extLst>
            <a:ext uri="{FF2B5EF4-FFF2-40B4-BE49-F238E27FC236}">
              <a16:creationId xmlns:a16="http://schemas.microsoft.com/office/drawing/2014/main" id="{2EED4E8A-DB8E-4930-9EFF-4BB4E005FB6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266700"/>
          <a:ext cx="887730" cy="908050"/>
        </a:xfrm>
        <a:prstGeom prst="rect">
          <a:avLst/>
        </a:prstGeom>
      </xdr:spPr>
    </xdr:pic>
    <xdr:clientData/>
  </xdr:twoCellAnchor>
  <xdr:twoCellAnchor editAs="oneCell">
    <xdr:from>
      <xdr:col>1</xdr:col>
      <xdr:colOff>0</xdr:colOff>
      <xdr:row>1</xdr:row>
      <xdr:rowOff>0</xdr:rowOff>
    </xdr:from>
    <xdr:to>
      <xdr:col>1</xdr:col>
      <xdr:colOff>887730</xdr:colOff>
      <xdr:row>2</xdr:row>
      <xdr:rowOff>50800</xdr:rowOff>
    </xdr:to>
    <xdr:pic>
      <xdr:nvPicPr>
        <xdr:cNvPr id="3" name="Graphic 2" descr="Bank building icon">
          <a:extLst>
            <a:ext uri="{FF2B5EF4-FFF2-40B4-BE49-F238E27FC236}">
              <a16:creationId xmlns:a16="http://schemas.microsoft.com/office/drawing/2014/main" id="{38B9E849-B41D-478B-87AD-7AD96297EB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38125" y="266700"/>
          <a:ext cx="887730" cy="908050"/>
        </a:xfrm>
        <a:prstGeom prst="rect">
          <a:avLst/>
        </a:prstGeom>
      </xdr:spPr>
    </xdr:pic>
    <xdr:clientData/>
  </xdr:twoCellAnchor>
  <xdr:twoCellAnchor editAs="absolute">
    <xdr:from>
      <xdr:col>7</xdr:col>
      <xdr:colOff>369794</xdr:colOff>
      <xdr:row>0</xdr:row>
      <xdr:rowOff>109257</xdr:rowOff>
    </xdr:from>
    <xdr:to>
      <xdr:col>10</xdr:col>
      <xdr:colOff>915112</xdr:colOff>
      <xdr:row>0</xdr:row>
      <xdr:rowOff>614081</xdr:rowOff>
    </xdr:to>
    <xdr:pic>
      <xdr:nvPicPr>
        <xdr:cNvPr id="4" name="my-online-training-hub-logo-2">
          <a:extLst>
            <a:ext uri="{FF2B5EF4-FFF2-40B4-BE49-F238E27FC236}">
              <a16:creationId xmlns:a16="http://schemas.microsoft.com/office/drawing/2014/main" id="{AF36ED95-042F-477B-9A7F-3CC43F90939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03919" y="109257"/>
          <a:ext cx="3688568" cy="504824"/>
        </a:xfrm>
        <a:prstGeom prst="rect">
          <a:avLst/>
        </a:prstGeom>
      </xdr:spPr>
    </xdr:pic>
    <xdr:clientData/>
  </xdr:twoCellAnchor>
  <xdr:twoCellAnchor editAs="absolute">
    <xdr:from>
      <xdr:col>4</xdr:col>
      <xdr:colOff>19050</xdr:colOff>
      <xdr:row>0</xdr:row>
      <xdr:rowOff>209550</xdr:rowOff>
    </xdr:from>
    <xdr:to>
      <xdr:col>5</xdr:col>
      <xdr:colOff>133350</xdr:colOff>
      <xdr:row>0</xdr:row>
      <xdr:rowOff>504825</xdr:rowOff>
    </xdr:to>
    <xdr:grpSp>
      <xdr:nvGrpSpPr>
        <xdr:cNvPr id="5" name="Group 4">
          <a:hlinkClick xmlns:r="http://schemas.openxmlformats.org/officeDocument/2006/relationships" r:id="rId7"/>
          <a:extLst>
            <a:ext uri="{FF2B5EF4-FFF2-40B4-BE49-F238E27FC236}">
              <a16:creationId xmlns:a16="http://schemas.microsoft.com/office/drawing/2014/main" id="{9C488FFF-4CA8-4048-8E3A-01DFA2B4DA29}"/>
            </a:ext>
          </a:extLst>
        </xdr:cNvPr>
        <xdr:cNvGrpSpPr/>
      </xdr:nvGrpSpPr>
      <xdr:grpSpPr>
        <a:xfrm>
          <a:off x="3209925" y="209550"/>
          <a:ext cx="1162050" cy="295275"/>
          <a:chOff x="4486275" y="142875"/>
          <a:chExt cx="1162050" cy="295275"/>
        </a:xfrm>
      </xdr:grpSpPr>
      <xdr:sp macro="" textlink="">
        <xdr:nvSpPr>
          <xdr:cNvPr id="6" name="Rectangle: Rounded Corners 5">
            <a:extLst>
              <a:ext uri="{FF2B5EF4-FFF2-40B4-BE49-F238E27FC236}">
                <a16:creationId xmlns:a16="http://schemas.microsoft.com/office/drawing/2014/main" id="{336223B3-E844-13BA-AFEC-03DF4215CCA4}"/>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55C74F37-ECB5-4583-4300-1D325D3F9E9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391149" y="171449"/>
            <a:ext cx="238126" cy="238126"/>
          </a:xfrm>
          <a:prstGeom prst="rect">
            <a:avLst/>
          </a:prstGeom>
        </xdr:spPr>
      </xdr:pic>
    </xdr:grpSp>
    <xdr:clientData/>
  </xdr:twoCellAnchor>
  <xdr:twoCellAnchor editAs="absolute">
    <xdr:from>
      <xdr:col>5</xdr:col>
      <xdr:colOff>276224</xdr:colOff>
      <xdr:row>0</xdr:row>
      <xdr:rowOff>209550</xdr:rowOff>
    </xdr:from>
    <xdr:to>
      <xdr:col>6</xdr:col>
      <xdr:colOff>590549</xdr:colOff>
      <xdr:row>0</xdr:row>
      <xdr:rowOff>504825</xdr:rowOff>
    </xdr:to>
    <xdr:grpSp>
      <xdr:nvGrpSpPr>
        <xdr:cNvPr id="8" name="Group 7">
          <a:hlinkClick xmlns:r="http://schemas.openxmlformats.org/officeDocument/2006/relationships" r:id="rId10"/>
          <a:extLst>
            <a:ext uri="{FF2B5EF4-FFF2-40B4-BE49-F238E27FC236}">
              <a16:creationId xmlns:a16="http://schemas.microsoft.com/office/drawing/2014/main" id="{BB3CEF8D-43A5-4D13-AF1D-DAF976AFADD4}"/>
            </a:ext>
          </a:extLst>
        </xdr:cNvPr>
        <xdr:cNvGrpSpPr/>
      </xdr:nvGrpSpPr>
      <xdr:grpSpPr>
        <a:xfrm>
          <a:off x="4514849" y="209550"/>
          <a:ext cx="1362075" cy="295275"/>
          <a:chOff x="5400674" y="152400"/>
          <a:chExt cx="1362075" cy="295275"/>
        </a:xfrm>
      </xdr:grpSpPr>
      <xdr:sp macro="" textlink="">
        <xdr:nvSpPr>
          <xdr:cNvPr id="9" name="Rectangle: Rounded Corners 8">
            <a:extLst>
              <a:ext uri="{FF2B5EF4-FFF2-40B4-BE49-F238E27FC236}">
                <a16:creationId xmlns:a16="http://schemas.microsoft.com/office/drawing/2014/main" id="{67812A6E-5ED8-E854-A01E-87D1806ECB94}"/>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CEAE4132-A1DF-88CF-AFBF-E65A0D9CC6B4}"/>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CAC83F48-71B9-B7F2-B03A-755CA7E199B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C97BF092-35BF-BD4F-3DF0-EE9EFA8CF29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14</xdr:col>
      <xdr:colOff>237972</xdr:colOff>
      <xdr:row>0</xdr:row>
      <xdr:rowOff>57151</xdr:rowOff>
    </xdr:from>
    <xdr:to>
      <xdr:col>18</xdr:col>
      <xdr:colOff>609599</xdr:colOff>
      <xdr:row>0</xdr:row>
      <xdr:rowOff>561975</xdr:rowOff>
    </xdr:to>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422" y="57151"/>
          <a:ext cx="3705377" cy="504824"/>
        </a:xfrm>
        <a:prstGeom prst="rect">
          <a:avLst/>
        </a:prstGeom>
      </xdr:spPr>
    </xdr:pic>
    <xdr:clientData/>
  </xdr:twoCellAnchor>
  <xdr:twoCellAnchor editAs="absolute">
    <xdr:from>
      <xdr:col>5</xdr:col>
      <xdr:colOff>0</xdr:colOff>
      <xdr:row>0</xdr:row>
      <xdr:rowOff>200025</xdr:rowOff>
    </xdr:from>
    <xdr:to>
      <xdr:col>7</xdr:col>
      <xdr:colOff>171450</xdr:colOff>
      <xdr:row>0</xdr:row>
      <xdr:rowOff>495300</xdr:rowOff>
    </xdr:to>
    <xdr:grpSp>
      <xdr:nvGrpSpPr>
        <xdr:cNvPr id="2" name="Group 1">
          <a:hlinkClick xmlns:r="http://schemas.openxmlformats.org/officeDocument/2006/relationships" r:id="rId3"/>
          <a:extLst>
            <a:ext uri="{FF2B5EF4-FFF2-40B4-BE49-F238E27FC236}">
              <a16:creationId xmlns:a16="http://schemas.microsoft.com/office/drawing/2014/main" id="{3E6BF745-21A8-4A40-BB4C-477EA5DE624F}"/>
            </a:ext>
          </a:extLst>
        </xdr:cNvPr>
        <xdr:cNvGrpSpPr/>
      </xdr:nvGrpSpPr>
      <xdr:grpSpPr>
        <a:xfrm>
          <a:off x="3333750" y="2000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6582819D-823D-5668-04B2-80925B96535A}"/>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BB7AF4BC-B435-EBF9-1CBA-C2F565EB8B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7</xdr:col>
      <xdr:colOff>314324</xdr:colOff>
      <xdr:row>0</xdr:row>
      <xdr:rowOff>200025</xdr:rowOff>
    </xdr:from>
    <xdr:to>
      <xdr:col>10</xdr:col>
      <xdr:colOff>190499</xdr:colOff>
      <xdr:row>0</xdr:row>
      <xdr:rowOff>495300</xdr:rowOff>
    </xdr:to>
    <xdr:grpSp>
      <xdr:nvGrpSpPr>
        <xdr:cNvPr id="5" name="Group 4">
          <a:hlinkClick xmlns:r="http://schemas.openxmlformats.org/officeDocument/2006/relationships" r:id="rId6"/>
          <a:extLst>
            <a:ext uri="{FF2B5EF4-FFF2-40B4-BE49-F238E27FC236}">
              <a16:creationId xmlns:a16="http://schemas.microsoft.com/office/drawing/2014/main" id="{B2225149-491D-45E4-BC80-32EC8F21C227}"/>
            </a:ext>
          </a:extLst>
        </xdr:cNvPr>
        <xdr:cNvGrpSpPr/>
      </xdr:nvGrpSpPr>
      <xdr:grpSpPr>
        <a:xfrm>
          <a:off x="4638674" y="2000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D7536AA3-A106-B49E-DE72-7B88F0CE606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81A73FB3-D869-F9F1-FBF6-884B0BE8C705}"/>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66F2FC32-BD30-C6BE-E746-6FC2B626DECB}"/>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FE38C9C9-EFEF-1879-4038-86929554905B}"/>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38100</xdr:colOff>
      <xdr:row>0</xdr:row>
      <xdr:rowOff>38100</xdr:rowOff>
    </xdr:from>
    <xdr:to>
      <xdr:col>16</xdr:col>
      <xdr:colOff>85877</xdr:colOff>
      <xdr:row>0</xdr:row>
      <xdr:rowOff>542924</xdr:rowOff>
    </xdr:to>
    <xdr:pic>
      <xdr:nvPicPr>
        <xdr:cNvPr id="2" name="my-online-training-hub-logo-2">
          <a:extLst>
            <a:ext uri="{FF2B5EF4-FFF2-40B4-BE49-F238E27FC236}">
              <a16:creationId xmlns:a16="http://schemas.microsoft.com/office/drawing/2014/main" id="{96DAC869-AD0A-4F95-8143-95C9ACF2C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67625" y="38100"/>
          <a:ext cx="3705377" cy="504824"/>
        </a:xfrm>
        <a:prstGeom prst="rect">
          <a:avLst/>
        </a:prstGeom>
      </xdr:spPr>
    </xdr:pic>
    <xdr:clientData/>
  </xdr:twoCellAnchor>
  <xdr:twoCellAnchor editAs="absolute">
    <xdr:from>
      <xdr:col>5</xdr:col>
      <xdr:colOff>66675</xdr:colOff>
      <xdr:row>0</xdr:row>
      <xdr:rowOff>152400</xdr:rowOff>
    </xdr:from>
    <xdr:to>
      <xdr:col>7</xdr:col>
      <xdr:colOff>9525</xdr:colOff>
      <xdr:row>0</xdr:row>
      <xdr:rowOff>447675</xdr:rowOff>
    </xdr:to>
    <xdr:grpSp>
      <xdr:nvGrpSpPr>
        <xdr:cNvPr id="3" name="Group 2">
          <a:hlinkClick xmlns:r="http://schemas.openxmlformats.org/officeDocument/2006/relationships" r:id="rId3"/>
          <a:extLst>
            <a:ext uri="{FF2B5EF4-FFF2-40B4-BE49-F238E27FC236}">
              <a16:creationId xmlns:a16="http://schemas.microsoft.com/office/drawing/2014/main" id="{23D98702-2B07-4EE8-BADC-F3E51E338206}"/>
            </a:ext>
          </a:extLst>
        </xdr:cNvPr>
        <xdr:cNvGrpSpPr/>
      </xdr:nvGrpSpPr>
      <xdr:grpSpPr>
        <a:xfrm>
          <a:off x="4648200" y="152400"/>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724217E2-D673-5B10-ACE9-81F99C9E2BD2}"/>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F045AA23-35A3-4597-8D61-0D646415A7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7</xdr:col>
      <xdr:colOff>152399</xdr:colOff>
      <xdr:row>0</xdr:row>
      <xdr:rowOff>152400</xdr:rowOff>
    </xdr:from>
    <xdr:to>
      <xdr:col>9</xdr:col>
      <xdr:colOff>295274</xdr:colOff>
      <xdr:row>0</xdr:row>
      <xdr:rowOff>447675</xdr:rowOff>
    </xdr:to>
    <xdr:grpSp>
      <xdr:nvGrpSpPr>
        <xdr:cNvPr id="6" name="Group 5">
          <a:hlinkClick xmlns:r="http://schemas.openxmlformats.org/officeDocument/2006/relationships" r:id="rId6"/>
          <a:extLst>
            <a:ext uri="{FF2B5EF4-FFF2-40B4-BE49-F238E27FC236}">
              <a16:creationId xmlns:a16="http://schemas.microsoft.com/office/drawing/2014/main" id="{296FF6BB-FCD0-4EE1-B6C7-3EFD0F698CBC}"/>
            </a:ext>
          </a:extLst>
        </xdr:cNvPr>
        <xdr:cNvGrpSpPr/>
      </xdr:nvGrpSpPr>
      <xdr:grpSpPr>
        <a:xfrm>
          <a:off x="5953124" y="152400"/>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C445B9A0-8548-F96B-C39D-84DD9C84CBF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7AECB5FE-37AF-E45A-DB8A-74BBEA0BCCDC}"/>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78D81E10-6947-12BF-9EA0-0603B8FA7137}"/>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AB0D6B99-0BCF-5A91-909C-7C29A8D6C837}"/>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38100</xdr:colOff>
      <xdr:row>0</xdr:row>
      <xdr:rowOff>38100</xdr:rowOff>
    </xdr:from>
    <xdr:to>
      <xdr:col>16</xdr:col>
      <xdr:colOff>85877</xdr:colOff>
      <xdr:row>0</xdr:row>
      <xdr:rowOff>542924</xdr:rowOff>
    </xdr:to>
    <xdr:pic>
      <xdr:nvPicPr>
        <xdr:cNvPr id="2" name="my-online-training-hub-logo-2">
          <a:extLst>
            <a:ext uri="{FF2B5EF4-FFF2-40B4-BE49-F238E27FC236}">
              <a16:creationId xmlns:a16="http://schemas.microsoft.com/office/drawing/2014/main" id="{90A610AC-45B6-49BC-8563-93FDD7322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67625" y="38100"/>
          <a:ext cx="3705377" cy="504824"/>
        </a:xfrm>
        <a:prstGeom prst="rect">
          <a:avLst/>
        </a:prstGeom>
      </xdr:spPr>
    </xdr:pic>
    <xdr:clientData/>
  </xdr:twoCellAnchor>
  <xdr:twoCellAnchor editAs="oneCell">
    <xdr:from>
      <xdr:col>0</xdr:col>
      <xdr:colOff>171449</xdr:colOff>
      <xdr:row>6</xdr:row>
      <xdr:rowOff>34885</xdr:rowOff>
    </xdr:from>
    <xdr:to>
      <xdr:col>25</xdr:col>
      <xdr:colOff>226313</xdr:colOff>
      <xdr:row>14</xdr:row>
      <xdr:rowOff>123605</xdr:rowOff>
    </xdr:to>
    <xdr:pic>
      <xdr:nvPicPr>
        <xdr:cNvPr id="3" name="Picture 2">
          <a:extLst>
            <a:ext uri="{FF2B5EF4-FFF2-40B4-BE49-F238E27FC236}">
              <a16:creationId xmlns:a16="http://schemas.microsoft.com/office/drawing/2014/main" id="{B5D78481-0A27-96C3-8E75-DABF9E0C84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71449" y="1606510"/>
          <a:ext cx="16828389" cy="1612720"/>
        </a:xfrm>
        <a:prstGeom prst="rect">
          <a:avLst/>
        </a:prstGeom>
        <a:effectLst>
          <a:outerShdw blurRad="50800" dist="38100" dir="8100000" algn="tr" rotWithShape="0">
            <a:prstClr val="black">
              <a:alpha val="40000"/>
            </a:prstClr>
          </a:outerShdw>
        </a:effectLst>
      </xdr:spPr>
    </xdr:pic>
    <xdr:clientData/>
  </xdr:twoCellAnchor>
  <xdr:twoCellAnchor>
    <xdr:from>
      <xdr:col>0</xdr:col>
      <xdr:colOff>209551</xdr:colOff>
      <xdr:row>2</xdr:row>
      <xdr:rowOff>104775</xdr:rowOff>
    </xdr:from>
    <xdr:to>
      <xdr:col>7</xdr:col>
      <xdr:colOff>485776</xdr:colOff>
      <xdr:row>4</xdr:row>
      <xdr:rowOff>180975</xdr:rowOff>
    </xdr:to>
    <xdr:sp macro="" textlink="">
      <xdr:nvSpPr>
        <xdr:cNvPr id="4" name="Speech Bubble: Rectangle 3">
          <a:extLst>
            <a:ext uri="{FF2B5EF4-FFF2-40B4-BE49-F238E27FC236}">
              <a16:creationId xmlns:a16="http://schemas.microsoft.com/office/drawing/2014/main" id="{19CBA89B-EEDE-EE05-097A-90841A7EBF70}"/>
            </a:ext>
          </a:extLst>
        </xdr:cNvPr>
        <xdr:cNvSpPr/>
      </xdr:nvSpPr>
      <xdr:spPr>
        <a:xfrm>
          <a:off x="209551" y="914400"/>
          <a:ext cx="6076950" cy="457200"/>
        </a:xfrm>
        <a:prstGeom prst="wedgeRectCallout">
          <a:avLst>
            <a:gd name="adj1" fmla="val -20833"/>
            <a:gd name="adj2" fmla="val 88971"/>
          </a:avLst>
        </a:prstGeom>
        <a:effectLst>
          <a:outerShdw blurRad="50800" dist="38100" dir="13500000" algn="br" rotWithShape="0">
            <a:prstClr val="black">
              <a:alpha val="40000"/>
            </a:prstClr>
          </a:outerShdw>
        </a:effectLst>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en-AU" sz="1100" kern="1200"/>
            <a:t>Right-click the ribbon &gt; Customise</a:t>
          </a:r>
          <a:r>
            <a:rPr lang="en-AU" sz="1100" kern="1200" baseline="0"/>
            <a:t> Ribbon &gt; Create a 'New Tab' with all your favourite commands.</a:t>
          </a:r>
        </a:p>
        <a:p>
          <a:pPr algn="l"/>
          <a:r>
            <a:rPr lang="en-AU" sz="1000" i="1" kern="1200" baseline="0"/>
            <a:t>Note: the other ribbon tabs are still available. I have hidden them in the image below to focus on the custom tab.</a:t>
          </a:r>
          <a:endParaRPr lang="en-AU" sz="1000" i="1" kern="1200"/>
        </a:p>
      </xdr:txBody>
    </xdr:sp>
    <xdr:clientData/>
  </xdr:twoCellAnchor>
  <xdr:twoCellAnchor editAs="absolute">
    <xdr:from>
      <xdr:col>3</xdr:col>
      <xdr:colOff>485775</xdr:colOff>
      <xdr:row>0</xdr:row>
      <xdr:rowOff>152400</xdr:rowOff>
    </xdr:from>
    <xdr:to>
      <xdr:col>4</xdr:col>
      <xdr:colOff>438150</xdr:colOff>
      <xdr:row>0</xdr:row>
      <xdr:rowOff>447675</xdr:rowOff>
    </xdr:to>
    <xdr:grpSp>
      <xdr:nvGrpSpPr>
        <xdr:cNvPr id="5" name="Group 4">
          <a:hlinkClick xmlns:r="http://schemas.openxmlformats.org/officeDocument/2006/relationships" r:id="rId4"/>
          <a:extLst>
            <a:ext uri="{FF2B5EF4-FFF2-40B4-BE49-F238E27FC236}">
              <a16:creationId xmlns:a16="http://schemas.microsoft.com/office/drawing/2014/main" id="{4092FEB8-15DB-4825-8E7E-673A14C0CC09}"/>
            </a:ext>
          </a:extLst>
        </xdr:cNvPr>
        <xdr:cNvGrpSpPr/>
      </xdr:nvGrpSpPr>
      <xdr:grpSpPr>
        <a:xfrm>
          <a:off x="3362325" y="152400"/>
          <a:ext cx="1162050" cy="295275"/>
          <a:chOff x="4486275" y="142875"/>
          <a:chExt cx="1162050" cy="295275"/>
        </a:xfrm>
      </xdr:grpSpPr>
      <xdr:sp macro="" textlink="">
        <xdr:nvSpPr>
          <xdr:cNvPr id="6" name="Rectangle: Rounded Corners 5">
            <a:extLst>
              <a:ext uri="{FF2B5EF4-FFF2-40B4-BE49-F238E27FC236}">
                <a16:creationId xmlns:a16="http://schemas.microsoft.com/office/drawing/2014/main" id="{7B04F94E-B04E-6A20-6C53-7AE60A0E7EC9}"/>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1B4F889D-EC7A-2749-9069-DCA5D1CC72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5</xdr:col>
      <xdr:colOff>85724</xdr:colOff>
      <xdr:row>0</xdr:row>
      <xdr:rowOff>152400</xdr:rowOff>
    </xdr:from>
    <xdr:to>
      <xdr:col>7</xdr:col>
      <xdr:colOff>228599</xdr:colOff>
      <xdr:row>0</xdr:row>
      <xdr:rowOff>447675</xdr:rowOff>
    </xdr:to>
    <xdr:grpSp>
      <xdr:nvGrpSpPr>
        <xdr:cNvPr id="8" name="Group 7">
          <a:hlinkClick xmlns:r="http://schemas.openxmlformats.org/officeDocument/2006/relationships" r:id="rId7"/>
          <a:extLst>
            <a:ext uri="{FF2B5EF4-FFF2-40B4-BE49-F238E27FC236}">
              <a16:creationId xmlns:a16="http://schemas.microsoft.com/office/drawing/2014/main" id="{58878628-B1B4-4EF1-800A-9C2700E7A570}"/>
            </a:ext>
          </a:extLst>
        </xdr:cNvPr>
        <xdr:cNvGrpSpPr/>
      </xdr:nvGrpSpPr>
      <xdr:grpSpPr>
        <a:xfrm>
          <a:off x="4667249" y="152400"/>
          <a:ext cx="1362075" cy="295275"/>
          <a:chOff x="5400674" y="152400"/>
          <a:chExt cx="1362075" cy="295275"/>
        </a:xfrm>
      </xdr:grpSpPr>
      <xdr:sp macro="" textlink="">
        <xdr:nvSpPr>
          <xdr:cNvPr id="9" name="Rectangle: Rounded Corners 8">
            <a:extLst>
              <a:ext uri="{FF2B5EF4-FFF2-40B4-BE49-F238E27FC236}">
                <a16:creationId xmlns:a16="http://schemas.microsoft.com/office/drawing/2014/main" id="{AB0B786E-A6F4-5CDD-551F-AD8D409B90D6}"/>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6AC60089-0A32-F8B3-DB17-44F075AA695E}"/>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B5DFDB42-7D0C-18FA-3586-0742A4BD25E0}"/>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102C2384-A69C-A865-5A42-D9D47031C498}"/>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38100</xdr:colOff>
      <xdr:row>0</xdr:row>
      <xdr:rowOff>38100</xdr:rowOff>
    </xdr:from>
    <xdr:to>
      <xdr:col>15</xdr:col>
      <xdr:colOff>85877</xdr:colOff>
      <xdr:row>0</xdr:row>
      <xdr:rowOff>542924</xdr:rowOff>
    </xdr:to>
    <xdr:pic>
      <xdr:nvPicPr>
        <xdr:cNvPr id="2" name="my-online-training-hub-logo-2">
          <a:extLst>
            <a:ext uri="{FF2B5EF4-FFF2-40B4-BE49-F238E27FC236}">
              <a16:creationId xmlns:a16="http://schemas.microsoft.com/office/drawing/2014/main" id="{C6A6E18B-B913-4CA2-B0B3-078FA4E2DF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67625" y="38100"/>
          <a:ext cx="3705377" cy="504824"/>
        </a:xfrm>
        <a:prstGeom prst="rect">
          <a:avLst/>
        </a:prstGeom>
      </xdr:spPr>
    </xdr:pic>
    <xdr:clientData/>
  </xdr:twoCellAnchor>
  <xdr:twoCellAnchor editAs="oneCell">
    <xdr:from>
      <xdr:col>6</xdr:col>
      <xdr:colOff>476250</xdr:colOff>
      <xdr:row>2</xdr:row>
      <xdr:rowOff>57150</xdr:rowOff>
    </xdr:from>
    <xdr:to>
      <xdr:col>12</xdr:col>
      <xdr:colOff>237542</xdr:colOff>
      <xdr:row>26</xdr:row>
      <xdr:rowOff>113721</xdr:rowOff>
    </xdr:to>
    <xdr:pic>
      <xdr:nvPicPr>
        <xdr:cNvPr id="5" name="Picture 4" descr="A screenshot of a graph&#10;&#10;Description automatically generated">
          <a:extLst>
            <a:ext uri="{FF2B5EF4-FFF2-40B4-BE49-F238E27FC236}">
              <a16:creationId xmlns:a16="http://schemas.microsoft.com/office/drawing/2014/main" id="{323621CA-7ED0-7CBF-39B5-860D59E0E9E5}"/>
            </a:ext>
          </a:extLst>
        </xdr:cNvPr>
        <xdr:cNvPicPr>
          <a:picLocks noChangeAspect="1"/>
        </xdr:cNvPicPr>
      </xdr:nvPicPr>
      <xdr:blipFill>
        <a:blip xmlns:r="http://schemas.openxmlformats.org/officeDocument/2006/relationships" r:embed="rId3"/>
        <a:stretch>
          <a:fillRect/>
        </a:stretch>
      </xdr:blipFill>
      <xdr:spPr>
        <a:xfrm>
          <a:off x="5029200" y="866775"/>
          <a:ext cx="4666667" cy="4628571"/>
        </a:xfrm>
        <a:prstGeom prst="rect">
          <a:avLst/>
        </a:prstGeom>
        <a:effectLst>
          <a:outerShdw blurRad="63500" sx="102000" sy="102000" algn="ctr" rotWithShape="0">
            <a:prstClr val="black">
              <a:alpha val="40000"/>
            </a:prstClr>
          </a:outerShdw>
        </a:effectLst>
      </xdr:spPr>
    </xdr:pic>
    <xdr:clientData/>
  </xdr:twoCellAnchor>
  <xdr:twoCellAnchor editAs="absolute">
    <xdr:from>
      <xdr:col>4</xdr:col>
      <xdr:colOff>638175</xdr:colOff>
      <xdr:row>0</xdr:row>
      <xdr:rowOff>161925</xdr:rowOff>
    </xdr:from>
    <xdr:to>
      <xdr:col>5</xdr:col>
      <xdr:colOff>466725</xdr:colOff>
      <xdr:row>0</xdr:row>
      <xdr:rowOff>457200</xdr:rowOff>
    </xdr:to>
    <xdr:grpSp>
      <xdr:nvGrpSpPr>
        <xdr:cNvPr id="3" name="Group 2">
          <a:hlinkClick xmlns:r="http://schemas.openxmlformats.org/officeDocument/2006/relationships" r:id="rId4"/>
          <a:extLst>
            <a:ext uri="{FF2B5EF4-FFF2-40B4-BE49-F238E27FC236}">
              <a16:creationId xmlns:a16="http://schemas.microsoft.com/office/drawing/2014/main" id="{9C18EE40-E4D4-461F-B07D-4E25B1A1B675}"/>
            </a:ext>
          </a:extLst>
        </xdr:cNvPr>
        <xdr:cNvGrpSpPr/>
      </xdr:nvGrpSpPr>
      <xdr:grpSpPr>
        <a:xfrm>
          <a:off x="3076575" y="161925"/>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47DDCAD7-F598-1DBD-689B-F0D2E45D1D2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78C43163-4B75-5309-2EC8-6125FA5C0E2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5</xdr:col>
      <xdr:colOff>609599</xdr:colOff>
      <xdr:row>0</xdr:row>
      <xdr:rowOff>161925</xdr:rowOff>
    </xdr:from>
    <xdr:to>
      <xdr:col>7</xdr:col>
      <xdr:colOff>57149</xdr:colOff>
      <xdr:row>0</xdr:row>
      <xdr:rowOff>457200</xdr:rowOff>
    </xdr:to>
    <xdr:grpSp>
      <xdr:nvGrpSpPr>
        <xdr:cNvPr id="7" name="Group 6">
          <a:hlinkClick xmlns:r="http://schemas.openxmlformats.org/officeDocument/2006/relationships" r:id="rId7"/>
          <a:extLst>
            <a:ext uri="{FF2B5EF4-FFF2-40B4-BE49-F238E27FC236}">
              <a16:creationId xmlns:a16="http://schemas.microsoft.com/office/drawing/2014/main" id="{379CD5D3-A01B-4D26-895B-ED127C5592EB}"/>
            </a:ext>
          </a:extLst>
        </xdr:cNvPr>
        <xdr:cNvGrpSpPr/>
      </xdr:nvGrpSpPr>
      <xdr:grpSpPr>
        <a:xfrm>
          <a:off x="4381499" y="161925"/>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CFA75D4F-68DA-3D6D-9AB9-20EBB195C362}"/>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33F17731-A9E1-619F-A8C9-2BC208EEACC1}"/>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D76DD20F-962B-42B0-4382-1FD00C648FB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97F11E16-7D8D-09C8-CF13-E7EFB749E635}"/>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8</xdr:col>
      <xdr:colOff>209550</xdr:colOff>
      <xdr:row>0</xdr:row>
      <xdr:rowOff>38100</xdr:rowOff>
    </xdr:from>
    <xdr:to>
      <xdr:col>13</xdr:col>
      <xdr:colOff>38252</xdr:colOff>
      <xdr:row>0</xdr:row>
      <xdr:rowOff>542924</xdr:rowOff>
    </xdr:to>
    <xdr:pic>
      <xdr:nvPicPr>
        <xdr:cNvPr id="2" name="my-online-training-hub-logo-2">
          <a:extLst>
            <a:ext uri="{FF2B5EF4-FFF2-40B4-BE49-F238E27FC236}">
              <a16:creationId xmlns:a16="http://schemas.microsoft.com/office/drawing/2014/main" id="{E85D817B-72DD-4204-BA13-30F6E78AC9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67625" y="38100"/>
          <a:ext cx="3705377" cy="504824"/>
        </a:xfrm>
        <a:prstGeom prst="rect">
          <a:avLst/>
        </a:prstGeom>
      </xdr:spPr>
    </xdr:pic>
    <xdr:clientData/>
  </xdr:twoCellAnchor>
  <xdr:twoCellAnchor editAs="absolute">
    <xdr:from>
      <xdr:col>2</xdr:col>
      <xdr:colOff>1495425</xdr:colOff>
      <xdr:row>0</xdr:row>
      <xdr:rowOff>142875</xdr:rowOff>
    </xdr:from>
    <xdr:to>
      <xdr:col>4</xdr:col>
      <xdr:colOff>390525</xdr:colOff>
      <xdr:row>0</xdr:row>
      <xdr:rowOff>438150</xdr:rowOff>
    </xdr:to>
    <xdr:grpSp>
      <xdr:nvGrpSpPr>
        <xdr:cNvPr id="3" name="Group 2">
          <a:hlinkClick xmlns:r="http://schemas.openxmlformats.org/officeDocument/2006/relationships" r:id="rId3"/>
          <a:extLst>
            <a:ext uri="{FF2B5EF4-FFF2-40B4-BE49-F238E27FC236}">
              <a16:creationId xmlns:a16="http://schemas.microsoft.com/office/drawing/2014/main" id="{1CB2507B-AE4D-441F-A35D-498C074D762A}"/>
            </a:ext>
          </a:extLst>
        </xdr:cNvPr>
        <xdr:cNvGrpSpPr/>
      </xdr:nvGrpSpPr>
      <xdr:grpSpPr>
        <a:xfrm>
          <a:off x="2905125" y="142875"/>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63018C93-C9C2-C155-E272-9FDEA04292AA}"/>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5F8859D3-1DBB-B105-8CA6-9AD364803A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4</xdr:col>
      <xdr:colOff>533399</xdr:colOff>
      <xdr:row>0</xdr:row>
      <xdr:rowOff>142875</xdr:rowOff>
    </xdr:from>
    <xdr:to>
      <xdr:col>6</xdr:col>
      <xdr:colOff>219074</xdr:colOff>
      <xdr:row>0</xdr:row>
      <xdr:rowOff>438150</xdr:rowOff>
    </xdr:to>
    <xdr:grpSp>
      <xdr:nvGrpSpPr>
        <xdr:cNvPr id="6" name="Group 5">
          <a:hlinkClick xmlns:r="http://schemas.openxmlformats.org/officeDocument/2006/relationships" r:id="rId6"/>
          <a:extLst>
            <a:ext uri="{FF2B5EF4-FFF2-40B4-BE49-F238E27FC236}">
              <a16:creationId xmlns:a16="http://schemas.microsoft.com/office/drawing/2014/main" id="{EF39A169-20AA-4AD2-B6FD-61D4B9933C66}"/>
            </a:ext>
          </a:extLst>
        </xdr:cNvPr>
        <xdr:cNvGrpSpPr/>
      </xdr:nvGrpSpPr>
      <xdr:grpSpPr>
        <a:xfrm>
          <a:off x="4210049" y="142875"/>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7A6EBFDC-9711-8DC4-8698-6018ABAEFC2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4D5F6DDD-72AF-C4D1-31FA-263456C587DE}"/>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AB0B3D3C-125E-4744-2DAD-B26034E475DC}"/>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99CED006-818F-BEBB-55AB-FB24CC71B313}"/>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15</xdr:col>
      <xdr:colOff>838200</xdr:colOff>
      <xdr:row>0</xdr:row>
      <xdr:rowOff>38100</xdr:rowOff>
    </xdr:from>
    <xdr:to>
      <xdr:col>21</xdr:col>
      <xdr:colOff>581177</xdr:colOff>
      <xdr:row>0</xdr:row>
      <xdr:rowOff>542924</xdr:rowOff>
    </xdr:to>
    <xdr:pic>
      <xdr:nvPicPr>
        <xdr:cNvPr id="2" name="my-online-training-hub-logo-2">
          <a:extLst>
            <a:ext uri="{FF2B5EF4-FFF2-40B4-BE49-F238E27FC236}">
              <a16:creationId xmlns:a16="http://schemas.microsoft.com/office/drawing/2014/main" id="{272236C0-453B-40CD-9802-2796465E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67625" y="38100"/>
          <a:ext cx="3705377" cy="504824"/>
        </a:xfrm>
        <a:prstGeom prst="rect">
          <a:avLst/>
        </a:prstGeom>
      </xdr:spPr>
    </xdr:pic>
    <xdr:clientData/>
  </xdr:twoCellAnchor>
  <xdr:twoCellAnchor editAs="absolute">
    <xdr:from>
      <xdr:col>4</xdr:col>
      <xdr:colOff>66675</xdr:colOff>
      <xdr:row>0</xdr:row>
      <xdr:rowOff>152400</xdr:rowOff>
    </xdr:from>
    <xdr:to>
      <xdr:col>7</xdr:col>
      <xdr:colOff>57150</xdr:colOff>
      <xdr:row>0</xdr:row>
      <xdr:rowOff>447675</xdr:rowOff>
    </xdr:to>
    <xdr:grpSp>
      <xdr:nvGrpSpPr>
        <xdr:cNvPr id="3" name="Group 2">
          <a:hlinkClick xmlns:r="http://schemas.openxmlformats.org/officeDocument/2006/relationships" r:id="rId3"/>
          <a:extLst>
            <a:ext uri="{FF2B5EF4-FFF2-40B4-BE49-F238E27FC236}">
              <a16:creationId xmlns:a16="http://schemas.microsoft.com/office/drawing/2014/main" id="{59A5021A-FBE6-4713-A234-9FADCFB88FAB}"/>
            </a:ext>
          </a:extLst>
        </xdr:cNvPr>
        <xdr:cNvGrpSpPr/>
      </xdr:nvGrpSpPr>
      <xdr:grpSpPr>
        <a:xfrm>
          <a:off x="2600325" y="152400"/>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8F8B3419-7027-FDC6-7F14-19EDA64CF3E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3C14C061-72BB-B4B3-4A08-F8CE4193ED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7</xdr:col>
      <xdr:colOff>200024</xdr:colOff>
      <xdr:row>0</xdr:row>
      <xdr:rowOff>152400</xdr:rowOff>
    </xdr:from>
    <xdr:to>
      <xdr:col>10</xdr:col>
      <xdr:colOff>390524</xdr:colOff>
      <xdr:row>0</xdr:row>
      <xdr:rowOff>447675</xdr:rowOff>
    </xdr:to>
    <xdr:grpSp>
      <xdr:nvGrpSpPr>
        <xdr:cNvPr id="6" name="Group 5">
          <a:hlinkClick xmlns:r="http://schemas.openxmlformats.org/officeDocument/2006/relationships" r:id="rId6"/>
          <a:extLst>
            <a:ext uri="{FF2B5EF4-FFF2-40B4-BE49-F238E27FC236}">
              <a16:creationId xmlns:a16="http://schemas.microsoft.com/office/drawing/2014/main" id="{3044154B-0B68-4152-929B-2C2A088692DB}"/>
            </a:ext>
          </a:extLst>
        </xdr:cNvPr>
        <xdr:cNvGrpSpPr/>
      </xdr:nvGrpSpPr>
      <xdr:grpSpPr>
        <a:xfrm>
          <a:off x="3905249" y="152400"/>
          <a:ext cx="1362075" cy="295275"/>
          <a:chOff x="5400674" y="152400"/>
          <a:chExt cx="1362075" cy="295275"/>
        </a:xfrm>
      </xdr:grpSpPr>
      <xdr:sp macro="" textlink="">
        <xdr:nvSpPr>
          <xdr:cNvPr id="7" name="Rectangle: Rounded Corners 6">
            <a:extLst>
              <a:ext uri="{FF2B5EF4-FFF2-40B4-BE49-F238E27FC236}">
                <a16:creationId xmlns:a16="http://schemas.microsoft.com/office/drawing/2014/main" id="{C6E345BC-4F0D-43BF-310F-C2C65246472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E48F93BB-5447-0B8F-744D-B8BAE7204F58}"/>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23E53482-A4AE-B240-2F9D-9018934D6B05}"/>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3ADD9F82-A692-6322-14C8-CE8846E9BA8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31</xdr:row>
      <xdr:rowOff>166687</xdr:rowOff>
    </xdr:from>
    <xdr:to>
      <xdr:col>1</xdr:col>
      <xdr:colOff>609600</xdr:colOff>
      <xdr:row>35</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31</xdr:row>
      <xdr:rowOff>166687</xdr:rowOff>
    </xdr:from>
    <xdr:to>
      <xdr:col>1</xdr:col>
      <xdr:colOff>1431925</xdr:colOff>
      <xdr:row>35</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31</xdr:row>
      <xdr:rowOff>166687</xdr:rowOff>
    </xdr:from>
    <xdr:to>
      <xdr:col>1</xdr:col>
      <xdr:colOff>2254250</xdr:colOff>
      <xdr:row>35</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31</xdr:row>
      <xdr:rowOff>180975</xdr:rowOff>
    </xdr:from>
    <xdr:to>
      <xdr:col>1</xdr:col>
      <xdr:colOff>3076575</xdr:colOff>
      <xdr:row>35</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31</xdr:row>
      <xdr:rowOff>185737</xdr:rowOff>
    </xdr:from>
    <xdr:to>
      <xdr:col>2</xdr:col>
      <xdr:colOff>812800</xdr:colOff>
      <xdr:row>35</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31</xdr:row>
      <xdr:rowOff>166687</xdr:rowOff>
    </xdr:from>
    <xdr:to>
      <xdr:col>2</xdr:col>
      <xdr:colOff>1635125</xdr:colOff>
      <xdr:row>35</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31</xdr:row>
      <xdr:rowOff>172216</xdr:rowOff>
    </xdr:from>
    <xdr:to>
      <xdr:col>2</xdr:col>
      <xdr:colOff>2466975</xdr:colOff>
      <xdr:row>35</xdr:row>
      <xdr:rowOff>10292</xdr:rowOff>
    </xdr:to>
    <xdr:pic>
      <xdr:nvPicPr>
        <xdr:cNvPr id="13" name="Picture 12"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7E9550A-15C5-1404-FD2A-008F771E9C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22297" y="6346148"/>
          <a:ext cx="600076" cy="600076"/>
        </a:xfrm>
        <a:prstGeom prst="roundRect">
          <a:avLst>
            <a:gd name="adj" fmla="val 12338"/>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F6DFFD-BC93-4230-AB44-4FE5D0C9A6A3}" name="PaymentSchedule3" displayName="PaymentSchedule3" ref="B13:K100" totalsRowShown="0" headerRowDxfId="13" dataDxfId="11" headerRowBorderDxfId="12">
  <tableColumns count="10">
    <tableColumn id="1" xr3:uid="{244BAE21-DC77-4A51-931C-2567CBCC5321}" name="Payment number" dataDxfId="10" dataCellStyle="Number">
      <calculatedColumnFormula>IF(LoanIsGood,IF(ROW()-ROW(PaymentSchedule3[[#Headers],[Payment number]])&gt;ScheduledNumberOfPayments,"",ROW()-ROW(PaymentSchedule3[[#Headers],[Payment number]])),"")</calculatedColumnFormula>
    </tableColumn>
    <tableColumn id="2" xr3:uid="{CC3E8B3C-B117-4DC5-80A0-0C3D65A1F81C}" name="Payment_x000a_date" dataDxfId="9" dataCellStyle="Date">
      <calculatedColumnFormula>IF(PaymentSchedule3[[#This Row],[Payment number]]&lt;&gt;"",EOMONTH(LoanStartDate,ROW(PaymentSchedule3[[#This Row],[Payment number]])-ROW(PaymentSchedule3[[#Headers],[Payment number]])-2)+DAY(LoanStartDate),"")</calculatedColumnFormula>
    </tableColumn>
    <tableColumn id="3" xr3:uid="{C14C2F11-1A97-44DA-AAA7-DD27145912F4}" name="Beginning_x000a_balance" dataDxfId="8" dataCellStyle="Table Amount">
      <calculatedColumnFormula array="1">IF(PaymentSchedule3[[#This Row],[Payment number]]&lt;&gt;"",IF(ROW()-ROW(PaymentSchedule3[[#Headers],[Beginning
balance]])=1,LoanAmount,INDEX(PaymentSchedule3[Ending
balance],ROW()-ROW(PaymentSchedule3[[#Headers],[Beginning
balance]])-1)),"")</calculatedColumnFormula>
    </tableColumn>
    <tableColumn id="4" xr3:uid="{1F54AF98-C6A5-4A77-9A2F-8260D8A70FA1}" name="Scheduled payment" dataDxfId="7" dataCellStyle="Table Amount">
      <calculatedColumnFormula>IF(PaymentSchedule3[[#This Row],[Payment number]]&lt;&gt;"",ScheduledPayment,"")</calculatedColumnFormula>
    </tableColumn>
    <tableColumn id="5" xr3:uid="{2E06C9C4-9633-4803-AD8A-2ECF3B1C14F2}" name="Extra_x000a_payment" dataDxfId="6"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B9B2108-4BE3-4497-98E1-355E90FE2D88}" name="Total_x000a_payment" dataDxfId="5"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93E63D26-E8E3-44F2-8D66-BB917B49B217}" name="Principal" dataDxfId="4" dataCellStyle="Table Amount">
      <calculatedColumnFormula>IF(PaymentSchedule3[[#This Row],[Payment number]]&lt;&gt;"",PaymentSchedule3[[#This Row],[Total
payment]]-PaymentSchedule3[[#This Row],[Interest]],"")</calculatedColumnFormula>
    </tableColumn>
    <tableColumn id="8" xr3:uid="{E58B6029-8294-4C4D-A0AE-BFDCD0DF1A3F}" name="Interest" dataDxfId="3" dataCellStyle="Table Amount">
      <calculatedColumnFormula>IF(PaymentSchedule3[[#This Row],[Payment number]]&lt;&gt;"",PaymentSchedule3[[#This Row],[Beginning
balance]]*(InterestRate/PaymentsPerYear),"")</calculatedColumnFormula>
    </tableColumn>
    <tableColumn id="9" xr3:uid="{63C401F1-D31C-4872-9D33-E3B8D8AE0716}" name="Ending_x000a_balance" dataDxfId="2"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65D9225D-6BA8-4D08-90DF-91D59AE8E799}" name="Cumulative_x000a_interest" dataDxfId="1" dataCellStyle="Table Amount">
      <calculatedColumnFormula>IF(PaymentSchedule3[[#This Row],[Payment number]]&lt;&gt;"",SUM(INDEX(PaymentSchedule3[Interest],1,1):PaymentSchedule3[[#This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28"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C56F5D4-2104-43A8-B54A-E0707FE93B26}">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21" Type="http://schemas.openxmlformats.org/officeDocument/2006/relationships/drawing" Target="../drawings/drawing9.xm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tabSelected="1" workbookViewId="0">
      <selection activeCell="L11" sqref="L11"/>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EBC2-2FE2-4E3A-9B29-B32EBB19414C}">
  <sheetPr>
    <pageSetUpPr autoPageBreaks="0" fitToPage="1"/>
  </sheetPr>
  <dimension ref="A1:P100"/>
  <sheetViews>
    <sheetView showGridLines="0" zoomScaleNormal="100" workbookViewId="0">
      <selection activeCell="K2" sqref="K2"/>
    </sheetView>
  </sheetViews>
  <sheetFormatPr defaultColWidth="8.85546875" defaultRowHeight="24" customHeight="1" x14ac:dyDescent="0.25"/>
  <cols>
    <col min="1" max="1" width="0.7109375" style="44" customWidth="1"/>
    <col min="2" max="3" width="15.7109375" style="44" customWidth="1"/>
    <col min="4" max="11" width="15.7109375" style="48" customWidth="1"/>
    <col min="12" max="12" width="3.5703125" style="44" customWidth="1"/>
    <col min="13" max="16384" width="8.85546875" style="44"/>
  </cols>
  <sheetData>
    <row r="1" spans="1:16" s="8" customFormat="1" ht="54.75" customHeight="1" x14ac:dyDescent="0.3">
      <c r="A1" s="7" t="s">
        <v>118</v>
      </c>
      <c r="B1" s="7"/>
      <c r="C1" s="7"/>
      <c r="D1" s="7"/>
      <c r="E1" s="7"/>
      <c r="F1" s="7"/>
      <c r="G1" s="7"/>
      <c r="H1" s="7"/>
      <c r="I1" s="7"/>
      <c r="J1" s="7"/>
      <c r="K1" s="7"/>
      <c r="L1" s="7"/>
      <c r="M1" s="7"/>
      <c r="N1" s="7"/>
      <c r="O1" s="7"/>
      <c r="P1" s="7"/>
    </row>
    <row r="2" spans="1:16" s="10" customFormat="1" ht="67.900000000000006" customHeight="1" x14ac:dyDescent="0.25">
      <c r="B2" s="9"/>
      <c r="C2" s="11" t="s">
        <v>92</v>
      </c>
      <c r="D2" s="12"/>
      <c r="E2" s="12"/>
      <c r="F2" s="12"/>
      <c r="G2" s="12"/>
      <c r="H2" s="12"/>
      <c r="I2" s="12"/>
      <c r="J2" s="12"/>
      <c r="K2" s="12"/>
    </row>
    <row r="3" spans="1:16" s="10" customFormat="1" ht="24" customHeight="1" x14ac:dyDescent="0.25">
      <c r="B3" s="9"/>
      <c r="C3" s="9"/>
      <c r="D3" s="9"/>
      <c r="E3" s="9"/>
      <c r="F3" s="9"/>
      <c r="G3" s="9"/>
      <c r="H3" s="9"/>
      <c r="I3" s="9"/>
      <c r="J3" s="9"/>
      <c r="K3" s="9"/>
    </row>
    <row r="4" spans="1:16" s="17" customFormat="1" ht="37.9" customHeight="1" x14ac:dyDescent="0.25">
      <c r="B4" s="13" t="s">
        <v>93</v>
      </c>
      <c r="C4" s="14"/>
      <c r="D4" s="15"/>
      <c r="E4" s="16"/>
      <c r="G4" s="18" t="s">
        <v>94</v>
      </c>
      <c r="H4" s="16"/>
      <c r="I4" s="16"/>
      <c r="J4" s="19"/>
    </row>
    <row r="5" spans="1:16" s="17" customFormat="1" ht="24" customHeight="1" x14ac:dyDescent="0.25">
      <c r="B5" s="20" t="s">
        <v>95</v>
      </c>
      <c r="C5" s="21"/>
      <c r="D5" s="22"/>
      <c r="E5" s="23">
        <v>5000</v>
      </c>
      <c r="G5" s="24" t="s">
        <v>96</v>
      </c>
      <c r="H5" s="25"/>
      <c r="I5" s="71">
        <f ca="1">IF(LoanIsGood,-PMT(InterestRate/PaymentsPerYear,ScheduledNumberOfPayments,LoanAmount),"")</f>
        <v>425.74952097778959</v>
      </c>
      <c r="J5" s="72"/>
      <c r="K5" s="72"/>
    </row>
    <row r="6" spans="1:16" s="17" customFormat="1" ht="24" customHeight="1" x14ac:dyDescent="0.25">
      <c r="B6" s="20" t="s">
        <v>97</v>
      </c>
      <c r="C6" s="21"/>
      <c r="D6" s="22"/>
      <c r="E6" s="26">
        <v>0.04</v>
      </c>
      <c r="G6" s="27" t="s">
        <v>98</v>
      </c>
      <c r="H6" s="28"/>
      <c r="I6" s="73">
        <f ca="1">IF(LoanIsGood,LoanPeriod*PaymentsPerYear,"")</f>
        <v>12</v>
      </c>
      <c r="J6" s="74"/>
      <c r="K6" s="74"/>
    </row>
    <row r="7" spans="1:16" s="17" customFormat="1" ht="24" customHeight="1" x14ac:dyDescent="0.25">
      <c r="B7" s="20" t="s">
        <v>99</v>
      </c>
      <c r="C7" s="21"/>
      <c r="D7" s="22"/>
      <c r="E7" s="29">
        <v>1</v>
      </c>
      <c r="G7" s="27" t="s">
        <v>100</v>
      </c>
      <c r="H7" s="28"/>
      <c r="I7" s="73">
        <f ca="1">ActualNumberOfPayments</f>
        <v>10</v>
      </c>
      <c r="J7" s="74"/>
      <c r="K7" s="74"/>
    </row>
    <row r="8" spans="1:16" s="17" customFormat="1" ht="24" customHeight="1" x14ac:dyDescent="0.25">
      <c r="B8" s="20" t="s">
        <v>101</v>
      </c>
      <c r="C8" s="21"/>
      <c r="D8" s="22"/>
      <c r="E8" s="29">
        <v>12</v>
      </c>
      <c r="G8" s="27" t="s">
        <v>102</v>
      </c>
      <c r="H8" s="28"/>
      <c r="I8" s="75">
        <f ca="1">TotalEarlyPayments</f>
        <v>900</v>
      </c>
      <c r="J8" s="76"/>
      <c r="K8" s="76"/>
    </row>
    <row r="9" spans="1:16" s="17" customFormat="1" ht="24" customHeight="1" x14ac:dyDescent="0.25">
      <c r="B9" s="20" t="s">
        <v>103</v>
      </c>
      <c r="C9" s="21"/>
      <c r="D9" s="22"/>
      <c r="E9" s="30">
        <f ca="1">TODAY()</f>
        <v>45629</v>
      </c>
      <c r="G9" s="31" t="s">
        <v>104</v>
      </c>
      <c r="H9" s="32"/>
      <c r="I9" s="77">
        <f ca="1">TotalInterest</f>
        <v>89.621485965393447</v>
      </c>
      <c r="J9" s="78"/>
      <c r="K9" s="78"/>
    </row>
    <row r="10" spans="1:16" s="17" customFormat="1" ht="12.4" customHeight="1" x14ac:dyDescent="0.25">
      <c r="C10" s="33"/>
      <c r="D10" s="33"/>
      <c r="E10" s="34"/>
      <c r="G10" s="35"/>
      <c r="H10" s="35"/>
      <c r="I10" s="79"/>
      <c r="J10" s="79"/>
      <c r="K10" s="79"/>
    </row>
    <row r="11" spans="1:16" s="17" customFormat="1" ht="20.65" customHeight="1" x14ac:dyDescent="0.25">
      <c r="B11" s="68" t="s">
        <v>105</v>
      </c>
      <c r="C11" s="68"/>
      <c r="D11" s="68"/>
      <c r="E11" s="36">
        <v>100</v>
      </c>
      <c r="F11" s="37"/>
      <c r="G11" s="69" t="s">
        <v>106</v>
      </c>
      <c r="H11" s="69"/>
      <c r="I11" s="70" t="s">
        <v>107</v>
      </c>
      <c r="J11" s="70"/>
      <c r="K11" s="70"/>
    </row>
    <row r="12" spans="1:16" s="17" customFormat="1" ht="31.9" customHeight="1" x14ac:dyDescent="0.25">
      <c r="B12" s="38"/>
    </row>
    <row r="13" spans="1:16" s="40" customFormat="1" ht="48" customHeight="1" x14ac:dyDescent="0.25">
      <c r="B13" s="39" t="s">
        <v>108</v>
      </c>
      <c r="C13" s="39" t="s">
        <v>109</v>
      </c>
      <c r="D13" s="39" t="s">
        <v>110</v>
      </c>
      <c r="E13" s="39" t="s">
        <v>96</v>
      </c>
      <c r="F13" s="39" t="s">
        <v>111</v>
      </c>
      <c r="G13" s="39" t="s">
        <v>112</v>
      </c>
      <c r="H13" s="39" t="s">
        <v>113</v>
      </c>
      <c r="I13" s="39" t="s">
        <v>114</v>
      </c>
      <c r="J13" s="39" t="s">
        <v>115</v>
      </c>
      <c r="K13" s="39" t="s">
        <v>116</v>
      </c>
    </row>
    <row r="14" spans="1:16" s="17" customFormat="1" ht="24" customHeight="1" x14ac:dyDescent="0.25">
      <c r="B14" s="41">
        <f ca="1">IF(LoanIsGood,IF(ROW()-ROW(PaymentSchedule3[[#Headers],[Payment number]])&gt;ScheduledNumberOfPayments,"",ROW()-ROW(PaymentSchedule3[[#Headers],[Payment number]])),"")</f>
        <v>1</v>
      </c>
      <c r="C14" s="42">
        <f ca="1">IF(PaymentSchedule3[[#This Row],[Payment number]]&lt;&gt;"",EOMONTH(LoanStartDate,ROW(PaymentSchedule3[[#This Row],[Payment number]])-ROW(PaymentSchedule3[[#Headers],[Payment number]])-2)+DAY(LoanStartDate),"")</f>
        <v>45629</v>
      </c>
      <c r="D14" s="43" cm="1">
        <f t="array" aca="1" ref="D14" ca="1">IF(PaymentSchedule3[[#This Row],[Payment number]]&lt;&gt;"",IF(ROW()-ROW(PaymentSchedule3[[#Headers],[Beginning
balance]])=1,LoanAmount,INDEX(PaymentSchedule3[Ending
balance],ROW()-ROW(PaymentSchedule3[[#Headers],[Beginning
balance]])-1)),"")</f>
        <v>5000</v>
      </c>
      <c r="E14" s="43">
        <f ca="1">IF(PaymentSchedule3[[#This Row],[Payment number]]&lt;&gt;"",ScheduledPayment,"")</f>
        <v>425.74952097778959</v>
      </c>
      <c r="F14"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4"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4" s="43">
        <f ca="1">IF(PaymentSchedule3[[#This Row],[Payment number]]&lt;&gt;"",PaymentSchedule3[[#This Row],[Total
payment]]-PaymentSchedule3[[#This Row],[Interest]],"")</f>
        <v>509.08285431112296</v>
      </c>
      <c r="I14" s="43">
        <f ca="1">IF(PaymentSchedule3[[#This Row],[Payment number]]&lt;&gt;"",PaymentSchedule3[[#This Row],[Beginning
balance]]*(InterestRate/PaymentsPerYear),"")</f>
        <v>16.666666666666668</v>
      </c>
      <c r="J14" s="43">
        <f ca="1">IF(PaymentSchedule3[[#This Row],[Payment number]]&lt;&gt;"",IF(PaymentSchedule3[[#This Row],[Scheduled payment]]+PaymentSchedule3[[#This Row],[Extra
payment]]&lt;=PaymentSchedule3[[#This Row],[Beginning
balance]],PaymentSchedule3[[#This Row],[Beginning
balance]]-PaymentSchedule3[[#This Row],[Principal]],0),"")</f>
        <v>4490.9171456888771</v>
      </c>
      <c r="K14" s="43">
        <f ca="1">IF(PaymentSchedule3[[#This Row],[Payment number]]&lt;&gt;"",SUM(INDEX(PaymentSchedule3[Interest],1,1):PaymentSchedule3[[#This Row],[Interest]]),"")</f>
        <v>16.666666666666668</v>
      </c>
    </row>
    <row r="15" spans="1:16" s="17" customFormat="1" ht="24" customHeight="1" x14ac:dyDescent="0.25">
      <c r="B15" s="41">
        <f ca="1">IF(LoanIsGood,IF(ROW()-ROW(PaymentSchedule3[[#Headers],[Payment number]])&gt;ScheduledNumberOfPayments,"",ROW()-ROW(PaymentSchedule3[[#Headers],[Payment number]])),"")</f>
        <v>2</v>
      </c>
      <c r="C15" s="42">
        <f ca="1">IF(PaymentSchedule3[[#This Row],[Payment number]]&lt;&gt;"",EOMONTH(LoanStartDate,ROW(PaymentSchedule3[[#This Row],[Payment number]])-ROW(PaymentSchedule3[[#Headers],[Payment number]])-2)+DAY(LoanStartDate),"")</f>
        <v>45660</v>
      </c>
      <c r="D15" s="43" cm="1">
        <f t="array" aca="1" ref="D15" ca="1">IF(PaymentSchedule3[[#This Row],[Payment number]]&lt;&gt;"",IF(ROW()-ROW(PaymentSchedule3[[#Headers],[Beginning
balance]])=1,LoanAmount,INDEX(PaymentSchedule3[Ending
balance],ROW()-ROW(PaymentSchedule3[[#Headers],[Beginning
balance]])-1)),"")</f>
        <v>4490.9171456888771</v>
      </c>
      <c r="E15" s="43">
        <f ca="1">IF(PaymentSchedule3[[#This Row],[Payment number]]&lt;&gt;"",ScheduledPayment,"")</f>
        <v>425.74952097778959</v>
      </c>
      <c r="F15"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5"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5" s="43">
        <f ca="1">IF(PaymentSchedule3[[#This Row],[Payment number]]&lt;&gt;"",PaymentSchedule3[[#This Row],[Total
payment]]-PaymentSchedule3[[#This Row],[Interest]],"")</f>
        <v>510.77979715882674</v>
      </c>
      <c r="I15" s="43">
        <f ca="1">IF(PaymentSchedule3[[#This Row],[Payment number]]&lt;&gt;"",PaymentSchedule3[[#This Row],[Beginning
balance]]*(InterestRate/PaymentsPerYear),"")</f>
        <v>14.969723818962924</v>
      </c>
      <c r="J15" s="43">
        <f ca="1">IF(PaymentSchedule3[[#This Row],[Payment number]]&lt;&gt;"",IF(PaymentSchedule3[[#This Row],[Scheduled payment]]+PaymentSchedule3[[#This Row],[Extra
payment]]&lt;=PaymentSchedule3[[#This Row],[Beginning
balance]],PaymentSchedule3[[#This Row],[Beginning
balance]]-PaymentSchedule3[[#This Row],[Principal]],0),"")</f>
        <v>3980.1373485300505</v>
      </c>
      <c r="K15" s="43">
        <f ca="1">IF(PaymentSchedule3[[#This Row],[Payment number]]&lt;&gt;"",SUM(INDEX(PaymentSchedule3[Interest],1,1):PaymentSchedule3[[#This Row],[Interest]]),"")</f>
        <v>31.63639048562959</v>
      </c>
    </row>
    <row r="16" spans="1:16" s="17" customFormat="1" ht="24" customHeight="1" x14ac:dyDescent="0.25">
      <c r="B16" s="41">
        <f ca="1">IF(LoanIsGood,IF(ROW()-ROW(PaymentSchedule3[[#Headers],[Payment number]])&gt;ScheduledNumberOfPayments,"",ROW()-ROW(PaymentSchedule3[[#Headers],[Payment number]])),"")</f>
        <v>3</v>
      </c>
      <c r="C16" s="42">
        <f ca="1">IF(PaymentSchedule3[[#This Row],[Payment number]]&lt;&gt;"",EOMONTH(LoanStartDate,ROW(PaymentSchedule3[[#This Row],[Payment number]])-ROW(PaymentSchedule3[[#Headers],[Payment number]])-2)+DAY(LoanStartDate),"")</f>
        <v>45691</v>
      </c>
      <c r="D16" s="43" cm="1">
        <f t="array" aca="1" ref="D16" ca="1">IF(PaymentSchedule3[[#This Row],[Payment number]]&lt;&gt;"",IF(ROW()-ROW(PaymentSchedule3[[#Headers],[Beginning
balance]])=1,LoanAmount,INDEX(PaymentSchedule3[Ending
balance],ROW()-ROW(PaymentSchedule3[[#Headers],[Beginning
balance]])-1)),"")</f>
        <v>3980.1373485300505</v>
      </c>
      <c r="E16" s="43">
        <f ca="1">IF(PaymentSchedule3[[#This Row],[Payment number]]&lt;&gt;"",ScheduledPayment,"")</f>
        <v>425.74952097778959</v>
      </c>
      <c r="F16"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6"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6" s="43">
        <f ca="1">IF(PaymentSchedule3[[#This Row],[Payment number]]&lt;&gt;"",PaymentSchedule3[[#This Row],[Total
payment]]-PaymentSchedule3[[#This Row],[Interest]],"")</f>
        <v>512.48239648268952</v>
      </c>
      <c r="I16" s="43">
        <f ca="1">IF(PaymentSchedule3[[#This Row],[Payment number]]&lt;&gt;"",PaymentSchedule3[[#This Row],[Beginning
balance]]*(InterestRate/PaymentsPerYear),"")</f>
        <v>13.26712449510017</v>
      </c>
      <c r="J16" s="43">
        <f ca="1">IF(PaymentSchedule3[[#This Row],[Payment number]]&lt;&gt;"",IF(PaymentSchedule3[[#This Row],[Scheduled payment]]+PaymentSchedule3[[#This Row],[Extra
payment]]&lt;=PaymentSchedule3[[#This Row],[Beginning
balance]],PaymentSchedule3[[#This Row],[Beginning
balance]]-PaymentSchedule3[[#This Row],[Principal]],0),"")</f>
        <v>3467.6549520473609</v>
      </c>
      <c r="K16" s="43">
        <f ca="1">IF(PaymentSchedule3[[#This Row],[Payment number]]&lt;&gt;"",SUM(INDEX(PaymentSchedule3[Interest],1,1):PaymentSchedule3[[#This Row],[Interest]]),"")</f>
        <v>44.90351498072976</v>
      </c>
    </row>
    <row r="17" spans="2:11" s="17" customFormat="1" ht="24" customHeight="1" x14ac:dyDescent="0.25">
      <c r="B17" s="41">
        <f ca="1">IF(LoanIsGood,IF(ROW()-ROW(PaymentSchedule3[[#Headers],[Payment number]])&gt;ScheduledNumberOfPayments,"",ROW()-ROW(PaymentSchedule3[[#Headers],[Payment number]])),"")</f>
        <v>4</v>
      </c>
      <c r="C17" s="42">
        <f ca="1">IF(PaymentSchedule3[[#This Row],[Payment number]]&lt;&gt;"",EOMONTH(LoanStartDate,ROW(PaymentSchedule3[[#This Row],[Payment number]])-ROW(PaymentSchedule3[[#Headers],[Payment number]])-2)+DAY(LoanStartDate),"")</f>
        <v>45719</v>
      </c>
      <c r="D17" s="43" cm="1">
        <f t="array" aca="1" ref="D17" ca="1">IF(PaymentSchedule3[[#This Row],[Payment number]]&lt;&gt;"",IF(ROW()-ROW(PaymentSchedule3[[#Headers],[Beginning
balance]])=1,LoanAmount,INDEX(PaymentSchedule3[Ending
balance],ROW()-ROW(PaymentSchedule3[[#Headers],[Beginning
balance]])-1)),"")</f>
        <v>3467.6549520473609</v>
      </c>
      <c r="E17" s="43">
        <f ca="1">IF(PaymentSchedule3[[#This Row],[Payment number]]&lt;&gt;"",ScheduledPayment,"")</f>
        <v>425.74952097778959</v>
      </c>
      <c r="F17"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7"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7" s="43">
        <f ca="1">IF(PaymentSchedule3[[#This Row],[Payment number]]&lt;&gt;"",PaymentSchedule3[[#This Row],[Total
payment]]-PaymentSchedule3[[#This Row],[Interest]],"")</f>
        <v>514.19067113763174</v>
      </c>
      <c r="I17" s="43">
        <f ca="1">IF(PaymentSchedule3[[#This Row],[Payment number]]&lt;&gt;"",PaymentSchedule3[[#This Row],[Beginning
balance]]*(InterestRate/PaymentsPerYear),"")</f>
        <v>11.558849840157871</v>
      </c>
      <c r="J17" s="43">
        <f ca="1">IF(PaymentSchedule3[[#This Row],[Payment number]]&lt;&gt;"",IF(PaymentSchedule3[[#This Row],[Scheduled payment]]+PaymentSchedule3[[#This Row],[Extra
payment]]&lt;=PaymentSchedule3[[#This Row],[Beginning
balance]],PaymentSchedule3[[#This Row],[Beginning
balance]]-PaymentSchedule3[[#This Row],[Principal]],0),"")</f>
        <v>2953.464280909729</v>
      </c>
      <c r="K17" s="43">
        <f ca="1">IF(PaymentSchedule3[[#This Row],[Payment number]]&lt;&gt;"",SUM(INDEX(PaymentSchedule3[Interest],1,1):PaymentSchedule3[[#This Row],[Interest]]),"")</f>
        <v>56.462364820887629</v>
      </c>
    </row>
    <row r="18" spans="2:11" s="17" customFormat="1" ht="24" customHeight="1" x14ac:dyDescent="0.25">
      <c r="B18" s="41">
        <f ca="1">IF(LoanIsGood,IF(ROW()-ROW(PaymentSchedule3[[#Headers],[Payment number]])&gt;ScheduledNumberOfPayments,"",ROW()-ROW(PaymentSchedule3[[#Headers],[Payment number]])),"")</f>
        <v>5</v>
      </c>
      <c r="C18" s="42">
        <f ca="1">IF(PaymentSchedule3[[#This Row],[Payment number]]&lt;&gt;"",EOMONTH(LoanStartDate,ROW(PaymentSchedule3[[#This Row],[Payment number]])-ROW(PaymentSchedule3[[#Headers],[Payment number]])-2)+DAY(LoanStartDate),"")</f>
        <v>45750</v>
      </c>
      <c r="D18" s="43" cm="1">
        <f t="array" aca="1" ref="D18" ca="1">IF(PaymentSchedule3[[#This Row],[Payment number]]&lt;&gt;"",IF(ROW()-ROW(PaymentSchedule3[[#Headers],[Beginning
balance]])=1,LoanAmount,INDEX(PaymentSchedule3[Ending
balance],ROW()-ROW(PaymentSchedule3[[#Headers],[Beginning
balance]])-1)),"")</f>
        <v>2953.464280909729</v>
      </c>
      <c r="E18" s="43">
        <f ca="1">IF(PaymentSchedule3[[#This Row],[Payment number]]&lt;&gt;"",ScheduledPayment,"")</f>
        <v>425.74952097778959</v>
      </c>
      <c r="F18"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8"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8" s="43">
        <f ca="1">IF(PaymentSchedule3[[#This Row],[Payment number]]&lt;&gt;"",PaymentSchedule3[[#This Row],[Total
payment]]-PaymentSchedule3[[#This Row],[Interest]],"")</f>
        <v>515.90464004142393</v>
      </c>
      <c r="I18" s="43">
        <f ca="1">IF(PaymentSchedule3[[#This Row],[Payment number]]&lt;&gt;"",PaymentSchedule3[[#This Row],[Beginning
balance]]*(InterestRate/PaymentsPerYear),"")</f>
        <v>9.8448809363657634</v>
      </c>
      <c r="J18" s="43">
        <f ca="1">IF(PaymentSchedule3[[#This Row],[Payment number]]&lt;&gt;"",IF(PaymentSchedule3[[#This Row],[Scheduled payment]]+PaymentSchedule3[[#This Row],[Extra
payment]]&lt;=PaymentSchedule3[[#This Row],[Beginning
balance]],PaymentSchedule3[[#This Row],[Beginning
balance]]-PaymentSchedule3[[#This Row],[Principal]],0),"")</f>
        <v>2437.559640868305</v>
      </c>
      <c r="K18" s="43">
        <f ca="1">IF(PaymentSchedule3[[#This Row],[Payment number]]&lt;&gt;"",SUM(INDEX(PaymentSchedule3[Interest],1,1):PaymentSchedule3[[#This Row],[Interest]]),"")</f>
        <v>66.307245757253398</v>
      </c>
    </row>
    <row r="19" spans="2:11" s="17" customFormat="1" ht="24" customHeight="1" x14ac:dyDescent="0.25">
      <c r="B19" s="41">
        <f ca="1">IF(LoanIsGood,IF(ROW()-ROW(PaymentSchedule3[[#Headers],[Payment number]])&gt;ScheduledNumberOfPayments,"",ROW()-ROW(PaymentSchedule3[[#Headers],[Payment number]])),"")</f>
        <v>6</v>
      </c>
      <c r="C19" s="42">
        <f ca="1">IF(PaymentSchedule3[[#This Row],[Payment number]]&lt;&gt;"",EOMONTH(LoanStartDate,ROW(PaymentSchedule3[[#This Row],[Payment number]])-ROW(PaymentSchedule3[[#Headers],[Payment number]])-2)+DAY(LoanStartDate),"")</f>
        <v>45780</v>
      </c>
      <c r="D19" s="43" cm="1">
        <f t="array" aca="1" ref="D19" ca="1">IF(PaymentSchedule3[[#This Row],[Payment number]]&lt;&gt;"",IF(ROW()-ROW(PaymentSchedule3[[#Headers],[Beginning
balance]])=1,LoanAmount,INDEX(PaymentSchedule3[Ending
balance],ROW()-ROW(PaymentSchedule3[[#Headers],[Beginning
balance]])-1)),"")</f>
        <v>2437.559640868305</v>
      </c>
      <c r="E19" s="43">
        <f ca="1">IF(PaymentSchedule3[[#This Row],[Payment number]]&lt;&gt;"",ScheduledPayment,"")</f>
        <v>425.74952097778959</v>
      </c>
      <c r="F19"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9"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9" s="43">
        <f ca="1">IF(PaymentSchedule3[[#This Row],[Payment number]]&lt;&gt;"",PaymentSchedule3[[#This Row],[Total
payment]]-PaymentSchedule3[[#This Row],[Interest]],"")</f>
        <v>517.62432217489527</v>
      </c>
      <c r="I19" s="43">
        <f ca="1">IF(PaymentSchedule3[[#This Row],[Payment number]]&lt;&gt;"",PaymentSchedule3[[#This Row],[Beginning
balance]]*(InterestRate/PaymentsPerYear),"")</f>
        <v>8.1251988028943511</v>
      </c>
      <c r="J19" s="43">
        <f ca="1">IF(PaymentSchedule3[[#This Row],[Payment number]]&lt;&gt;"",IF(PaymentSchedule3[[#This Row],[Scheduled payment]]+PaymentSchedule3[[#This Row],[Extra
payment]]&lt;=PaymentSchedule3[[#This Row],[Beginning
balance]],PaymentSchedule3[[#This Row],[Beginning
balance]]-PaymentSchedule3[[#This Row],[Principal]],0),"")</f>
        <v>1919.9353186934097</v>
      </c>
      <c r="K19" s="43">
        <f ca="1">IF(PaymentSchedule3[[#This Row],[Payment number]]&lt;&gt;"",SUM(INDEX(PaymentSchedule3[Interest],1,1):PaymentSchedule3[[#This Row],[Interest]]),"")</f>
        <v>74.432444560147744</v>
      </c>
    </row>
    <row r="20" spans="2:11" s="17" customFormat="1" ht="24" customHeight="1" x14ac:dyDescent="0.25">
      <c r="B20" s="41">
        <f ca="1">IF(LoanIsGood,IF(ROW()-ROW(PaymentSchedule3[[#Headers],[Payment number]])&gt;ScheduledNumberOfPayments,"",ROW()-ROW(PaymentSchedule3[[#Headers],[Payment number]])),"")</f>
        <v>7</v>
      </c>
      <c r="C20" s="42">
        <f ca="1">IF(PaymentSchedule3[[#This Row],[Payment number]]&lt;&gt;"",EOMONTH(LoanStartDate,ROW(PaymentSchedule3[[#This Row],[Payment number]])-ROW(PaymentSchedule3[[#Headers],[Payment number]])-2)+DAY(LoanStartDate),"")</f>
        <v>45811</v>
      </c>
      <c r="D20" s="43" cm="1">
        <f t="array" aca="1" ref="D20" ca="1">IF(PaymentSchedule3[[#This Row],[Payment number]]&lt;&gt;"",IF(ROW()-ROW(PaymentSchedule3[[#Headers],[Beginning
balance]])=1,LoanAmount,INDEX(PaymentSchedule3[Ending
balance],ROW()-ROW(PaymentSchedule3[[#Headers],[Beginning
balance]])-1)),"")</f>
        <v>1919.9353186934097</v>
      </c>
      <c r="E20" s="43">
        <f ca="1">IF(PaymentSchedule3[[#This Row],[Payment number]]&lt;&gt;"",ScheduledPayment,"")</f>
        <v>425.74952097778959</v>
      </c>
      <c r="F20"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0"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20" s="43">
        <f ca="1">IF(PaymentSchedule3[[#This Row],[Payment number]]&lt;&gt;"",PaymentSchedule3[[#This Row],[Total
payment]]-PaymentSchedule3[[#This Row],[Interest]],"")</f>
        <v>519.34973658214494</v>
      </c>
      <c r="I20" s="43">
        <f ca="1">IF(PaymentSchedule3[[#This Row],[Payment number]]&lt;&gt;"",PaymentSchedule3[[#This Row],[Beginning
balance]]*(InterestRate/PaymentsPerYear),"")</f>
        <v>6.3997843956446996</v>
      </c>
      <c r="J20" s="43">
        <f ca="1">IF(PaymentSchedule3[[#This Row],[Payment number]]&lt;&gt;"",IF(PaymentSchedule3[[#This Row],[Scheduled payment]]+PaymentSchedule3[[#This Row],[Extra
payment]]&lt;=PaymentSchedule3[[#This Row],[Beginning
balance]],PaymentSchedule3[[#This Row],[Beginning
balance]]-PaymentSchedule3[[#This Row],[Principal]],0),"")</f>
        <v>1400.5855821112648</v>
      </c>
      <c r="K20" s="43">
        <f ca="1">IF(PaymentSchedule3[[#This Row],[Payment number]]&lt;&gt;"",SUM(INDEX(PaymentSchedule3[Interest],1,1):PaymentSchedule3[[#This Row],[Interest]]),"")</f>
        <v>80.832228955792445</v>
      </c>
    </row>
    <row r="21" spans="2:11" s="17" customFormat="1" ht="24" customHeight="1" x14ac:dyDescent="0.25">
      <c r="B21" s="41">
        <f ca="1">IF(LoanIsGood,IF(ROW()-ROW(PaymentSchedule3[[#Headers],[Payment number]])&gt;ScheduledNumberOfPayments,"",ROW()-ROW(PaymentSchedule3[[#Headers],[Payment number]])),"")</f>
        <v>8</v>
      </c>
      <c r="C21" s="42">
        <f ca="1">IF(PaymentSchedule3[[#This Row],[Payment number]]&lt;&gt;"",EOMONTH(LoanStartDate,ROW(PaymentSchedule3[[#This Row],[Payment number]])-ROW(PaymentSchedule3[[#Headers],[Payment number]])-2)+DAY(LoanStartDate),"")</f>
        <v>45841</v>
      </c>
      <c r="D21" s="43" cm="1">
        <f t="array" aca="1" ref="D21" ca="1">IF(PaymentSchedule3[[#This Row],[Payment number]]&lt;&gt;"",IF(ROW()-ROW(PaymentSchedule3[[#Headers],[Beginning
balance]])=1,LoanAmount,INDEX(PaymentSchedule3[Ending
balance],ROW()-ROW(PaymentSchedule3[[#Headers],[Beginning
balance]])-1)),"")</f>
        <v>1400.5855821112648</v>
      </c>
      <c r="E21" s="43">
        <f ca="1">IF(PaymentSchedule3[[#This Row],[Payment number]]&lt;&gt;"",ScheduledPayment,"")</f>
        <v>425.74952097778959</v>
      </c>
      <c r="F21"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1"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21" s="43">
        <f ca="1">IF(PaymentSchedule3[[#This Row],[Payment number]]&lt;&gt;"",PaymentSchedule3[[#This Row],[Total
payment]]-PaymentSchedule3[[#This Row],[Interest]],"")</f>
        <v>521.08090237075214</v>
      </c>
      <c r="I21" s="43">
        <f ca="1">IF(PaymentSchedule3[[#This Row],[Payment number]]&lt;&gt;"",PaymentSchedule3[[#This Row],[Beginning
balance]]*(InterestRate/PaymentsPerYear),"")</f>
        <v>4.6686186070375495</v>
      </c>
      <c r="J21" s="43">
        <f ca="1">IF(PaymentSchedule3[[#This Row],[Payment number]]&lt;&gt;"",IF(PaymentSchedule3[[#This Row],[Scheduled payment]]+PaymentSchedule3[[#This Row],[Extra
payment]]&lt;=PaymentSchedule3[[#This Row],[Beginning
balance]],PaymentSchedule3[[#This Row],[Beginning
balance]]-PaymentSchedule3[[#This Row],[Principal]],0),"")</f>
        <v>879.50467974051264</v>
      </c>
      <c r="K21" s="43">
        <f ca="1">IF(PaymentSchedule3[[#This Row],[Payment number]]&lt;&gt;"",SUM(INDEX(PaymentSchedule3[Interest],1,1):PaymentSchedule3[[#This Row],[Interest]]),"")</f>
        <v>85.500847562829989</v>
      </c>
    </row>
    <row r="22" spans="2:11" s="17" customFormat="1" ht="24" customHeight="1" x14ac:dyDescent="0.25">
      <c r="B22" s="41">
        <f ca="1">IF(LoanIsGood,IF(ROW()-ROW(PaymentSchedule3[[#Headers],[Payment number]])&gt;ScheduledNumberOfPayments,"",ROW()-ROW(PaymentSchedule3[[#Headers],[Payment number]])),"")</f>
        <v>9</v>
      </c>
      <c r="C22" s="42">
        <f ca="1">IF(PaymentSchedule3[[#This Row],[Payment number]]&lt;&gt;"",EOMONTH(LoanStartDate,ROW(PaymentSchedule3[[#This Row],[Payment number]])-ROW(PaymentSchedule3[[#Headers],[Payment number]])-2)+DAY(LoanStartDate),"")</f>
        <v>45872</v>
      </c>
      <c r="D22" s="43" cm="1">
        <f t="array" aca="1" ref="D22" ca="1">IF(PaymentSchedule3[[#This Row],[Payment number]]&lt;&gt;"",IF(ROW()-ROW(PaymentSchedule3[[#Headers],[Beginning
balance]])=1,LoanAmount,INDEX(PaymentSchedule3[Ending
balance],ROW()-ROW(PaymentSchedule3[[#Headers],[Beginning
balance]])-1)),"")</f>
        <v>879.50467974051264</v>
      </c>
      <c r="E22" s="43">
        <f ca="1">IF(PaymentSchedule3[[#This Row],[Payment number]]&lt;&gt;"",ScheduledPayment,"")</f>
        <v>425.74952097778959</v>
      </c>
      <c r="F22"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2"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22" s="43">
        <f ca="1">IF(PaymentSchedule3[[#This Row],[Payment number]]&lt;&gt;"",PaymentSchedule3[[#This Row],[Total
payment]]-PaymentSchedule3[[#This Row],[Interest]],"")</f>
        <v>522.81783871198797</v>
      </c>
      <c r="I22" s="43">
        <f ca="1">IF(PaymentSchedule3[[#This Row],[Payment number]]&lt;&gt;"",PaymentSchedule3[[#This Row],[Beginning
balance]]*(InterestRate/PaymentsPerYear),"")</f>
        <v>2.931682265801709</v>
      </c>
      <c r="J22" s="43">
        <f ca="1">IF(PaymentSchedule3[[#This Row],[Payment number]]&lt;&gt;"",IF(PaymentSchedule3[[#This Row],[Scheduled payment]]+PaymentSchedule3[[#This Row],[Extra
payment]]&lt;=PaymentSchedule3[[#This Row],[Beginning
balance]],PaymentSchedule3[[#This Row],[Beginning
balance]]-PaymentSchedule3[[#This Row],[Principal]],0),"")</f>
        <v>356.68684102852467</v>
      </c>
      <c r="K22" s="43">
        <f ca="1">IF(PaymentSchedule3[[#This Row],[Payment number]]&lt;&gt;"",SUM(INDEX(PaymentSchedule3[Interest],1,1):PaymentSchedule3[[#This Row],[Interest]]),"")</f>
        <v>88.432529828631701</v>
      </c>
    </row>
    <row r="23" spans="2:11" s="17" customFormat="1" ht="24" customHeight="1" x14ac:dyDescent="0.25">
      <c r="B23" s="41">
        <f ca="1">IF(LoanIsGood,IF(ROW()-ROW(PaymentSchedule3[[#Headers],[Payment number]])&gt;ScheduledNumberOfPayments,"",ROW()-ROW(PaymentSchedule3[[#Headers],[Payment number]])),"")</f>
        <v>10</v>
      </c>
      <c r="C23" s="42">
        <f ca="1">IF(PaymentSchedule3[[#This Row],[Payment number]]&lt;&gt;"",EOMONTH(LoanStartDate,ROW(PaymentSchedule3[[#This Row],[Payment number]])-ROW(PaymentSchedule3[[#Headers],[Payment number]])-2)+DAY(LoanStartDate),"")</f>
        <v>45903</v>
      </c>
      <c r="D23" s="43" cm="1">
        <f t="array" aca="1" ref="D23" ca="1">IF(PaymentSchedule3[[#This Row],[Payment number]]&lt;&gt;"",IF(ROW()-ROW(PaymentSchedule3[[#Headers],[Beginning
balance]])=1,LoanAmount,INDEX(PaymentSchedule3[Ending
balance],ROW()-ROW(PaymentSchedule3[[#Headers],[Beginning
balance]])-1)),"")</f>
        <v>356.68684102852467</v>
      </c>
      <c r="E23" s="43">
        <f ca="1">IF(PaymentSchedule3[[#This Row],[Payment number]]&lt;&gt;"",ScheduledPayment,"")</f>
        <v>425.74952097778959</v>
      </c>
      <c r="F23"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356.68684102852467</v>
      </c>
      <c r="H23" s="43">
        <f ca="1">IF(PaymentSchedule3[[#This Row],[Payment number]]&lt;&gt;"",PaymentSchedule3[[#This Row],[Total
payment]]-PaymentSchedule3[[#This Row],[Interest]],"")</f>
        <v>355.49788489176291</v>
      </c>
      <c r="I23" s="43">
        <f ca="1">IF(PaymentSchedule3[[#This Row],[Payment number]]&lt;&gt;"",PaymentSchedule3[[#This Row],[Beginning
balance]]*(InterestRate/PaymentsPerYear),"")</f>
        <v>1.1889561367617489</v>
      </c>
      <c r="J23" s="43">
        <f ca="1">IF(PaymentSchedule3[[#This Row],[Payment number]]&lt;&gt;"",IF(PaymentSchedule3[[#This Row],[Scheduled payment]]+PaymentSchedule3[[#This Row],[Extra
payment]]&lt;=PaymentSchedule3[[#This Row],[Beginning
balance]],PaymentSchedule3[[#This Row],[Beginning
balance]]-PaymentSchedule3[[#This Row],[Principal]],0),"")</f>
        <v>0</v>
      </c>
      <c r="K23" s="43">
        <f ca="1">IF(PaymentSchedule3[[#This Row],[Payment number]]&lt;&gt;"",SUM(INDEX(PaymentSchedule3[Interest],1,1):PaymentSchedule3[[#This Row],[Interest]]),"")</f>
        <v>89.621485965393447</v>
      </c>
    </row>
    <row r="24" spans="2:11" ht="24" customHeight="1" x14ac:dyDescent="0.25">
      <c r="B24" s="41">
        <f ca="1">IF(LoanIsGood,IF(ROW()-ROW(PaymentSchedule3[[#Headers],[Payment number]])&gt;ScheduledNumberOfPayments,"",ROW()-ROW(PaymentSchedule3[[#Headers],[Payment number]])),"")</f>
        <v>11</v>
      </c>
      <c r="C24" s="42">
        <f ca="1">IF(PaymentSchedule3[[#This Row],[Payment number]]&lt;&gt;"",EOMONTH(LoanStartDate,ROW(PaymentSchedule3[[#This Row],[Payment number]])-ROW(PaymentSchedule3[[#Headers],[Payment number]])-2)+DAY(LoanStartDate),"")</f>
        <v>45933</v>
      </c>
      <c r="D24" s="43" cm="1">
        <f t="array" aca="1" ref="D24" ca="1">IF(PaymentSchedule3[[#This Row],[Payment number]]&lt;&gt;"",IF(ROW()-ROW(PaymentSchedule3[[#Headers],[Beginning
balance]])=1,LoanAmount,INDEX(PaymentSchedule3[Ending
balance],ROW()-ROW(PaymentSchedule3[[#Headers],[Beginning
balance]])-1)),"")</f>
        <v>0</v>
      </c>
      <c r="E24" s="43">
        <f ca="1">IF(PaymentSchedule3[[#This Row],[Payment number]]&lt;&gt;"",ScheduledPayment,"")</f>
        <v>425.74952097778959</v>
      </c>
      <c r="F24"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0</v>
      </c>
      <c r="H24" s="43">
        <f ca="1">IF(PaymentSchedule3[[#This Row],[Payment number]]&lt;&gt;"",PaymentSchedule3[[#This Row],[Total
payment]]-PaymentSchedule3[[#This Row],[Interest]],"")</f>
        <v>0</v>
      </c>
      <c r="I24" s="43">
        <f ca="1">IF(PaymentSchedule3[[#This Row],[Payment number]]&lt;&gt;"",PaymentSchedule3[[#This Row],[Beginning
balance]]*(InterestRate/PaymentsPerYear),"")</f>
        <v>0</v>
      </c>
      <c r="J24" s="43">
        <f ca="1">IF(PaymentSchedule3[[#This Row],[Payment number]]&lt;&gt;"",IF(PaymentSchedule3[[#This Row],[Scheduled payment]]+PaymentSchedule3[[#This Row],[Extra
payment]]&lt;=PaymentSchedule3[[#This Row],[Beginning
balance]],PaymentSchedule3[[#This Row],[Beginning
balance]]-PaymentSchedule3[[#This Row],[Principal]],0),"")</f>
        <v>0</v>
      </c>
      <c r="K24" s="43">
        <f ca="1">IF(PaymentSchedule3[[#This Row],[Payment number]]&lt;&gt;"",SUM(INDEX(PaymentSchedule3[Interest],1,1):PaymentSchedule3[[#This Row],[Interest]]),"")</f>
        <v>89.621485965393447</v>
      </c>
    </row>
    <row r="25" spans="2:11" ht="24" customHeight="1" x14ac:dyDescent="0.25">
      <c r="B25" s="41">
        <f ca="1">IF(LoanIsGood,IF(ROW()-ROW(PaymentSchedule3[[#Headers],[Payment number]])&gt;ScheduledNumberOfPayments,"",ROW()-ROW(PaymentSchedule3[[#Headers],[Payment number]])),"")</f>
        <v>12</v>
      </c>
      <c r="C25" s="42">
        <f ca="1">IF(PaymentSchedule3[[#This Row],[Payment number]]&lt;&gt;"",EOMONTH(LoanStartDate,ROW(PaymentSchedule3[[#This Row],[Payment number]])-ROW(PaymentSchedule3[[#Headers],[Payment number]])-2)+DAY(LoanStartDate),"")</f>
        <v>45964</v>
      </c>
      <c r="D25" s="43" cm="1">
        <f t="array" aca="1" ref="D25" ca="1">IF(PaymentSchedule3[[#This Row],[Payment number]]&lt;&gt;"",IF(ROW()-ROW(PaymentSchedule3[[#Headers],[Beginning
balance]])=1,LoanAmount,INDEX(PaymentSchedule3[Ending
balance],ROW()-ROW(PaymentSchedule3[[#Headers],[Beginning
balance]])-1)),"")</f>
        <v>0</v>
      </c>
      <c r="E25" s="43">
        <f ca="1">IF(PaymentSchedule3[[#This Row],[Payment number]]&lt;&gt;"",ScheduledPayment,"")</f>
        <v>425.74952097778959</v>
      </c>
      <c r="F25" s="43">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43">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0</v>
      </c>
      <c r="H25" s="43">
        <f ca="1">IF(PaymentSchedule3[[#This Row],[Payment number]]&lt;&gt;"",PaymentSchedule3[[#This Row],[Total
payment]]-PaymentSchedule3[[#This Row],[Interest]],"")</f>
        <v>0</v>
      </c>
      <c r="I25" s="43">
        <f ca="1">IF(PaymentSchedule3[[#This Row],[Payment number]]&lt;&gt;"",PaymentSchedule3[[#This Row],[Beginning
balance]]*(InterestRate/PaymentsPerYear),"")</f>
        <v>0</v>
      </c>
      <c r="J25" s="43">
        <f ca="1">IF(PaymentSchedule3[[#This Row],[Payment number]]&lt;&gt;"",IF(PaymentSchedule3[[#This Row],[Scheduled payment]]+PaymentSchedule3[[#This Row],[Extra
payment]]&lt;=PaymentSchedule3[[#This Row],[Beginning
balance]],PaymentSchedule3[[#This Row],[Beginning
balance]]-PaymentSchedule3[[#This Row],[Principal]],0),"")</f>
        <v>0</v>
      </c>
      <c r="K25" s="43">
        <f ca="1">IF(PaymentSchedule3[[#This Row],[Payment number]]&lt;&gt;"",SUM(INDEX(PaymentSchedule3[Interest],1,1):PaymentSchedule3[[#This Row],[Interest]]),"")</f>
        <v>89.621485965393447</v>
      </c>
    </row>
    <row r="26" spans="2:11" ht="24" customHeight="1" x14ac:dyDescent="0.25">
      <c r="B26" s="41" t="str">
        <f ca="1">IF(LoanIsGood,IF(ROW()-ROW(PaymentSchedule3[[#Headers],[Payment number]])&gt;ScheduledNumberOfPayments,"",ROW()-ROW(PaymentSchedule3[[#Headers],[Payment number]])),"")</f>
        <v/>
      </c>
      <c r="C26" s="42" t="str">
        <f ca="1">IF(PaymentSchedule3[[#This Row],[Payment number]]&lt;&gt;"",EOMONTH(LoanStartDate,ROW(PaymentSchedule3[[#This Row],[Payment number]])-ROW(PaymentSchedule3[[#Headers],[Payment number]])-2)+DAY(LoanStartDate),"")</f>
        <v/>
      </c>
      <c r="D26" s="43" t="str" cm="1">
        <f t="array" aca="1" ref="D26" ca="1">IF(PaymentSchedule3[[#This Row],[Payment number]]&lt;&gt;"",IF(ROW()-ROW(PaymentSchedule3[[#Headers],[Beginning
balance]])=1,LoanAmount,INDEX(PaymentSchedule3[Ending
balance],ROW()-ROW(PaymentSchedule3[[#Headers],[Beginning
balance]])-1)),"")</f>
        <v/>
      </c>
      <c r="E26" s="43" t="str">
        <f ca="1">IF(PaymentSchedule3[[#This Row],[Payment number]]&lt;&gt;"",ScheduledPayment,"")</f>
        <v/>
      </c>
      <c r="F26" s="43"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26" s="43"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26" s="43" t="str">
        <f ca="1">IF(PaymentSchedule3[[#This Row],[Payment number]]&lt;&gt;"",PaymentSchedule3[[#This Row],[Total
payment]]-PaymentSchedule3[[#This Row],[Interest]],"")</f>
        <v/>
      </c>
      <c r="I26" s="43" t="str">
        <f ca="1">IF(PaymentSchedule3[[#This Row],[Payment number]]&lt;&gt;"",PaymentSchedule3[[#This Row],[Beginning
balance]]*(InterestRate/PaymentsPerYear),"")</f>
        <v/>
      </c>
      <c r="J26" s="43" t="str">
        <f ca="1">IF(PaymentSchedule3[[#This Row],[Payment number]]&lt;&gt;"",IF(PaymentSchedule3[[#This Row],[Scheduled payment]]+PaymentSchedule3[[#This Row],[Extra
payment]]&lt;=PaymentSchedule3[[#This Row],[Beginning
balance]],PaymentSchedule3[[#This Row],[Beginning
balance]]-PaymentSchedule3[[#This Row],[Principal]],0),"")</f>
        <v/>
      </c>
      <c r="K26" s="43" t="str">
        <f ca="1">IF(PaymentSchedule3[[#This Row],[Payment number]]&lt;&gt;"",SUM(INDEX(PaymentSchedule3[Interest],1,1):PaymentSchedule3[[#This Row],[Interest]]),"")</f>
        <v/>
      </c>
    </row>
    <row r="27" spans="2:11" ht="24" customHeight="1" x14ac:dyDescent="0.25">
      <c r="B27" s="41" t="str">
        <f ca="1">IF(LoanIsGood,IF(ROW()-ROW(PaymentSchedule3[[#Headers],[Payment number]])&gt;ScheduledNumberOfPayments,"",ROW()-ROW(PaymentSchedule3[[#Headers],[Payment number]])),"")</f>
        <v/>
      </c>
      <c r="C27" s="42" t="str">
        <f ca="1">IF(PaymentSchedule3[[#This Row],[Payment number]]&lt;&gt;"",EOMONTH(LoanStartDate,ROW(PaymentSchedule3[[#This Row],[Payment number]])-ROW(PaymentSchedule3[[#Headers],[Payment number]])-2)+DAY(LoanStartDate),"")</f>
        <v/>
      </c>
      <c r="D27" s="43" t="str" cm="1">
        <f t="array" aca="1" ref="D27" ca="1">IF(PaymentSchedule3[[#This Row],[Payment number]]&lt;&gt;"",IF(ROW()-ROW(PaymentSchedule3[[#Headers],[Beginning
balance]])=1,LoanAmount,INDEX(PaymentSchedule3[Ending
balance],ROW()-ROW(PaymentSchedule3[[#Headers],[Beginning
balance]])-1)),"")</f>
        <v/>
      </c>
      <c r="E27" s="43" t="str">
        <f ca="1">IF(PaymentSchedule3[[#This Row],[Payment number]]&lt;&gt;"",ScheduledPayment,"")</f>
        <v/>
      </c>
      <c r="F27" s="43"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27" s="43"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27" s="43" t="str">
        <f ca="1">IF(PaymentSchedule3[[#This Row],[Payment number]]&lt;&gt;"",PaymentSchedule3[[#This Row],[Total
payment]]-PaymentSchedule3[[#This Row],[Interest]],"")</f>
        <v/>
      </c>
      <c r="I27" s="43" t="str">
        <f ca="1">IF(PaymentSchedule3[[#This Row],[Payment number]]&lt;&gt;"",PaymentSchedule3[[#This Row],[Beginning
balance]]*(InterestRate/PaymentsPerYear),"")</f>
        <v/>
      </c>
      <c r="J27" s="43" t="str">
        <f ca="1">IF(PaymentSchedule3[[#This Row],[Payment number]]&lt;&gt;"",IF(PaymentSchedule3[[#This Row],[Scheduled payment]]+PaymentSchedule3[[#This Row],[Extra
payment]]&lt;=PaymentSchedule3[[#This Row],[Beginning
balance]],PaymentSchedule3[[#This Row],[Beginning
balance]]-PaymentSchedule3[[#This Row],[Principal]],0),"")</f>
        <v/>
      </c>
      <c r="K27" s="43" t="str">
        <f ca="1">IF(PaymentSchedule3[[#This Row],[Payment number]]&lt;&gt;"",SUM(INDEX(PaymentSchedule3[Interest],1,1):PaymentSchedule3[[#This Row],[Interest]]),"")</f>
        <v/>
      </c>
    </row>
    <row r="28" spans="2:11" ht="24" customHeight="1" x14ac:dyDescent="0.25">
      <c r="B28" s="41" t="str">
        <f ca="1">IF(LoanIsGood,IF(ROW()-ROW(PaymentSchedule3[[#Headers],[Payment number]])&gt;ScheduledNumberOfPayments,"",ROW()-ROW(PaymentSchedule3[[#Headers],[Payment number]])),"")</f>
        <v/>
      </c>
      <c r="C28" s="42" t="str">
        <f ca="1">IF(PaymentSchedule3[[#This Row],[Payment number]]&lt;&gt;"",EOMONTH(LoanStartDate,ROW(PaymentSchedule3[[#This Row],[Payment number]])-ROW(PaymentSchedule3[[#Headers],[Payment number]])-2)+DAY(LoanStartDate),"")</f>
        <v/>
      </c>
      <c r="D28" s="43" t="str" cm="1">
        <f t="array" aca="1" ref="D28" ca="1">IF(PaymentSchedule3[[#This Row],[Payment number]]&lt;&gt;"",IF(ROW()-ROW(PaymentSchedule3[[#Headers],[Beginning
balance]])=1,LoanAmount,INDEX(PaymentSchedule3[Ending
balance],ROW()-ROW(PaymentSchedule3[[#Headers],[Beginning
balance]])-1)),"")</f>
        <v/>
      </c>
      <c r="E28" s="43" t="str">
        <f ca="1">IF(PaymentSchedule3[[#This Row],[Payment number]]&lt;&gt;"",ScheduledPayment,"")</f>
        <v/>
      </c>
      <c r="F28" s="43"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28" s="43"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28" s="43" t="str">
        <f ca="1">IF(PaymentSchedule3[[#This Row],[Payment number]]&lt;&gt;"",PaymentSchedule3[[#This Row],[Total
payment]]-PaymentSchedule3[[#This Row],[Interest]],"")</f>
        <v/>
      </c>
      <c r="I28" s="43" t="str">
        <f ca="1">IF(PaymentSchedule3[[#This Row],[Payment number]]&lt;&gt;"",PaymentSchedule3[[#This Row],[Beginning
balance]]*(InterestRate/PaymentsPerYear),"")</f>
        <v/>
      </c>
      <c r="J28" s="43" t="str">
        <f ca="1">IF(PaymentSchedule3[[#This Row],[Payment number]]&lt;&gt;"",IF(PaymentSchedule3[[#This Row],[Scheduled payment]]+PaymentSchedule3[[#This Row],[Extra
payment]]&lt;=PaymentSchedule3[[#This Row],[Beginning
balance]],PaymentSchedule3[[#This Row],[Beginning
balance]]-PaymentSchedule3[[#This Row],[Principal]],0),"")</f>
        <v/>
      </c>
      <c r="K28" s="43" t="str">
        <f ca="1">IF(PaymentSchedule3[[#This Row],[Payment number]]&lt;&gt;"",SUM(INDEX(PaymentSchedule3[Interest],1,1):PaymentSchedule3[[#This Row],[Interest]]),"")</f>
        <v/>
      </c>
    </row>
    <row r="29" spans="2:11" ht="24" customHeight="1" x14ac:dyDescent="0.25">
      <c r="B29" s="41" t="str">
        <f ca="1">IF(LoanIsGood,IF(ROW()-ROW(PaymentSchedule3[[#Headers],[Payment number]])&gt;ScheduledNumberOfPayments,"",ROW()-ROW(PaymentSchedule3[[#Headers],[Payment number]])),"")</f>
        <v/>
      </c>
      <c r="C29" s="42" t="str">
        <f ca="1">IF(PaymentSchedule3[[#This Row],[Payment number]]&lt;&gt;"",EOMONTH(LoanStartDate,ROW(PaymentSchedule3[[#This Row],[Payment number]])-ROW(PaymentSchedule3[[#Headers],[Payment number]])-2)+DAY(LoanStartDate),"")</f>
        <v/>
      </c>
      <c r="D29" s="43" t="str" cm="1">
        <f t="array" aca="1" ref="D29" ca="1">IF(PaymentSchedule3[[#This Row],[Payment number]]&lt;&gt;"",IF(ROW()-ROW(PaymentSchedule3[[#Headers],[Beginning
balance]])=1,LoanAmount,INDEX(PaymentSchedule3[Ending
balance],ROW()-ROW(PaymentSchedule3[[#Headers],[Beginning
balance]])-1)),"")</f>
        <v/>
      </c>
      <c r="E29" s="43" t="str">
        <f ca="1">IF(PaymentSchedule3[[#This Row],[Payment number]]&lt;&gt;"",ScheduledPayment,"")</f>
        <v/>
      </c>
      <c r="F29" s="43"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29" s="43"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29" s="43" t="str">
        <f ca="1">IF(PaymentSchedule3[[#This Row],[Payment number]]&lt;&gt;"",PaymentSchedule3[[#This Row],[Total
payment]]-PaymentSchedule3[[#This Row],[Interest]],"")</f>
        <v/>
      </c>
      <c r="I29" s="43" t="str">
        <f ca="1">IF(PaymentSchedule3[[#This Row],[Payment number]]&lt;&gt;"",PaymentSchedule3[[#This Row],[Beginning
balance]]*(InterestRate/PaymentsPerYear),"")</f>
        <v/>
      </c>
      <c r="J29" s="43" t="str">
        <f ca="1">IF(PaymentSchedule3[[#This Row],[Payment number]]&lt;&gt;"",IF(PaymentSchedule3[[#This Row],[Scheduled payment]]+PaymentSchedule3[[#This Row],[Extra
payment]]&lt;=PaymentSchedule3[[#This Row],[Beginning
balance]],PaymentSchedule3[[#This Row],[Beginning
balance]]-PaymentSchedule3[[#This Row],[Principal]],0),"")</f>
        <v/>
      </c>
      <c r="K29" s="43" t="str">
        <f ca="1">IF(PaymentSchedule3[[#This Row],[Payment number]]&lt;&gt;"",SUM(INDEX(PaymentSchedule3[Interest],1,1):PaymentSchedule3[[#This Row],[Interest]]),"")</f>
        <v/>
      </c>
    </row>
    <row r="30" spans="2:11" ht="24" customHeight="1" x14ac:dyDescent="0.25">
      <c r="B30" s="41" t="str">
        <f ca="1">IF(LoanIsGood,IF(ROW()-ROW(PaymentSchedule3[[#Headers],[Payment number]])&gt;ScheduledNumberOfPayments,"",ROW()-ROW(PaymentSchedule3[[#Headers],[Payment number]])),"")</f>
        <v/>
      </c>
      <c r="C30" s="42" t="str">
        <f ca="1">IF(PaymentSchedule3[[#This Row],[Payment number]]&lt;&gt;"",EOMONTH(LoanStartDate,ROW(PaymentSchedule3[[#This Row],[Payment number]])-ROW(PaymentSchedule3[[#Headers],[Payment number]])-2)+DAY(LoanStartDate),"")</f>
        <v/>
      </c>
      <c r="D30" s="43" t="str" cm="1">
        <f t="array" aca="1" ref="D30" ca="1">IF(PaymentSchedule3[[#This Row],[Payment number]]&lt;&gt;"",IF(ROW()-ROW(PaymentSchedule3[[#Headers],[Beginning
balance]])=1,LoanAmount,INDEX(PaymentSchedule3[Ending
balance],ROW()-ROW(PaymentSchedule3[[#Headers],[Beginning
balance]])-1)),"")</f>
        <v/>
      </c>
      <c r="E30" s="43" t="str">
        <f ca="1">IF(PaymentSchedule3[[#This Row],[Payment number]]&lt;&gt;"",ScheduledPayment,"")</f>
        <v/>
      </c>
      <c r="F30" s="43"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0" s="43"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0" s="43" t="str">
        <f ca="1">IF(PaymentSchedule3[[#This Row],[Payment number]]&lt;&gt;"",PaymentSchedule3[[#This Row],[Total
payment]]-PaymentSchedule3[[#This Row],[Interest]],"")</f>
        <v/>
      </c>
      <c r="I30" s="43" t="str">
        <f ca="1">IF(PaymentSchedule3[[#This Row],[Payment number]]&lt;&gt;"",PaymentSchedule3[[#This Row],[Beginning
balance]]*(InterestRate/PaymentsPerYear),"")</f>
        <v/>
      </c>
      <c r="J30" s="43" t="str">
        <f ca="1">IF(PaymentSchedule3[[#This Row],[Payment number]]&lt;&gt;"",IF(PaymentSchedule3[[#This Row],[Scheduled payment]]+PaymentSchedule3[[#This Row],[Extra
payment]]&lt;=PaymentSchedule3[[#This Row],[Beginning
balance]],PaymentSchedule3[[#This Row],[Beginning
balance]]-PaymentSchedule3[[#This Row],[Principal]],0),"")</f>
        <v/>
      </c>
      <c r="K30" s="43" t="str">
        <f ca="1">IF(PaymentSchedule3[[#This Row],[Payment number]]&lt;&gt;"",SUM(INDEX(PaymentSchedule3[Interest],1,1):PaymentSchedule3[[#This Row],[Interest]]),"")</f>
        <v/>
      </c>
    </row>
    <row r="31" spans="2:11" ht="24" customHeight="1" x14ac:dyDescent="0.25">
      <c r="B31" s="41" t="str">
        <f ca="1">IF(LoanIsGood,IF(ROW()-ROW(PaymentSchedule3[[#Headers],[Payment number]])&gt;ScheduledNumberOfPayments,"",ROW()-ROW(PaymentSchedule3[[#Headers],[Payment number]])),"")</f>
        <v/>
      </c>
      <c r="C31" s="42" t="str">
        <f ca="1">IF(PaymentSchedule3[[#This Row],[Payment number]]&lt;&gt;"",EOMONTH(LoanStartDate,ROW(PaymentSchedule3[[#This Row],[Payment number]])-ROW(PaymentSchedule3[[#Headers],[Payment number]])-2)+DAY(LoanStartDate),"")</f>
        <v/>
      </c>
      <c r="D31" s="43" t="str" cm="1">
        <f t="array" aca="1" ref="D31" ca="1">IF(PaymentSchedule3[[#This Row],[Payment number]]&lt;&gt;"",IF(ROW()-ROW(PaymentSchedule3[[#Headers],[Beginning
balance]])=1,LoanAmount,INDEX(PaymentSchedule3[Ending
balance],ROW()-ROW(PaymentSchedule3[[#Headers],[Beginning
balance]])-1)),"")</f>
        <v/>
      </c>
      <c r="E31" s="43" t="str">
        <f ca="1">IF(PaymentSchedule3[[#This Row],[Payment number]]&lt;&gt;"",ScheduledPayment,"")</f>
        <v/>
      </c>
      <c r="F31" s="43"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1" s="43"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1" s="43" t="str">
        <f ca="1">IF(PaymentSchedule3[[#This Row],[Payment number]]&lt;&gt;"",PaymentSchedule3[[#This Row],[Total
payment]]-PaymentSchedule3[[#This Row],[Interest]],"")</f>
        <v/>
      </c>
      <c r="I31" s="43" t="str">
        <f ca="1">IF(PaymentSchedule3[[#This Row],[Payment number]]&lt;&gt;"",PaymentSchedule3[[#This Row],[Beginning
balance]]*(InterestRate/PaymentsPerYear),"")</f>
        <v/>
      </c>
      <c r="J31" s="43" t="str">
        <f ca="1">IF(PaymentSchedule3[[#This Row],[Payment number]]&lt;&gt;"",IF(PaymentSchedule3[[#This Row],[Scheduled payment]]+PaymentSchedule3[[#This Row],[Extra
payment]]&lt;=PaymentSchedule3[[#This Row],[Beginning
balance]],PaymentSchedule3[[#This Row],[Beginning
balance]]-PaymentSchedule3[[#This Row],[Principal]],0),"")</f>
        <v/>
      </c>
      <c r="K31" s="43" t="str">
        <f ca="1">IF(PaymentSchedule3[[#This Row],[Payment number]]&lt;&gt;"",SUM(INDEX(PaymentSchedule3[Interest],1,1):PaymentSchedule3[[#This Row],[Interest]]),"")</f>
        <v/>
      </c>
    </row>
    <row r="32" spans="2:11" ht="24" customHeight="1" x14ac:dyDescent="0.25">
      <c r="B32" s="45" t="str">
        <f ca="1">IF(LoanIsGood,IF(ROW()-ROW(PaymentSchedule3[[#Headers],[Payment number]])&gt;ScheduledNumberOfPayments,"",ROW()-ROW(PaymentSchedule3[[#Headers],[Payment number]])),"")</f>
        <v/>
      </c>
      <c r="C32" s="46" t="str">
        <f ca="1">IF(PaymentSchedule3[[#This Row],[Payment number]]&lt;&gt;"",EOMONTH(LoanStartDate,ROW(PaymentSchedule3[[#This Row],[Payment number]])-ROW(PaymentSchedule3[[#Headers],[Payment number]])-2)+DAY(LoanStartDate),"")</f>
        <v/>
      </c>
      <c r="D32" s="47" t="str" cm="1">
        <f t="array" aca="1" ref="D32" ca="1">IF(PaymentSchedule3[[#This Row],[Payment number]]&lt;&gt;"",IF(ROW()-ROW(PaymentSchedule3[[#Headers],[Beginning
balance]])=1,LoanAmount,INDEX(PaymentSchedule3[Ending
balance],ROW()-ROW(PaymentSchedule3[[#Headers],[Beginning
balance]])-1)),"")</f>
        <v/>
      </c>
      <c r="E32" s="47" t="str">
        <f ca="1">IF(PaymentSchedule3[[#This Row],[Payment number]]&lt;&gt;"",ScheduledPayment,"")</f>
        <v/>
      </c>
      <c r="F32"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2"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2" s="47" t="str">
        <f ca="1">IF(PaymentSchedule3[[#This Row],[Payment number]]&lt;&gt;"",PaymentSchedule3[[#This Row],[Total
payment]]-PaymentSchedule3[[#This Row],[Interest]],"")</f>
        <v/>
      </c>
      <c r="I32" s="47" t="str">
        <f ca="1">IF(PaymentSchedule3[[#This Row],[Payment number]]&lt;&gt;"",PaymentSchedule3[[#This Row],[Beginning
balance]]*(InterestRate/PaymentsPerYear),"")</f>
        <v/>
      </c>
      <c r="J32" s="47" t="str">
        <f ca="1">IF(PaymentSchedule3[[#This Row],[Payment number]]&lt;&gt;"",IF(PaymentSchedule3[[#This Row],[Scheduled payment]]+PaymentSchedule3[[#This Row],[Extra
payment]]&lt;=PaymentSchedule3[[#This Row],[Beginning
balance]],PaymentSchedule3[[#This Row],[Beginning
balance]]-PaymentSchedule3[[#This Row],[Principal]],0),"")</f>
        <v/>
      </c>
      <c r="K32" s="47" t="str">
        <f ca="1">IF(PaymentSchedule3[[#This Row],[Payment number]]&lt;&gt;"",SUM(INDEX(PaymentSchedule3[Interest],1,1):PaymentSchedule3[[#This Row],[Interest]]),"")</f>
        <v/>
      </c>
    </row>
    <row r="33" spans="2:11" ht="24" customHeight="1" x14ac:dyDescent="0.25">
      <c r="B33" s="45" t="str">
        <f ca="1">IF(LoanIsGood,IF(ROW()-ROW(PaymentSchedule3[[#Headers],[Payment number]])&gt;ScheduledNumberOfPayments,"",ROW()-ROW(PaymentSchedule3[[#Headers],[Payment number]])),"")</f>
        <v/>
      </c>
      <c r="C33" s="46" t="str">
        <f ca="1">IF(PaymentSchedule3[[#This Row],[Payment number]]&lt;&gt;"",EOMONTH(LoanStartDate,ROW(PaymentSchedule3[[#This Row],[Payment number]])-ROW(PaymentSchedule3[[#Headers],[Payment number]])-2)+DAY(LoanStartDate),"")</f>
        <v/>
      </c>
      <c r="D33" s="47" t="str" cm="1">
        <f t="array" aca="1" ref="D33" ca="1">IF(PaymentSchedule3[[#This Row],[Payment number]]&lt;&gt;"",IF(ROW()-ROW(PaymentSchedule3[[#Headers],[Beginning
balance]])=1,LoanAmount,INDEX(PaymentSchedule3[Ending
balance],ROW()-ROW(PaymentSchedule3[[#Headers],[Beginning
balance]])-1)),"")</f>
        <v/>
      </c>
      <c r="E33" s="47" t="str">
        <f ca="1">IF(PaymentSchedule3[[#This Row],[Payment number]]&lt;&gt;"",ScheduledPayment,"")</f>
        <v/>
      </c>
      <c r="F33"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3"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3" s="47" t="str">
        <f ca="1">IF(PaymentSchedule3[[#This Row],[Payment number]]&lt;&gt;"",PaymentSchedule3[[#This Row],[Total
payment]]-PaymentSchedule3[[#This Row],[Interest]],"")</f>
        <v/>
      </c>
      <c r="I33" s="47" t="str">
        <f ca="1">IF(PaymentSchedule3[[#This Row],[Payment number]]&lt;&gt;"",PaymentSchedule3[[#This Row],[Beginning
balance]]*(InterestRate/PaymentsPerYear),"")</f>
        <v/>
      </c>
      <c r="J33" s="47" t="str">
        <f ca="1">IF(PaymentSchedule3[[#This Row],[Payment number]]&lt;&gt;"",IF(PaymentSchedule3[[#This Row],[Scheduled payment]]+PaymentSchedule3[[#This Row],[Extra
payment]]&lt;=PaymentSchedule3[[#This Row],[Beginning
balance]],PaymentSchedule3[[#This Row],[Beginning
balance]]-PaymentSchedule3[[#This Row],[Principal]],0),"")</f>
        <v/>
      </c>
      <c r="K33" s="47" t="str">
        <f ca="1">IF(PaymentSchedule3[[#This Row],[Payment number]]&lt;&gt;"",SUM(INDEX(PaymentSchedule3[Interest],1,1):PaymentSchedule3[[#This Row],[Interest]]),"")</f>
        <v/>
      </c>
    </row>
    <row r="34" spans="2:11" ht="24" customHeight="1" x14ac:dyDescent="0.25">
      <c r="B34" s="45" t="str">
        <f ca="1">IF(LoanIsGood,IF(ROW()-ROW(PaymentSchedule3[[#Headers],[Payment number]])&gt;ScheduledNumberOfPayments,"",ROW()-ROW(PaymentSchedule3[[#Headers],[Payment number]])),"")</f>
        <v/>
      </c>
      <c r="C34" s="46" t="str">
        <f ca="1">IF(PaymentSchedule3[[#This Row],[Payment number]]&lt;&gt;"",EOMONTH(LoanStartDate,ROW(PaymentSchedule3[[#This Row],[Payment number]])-ROW(PaymentSchedule3[[#Headers],[Payment number]])-2)+DAY(LoanStartDate),"")</f>
        <v/>
      </c>
      <c r="D34" s="47" t="str" cm="1">
        <f t="array" aca="1" ref="D34" ca="1">IF(PaymentSchedule3[[#This Row],[Payment number]]&lt;&gt;"",IF(ROW()-ROW(PaymentSchedule3[[#Headers],[Beginning
balance]])=1,LoanAmount,INDEX(PaymentSchedule3[Ending
balance],ROW()-ROW(PaymentSchedule3[[#Headers],[Beginning
balance]])-1)),"")</f>
        <v/>
      </c>
      <c r="E34" s="47" t="str">
        <f ca="1">IF(PaymentSchedule3[[#This Row],[Payment number]]&lt;&gt;"",ScheduledPayment,"")</f>
        <v/>
      </c>
      <c r="F34"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4"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4" s="47" t="str">
        <f ca="1">IF(PaymentSchedule3[[#This Row],[Payment number]]&lt;&gt;"",PaymentSchedule3[[#This Row],[Total
payment]]-PaymentSchedule3[[#This Row],[Interest]],"")</f>
        <v/>
      </c>
      <c r="I34" s="47" t="str">
        <f ca="1">IF(PaymentSchedule3[[#This Row],[Payment number]]&lt;&gt;"",PaymentSchedule3[[#This Row],[Beginning
balance]]*(InterestRate/PaymentsPerYear),"")</f>
        <v/>
      </c>
      <c r="J34" s="47" t="str">
        <f ca="1">IF(PaymentSchedule3[[#This Row],[Payment number]]&lt;&gt;"",IF(PaymentSchedule3[[#This Row],[Scheduled payment]]+PaymentSchedule3[[#This Row],[Extra
payment]]&lt;=PaymentSchedule3[[#This Row],[Beginning
balance]],PaymentSchedule3[[#This Row],[Beginning
balance]]-PaymentSchedule3[[#This Row],[Principal]],0),"")</f>
        <v/>
      </c>
      <c r="K34" s="47" t="str">
        <f ca="1">IF(PaymentSchedule3[[#This Row],[Payment number]]&lt;&gt;"",SUM(INDEX(PaymentSchedule3[Interest],1,1):PaymentSchedule3[[#This Row],[Interest]]),"")</f>
        <v/>
      </c>
    </row>
    <row r="35" spans="2:11" ht="24" customHeight="1" x14ac:dyDescent="0.25">
      <c r="B35" s="45" t="str">
        <f ca="1">IF(LoanIsGood,IF(ROW()-ROW(PaymentSchedule3[[#Headers],[Payment number]])&gt;ScheduledNumberOfPayments,"",ROW()-ROW(PaymentSchedule3[[#Headers],[Payment number]])),"")</f>
        <v/>
      </c>
      <c r="C35" s="46" t="str">
        <f ca="1">IF(PaymentSchedule3[[#This Row],[Payment number]]&lt;&gt;"",EOMONTH(LoanStartDate,ROW(PaymentSchedule3[[#This Row],[Payment number]])-ROW(PaymentSchedule3[[#Headers],[Payment number]])-2)+DAY(LoanStartDate),"")</f>
        <v/>
      </c>
      <c r="D35" s="47" t="str" cm="1">
        <f t="array" aca="1" ref="D35" ca="1">IF(PaymentSchedule3[[#This Row],[Payment number]]&lt;&gt;"",IF(ROW()-ROW(PaymentSchedule3[[#Headers],[Beginning
balance]])=1,LoanAmount,INDEX(PaymentSchedule3[Ending
balance],ROW()-ROW(PaymentSchedule3[[#Headers],[Beginning
balance]])-1)),"")</f>
        <v/>
      </c>
      <c r="E35" s="47" t="str">
        <f ca="1">IF(PaymentSchedule3[[#This Row],[Payment number]]&lt;&gt;"",ScheduledPayment,"")</f>
        <v/>
      </c>
      <c r="F35"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5"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5" s="47" t="str">
        <f ca="1">IF(PaymentSchedule3[[#This Row],[Payment number]]&lt;&gt;"",PaymentSchedule3[[#This Row],[Total
payment]]-PaymentSchedule3[[#This Row],[Interest]],"")</f>
        <v/>
      </c>
      <c r="I35" s="47" t="str">
        <f ca="1">IF(PaymentSchedule3[[#This Row],[Payment number]]&lt;&gt;"",PaymentSchedule3[[#This Row],[Beginning
balance]]*(InterestRate/PaymentsPerYear),"")</f>
        <v/>
      </c>
      <c r="J35" s="47" t="str">
        <f ca="1">IF(PaymentSchedule3[[#This Row],[Payment number]]&lt;&gt;"",IF(PaymentSchedule3[[#This Row],[Scheduled payment]]+PaymentSchedule3[[#This Row],[Extra
payment]]&lt;=PaymentSchedule3[[#This Row],[Beginning
balance]],PaymentSchedule3[[#This Row],[Beginning
balance]]-PaymentSchedule3[[#This Row],[Principal]],0),"")</f>
        <v/>
      </c>
      <c r="K35" s="47" t="str">
        <f ca="1">IF(PaymentSchedule3[[#This Row],[Payment number]]&lt;&gt;"",SUM(INDEX(PaymentSchedule3[Interest],1,1):PaymentSchedule3[[#This Row],[Interest]]),"")</f>
        <v/>
      </c>
    </row>
    <row r="36" spans="2:11" ht="24" customHeight="1" x14ac:dyDescent="0.25">
      <c r="B36" s="45" t="str">
        <f ca="1">IF(LoanIsGood,IF(ROW()-ROW(PaymentSchedule3[[#Headers],[Payment number]])&gt;ScheduledNumberOfPayments,"",ROW()-ROW(PaymentSchedule3[[#Headers],[Payment number]])),"")</f>
        <v/>
      </c>
      <c r="C36" s="46" t="str">
        <f ca="1">IF(PaymentSchedule3[[#This Row],[Payment number]]&lt;&gt;"",EOMONTH(LoanStartDate,ROW(PaymentSchedule3[[#This Row],[Payment number]])-ROW(PaymentSchedule3[[#Headers],[Payment number]])-2)+DAY(LoanStartDate),"")</f>
        <v/>
      </c>
      <c r="D36" s="47" t="str" cm="1">
        <f t="array" aca="1" ref="D36" ca="1">IF(PaymentSchedule3[[#This Row],[Payment number]]&lt;&gt;"",IF(ROW()-ROW(PaymentSchedule3[[#Headers],[Beginning
balance]])=1,LoanAmount,INDEX(PaymentSchedule3[Ending
balance],ROW()-ROW(PaymentSchedule3[[#Headers],[Beginning
balance]])-1)),"")</f>
        <v/>
      </c>
      <c r="E36" s="47" t="str">
        <f ca="1">IF(PaymentSchedule3[[#This Row],[Payment number]]&lt;&gt;"",ScheduledPayment,"")</f>
        <v/>
      </c>
      <c r="F36"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6"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6" s="47" t="str">
        <f ca="1">IF(PaymentSchedule3[[#This Row],[Payment number]]&lt;&gt;"",PaymentSchedule3[[#This Row],[Total
payment]]-PaymentSchedule3[[#This Row],[Interest]],"")</f>
        <v/>
      </c>
      <c r="I36" s="47" t="str">
        <f ca="1">IF(PaymentSchedule3[[#This Row],[Payment number]]&lt;&gt;"",PaymentSchedule3[[#This Row],[Beginning
balance]]*(InterestRate/PaymentsPerYear),"")</f>
        <v/>
      </c>
      <c r="J36" s="47" t="str">
        <f ca="1">IF(PaymentSchedule3[[#This Row],[Payment number]]&lt;&gt;"",IF(PaymentSchedule3[[#This Row],[Scheduled payment]]+PaymentSchedule3[[#This Row],[Extra
payment]]&lt;=PaymentSchedule3[[#This Row],[Beginning
balance]],PaymentSchedule3[[#This Row],[Beginning
balance]]-PaymentSchedule3[[#This Row],[Principal]],0),"")</f>
        <v/>
      </c>
      <c r="K36" s="47" t="str">
        <f ca="1">IF(PaymentSchedule3[[#This Row],[Payment number]]&lt;&gt;"",SUM(INDEX(PaymentSchedule3[Interest],1,1):PaymentSchedule3[[#This Row],[Interest]]),"")</f>
        <v/>
      </c>
    </row>
    <row r="37" spans="2:11" ht="24" customHeight="1" x14ac:dyDescent="0.25">
      <c r="B37" s="45" t="str">
        <f ca="1">IF(LoanIsGood,IF(ROW()-ROW(PaymentSchedule3[[#Headers],[Payment number]])&gt;ScheduledNumberOfPayments,"",ROW()-ROW(PaymentSchedule3[[#Headers],[Payment number]])),"")</f>
        <v/>
      </c>
      <c r="C37" s="46" t="str">
        <f ca="1">IF(PaymentSchedule3[[#This Row],[Payment number]]&lt;&gt;"",EOMONTH(LoanStartDate,ROW(PaymentSchedule3[[#This Row],[Payment number]])-ROW(PaymentSchedule3[[#Headers],[Payment number]])-2)+DAY(LoanStartDate),"")</f>
        <v/>
      </c>
      <c r="D37" s="47" t="str" cm="1">
        <f t="array" aca="1" ref="D37" ca="1">IF(PaymentSchedule3[[#This Row],[Payment number]]&lt;&gt;"",IF(ROW()-ROW(PaymentSchedule3[[#Headers],[Beginning
balance]])=1,LoanAmount,INDEX(PaymentSchedule3[Ending
balance],ROW()-ROW(PaymentSchedule3[[#Headers],[Beginning
balance]])-1)),"")</f>
        <v/>
      </c>
      <c r="E37" s="47" t="str">
        <f ca="1">IF(PaymentSchedule3[[#This Row],[Payment number]]&lt;&gt;"",ScheduledPayment,"")</f>
        <v/>
      </c>
      <c r="F37"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7"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7" s="47" t="str">
        <f ca="1">IF(PaymentSchedule3[[#This Row],[Payment number]]&lt;&gt;"",PaymentSchedule3[[#This Row],[Total
payment]]-PaymentSchedule3[[#This Row],[Interest]],"")</f>
        <v/>
      </c>
      <c r="I37" s="47" t="str">
        <f ca="1">IF(PaymentSchedule3[[#This Row],[Payment number]]&lt;&gt;"",PaymentSchedule3[[#This Row],[Beginning
balance]]*(InterestRate/PaymentsPerYear),"")</f>
        <v/>
      </c>
      <c r="J37" s="47" t="str">
        <f ca="1">IF(PaymentSchedule3[[#This Row],[Payment number]]&lt;&gt;"",IF(PaymentSchedule3[[#This Row],[Scheduled payment]]+PaymentSchedule3[[#This Row],[Extra
payment]]&lt;=PaymentSchedule3[[#This Row],[Beginning
balance]],PaymentSchedule3[[#This Row],[Beginning
balance]]-PaymentSchedule3[[#This Row],[Principal]],0),"")</f>
        <v/>
      </c>
      <c r="K37" s="47" t="str">
        <f ca="1">IF(PaymentSchedule3[[#This Row],[Payment number]]&lt;&gt;"",SUM(INDEX(PaymentSchedule3[Interest],1,1):PaymentSchedule3[[#This Row],[Interest]]),"")</f>
        <v/>
      </c>
    </row>
    <row r="38" spans="2:11" ht="24" customHeight="1" x14ac:dyDescent="0.25">
      <c r="B38" s="45" t="str">
        <f ca="1">IF(LoanIsGood,IF(ROW()-ROW(PaymentSchedule3[[#Headers],[Payment number]])&gt;ScheduledNumberOfPayments,"",ROW()-ROW(PaymentSchedule3[[#Headers],[Payment number]])),"")</f>
        <v/>
      </c>
      <c r="C38" s="46" t="str">
        <f ca="1">IF(PaymentSchedule3[[#This Row],[Payment number]]&lt;&gt;"",EOMONTH(LoanStartDate,ROW(PaymentSchedule3[[#This Row],[Payment number]])-ROW(PaymentSchedule3[[#Headers],[Payment number]])-2)+DAY(LoanStartDate),"")</f>
        <v/>
      </c>
      <c r="D38" s="47" t="str" cm="1">
        <f t="array" aca="1" ref="D38" ca="1">IF(PaymentSchedule3[[#This Row],[Payment number]]&lt;&gt;"",IF(ROW()-ROW(PaymentSchedule3[[#Headers],[Beginning
balance]])=1,LoanAmount,INDEX(PaymentSchedule3[Ending
balance],ROW()-ROW(PaymentSchedule3[[#Headers],[Beginning
balance]])-1)),"")</f>
        <v/>
      </c>
      <c r="E38" s="47" t="str">
        <f ca="1">IF(PaymentSchedule3[[#This Row],[Payment number]]&lt;&gt;"",ScheduledPayment,"")</f>
        <v/>
      </c>
      <c r="F38"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8"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8" s="47" t="str">
        <f ca="1">IF(PaymentSchedule3[[#This Row],[Payment number]]&lt;&gt;"",PaymentSchedule3[[#This Row],[Total
payment]]-PaymentSchedule3[[#This Row],[Interest]],"")</f>
        <v/>
      </c>
      <c r="I38" s="47" t="str">
        <f ca="1">IF(PaymentSchedule3[[#This Row],[Payment number]]&lt;&gt;"",PaymentSchedule3[[#This Row],[Beginning
balance]]*(InterestRate/PaymentsPerYear),"")</f>
        <v/>
      </c>
      <c r="J38" s="47" t="str">
        <f ca="1">IF(PaymentSchedule3[[#This Row],[Payment number]]&lt;&gt;"",IF(PaymentSchedule3[[#This Row],[Scheduled payment]]+PaymentSchedule3[[#This Row],[Extra
payment]]&lt;=PaymentSchedule3[[#This Row],[Beginning
balance]],PaymentSchedule3[[#This Row],[Beginning
balance]]-PaymentSchedule3[[#This Row],[Principal]],0),"")</f>
        <v/>
      </c>
      <c r="K38" s="47" t="str">
        <f ca="1">IF(PaymentSchedule3[[#This Row],[Payment number]]&lt;&gt;"",SUM(INDEX(PaymentSchedule3[Interest],1,1):PaymentSchedule3[[#This Row],[Interest]]),"")</f>
        <v/>
      </c>
    </row>
    <row r="39" spans="2:11" ht="24" customHeight="1" x14ac:dyDescent="0.25">
      <c r="B39" s="45" t="str">
        <f ca="1">IF(LoanIsGood,IF(ROW()-ROW(PaymentSchedule3[[#Headers],[Payment number]])&gt;ScheduledNumberOfPayments,"",ROW()-ROW(PaymentSchedule3[[#Headers],[Payment number]])),"")</f>
        <v/>
      </c>
      <c r="C39" s="46" t="str">
        <f ca="1">IF(PaymentSchedule3[[#This Row],[Payment number]]&lt;&gt;"",EOMONTH(LoanStartDate,ROW(PaymentSchedule3[[#This Row],[Payment number]])-ROW(PaymentSchedule3[[#Headers],[Payment number]])-2)+DAY(LoanStartDate),"")</f>
        <v/>
      </c>
      <c r="D39" s="47" t="str" cm="1">
        <f t="array" aca="1" ref="D39" ca="1">IF(PaymentSchedule3[[#This Row],[Payment number]]&lt;&gt;"",IF(ROW()-ROW(PaymentSchedule3[[#Headers],[Beginning
balance]])=1,LoanAmount,INDEX(PaymentSchedule3[Ending
balance],ROW()-ROW(PaymentSchedule3[[#Headers],[Beginning
balance]])-1)),"")</f>
        <v/>
      </c>
      <c r="E39" s="47" t="str">
        <f ca="1">IF(PaymentSchedule3[[#This Row],[Payment number]]&lt;&gt;"",ScheduledPayment,"")</f>
        <v/>
      </c>
      <c r="F39"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9"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9" s="47" t="str">
        <f ca="1">IF(PaymentSchedule3[[#This Row],[Payment number]]&lt;&gt;"",PaymentSchedule3[[#This Row],[Total
payment]]-PaymentSchedule3[[#This Row],[Interest]],"")</f>
        <v/>
      </c>
      <c r="I39" s="47" t="str">
        <f ca="1">IF(PaymentSchedule3[[#This Row],[Payment number]]&lt;&gt;"",PaymentSchedule3[[#This Row],[Beginning
balance]]*(InterestRate/PaymentsPerYear),"")</f>
        <v/>
      </c>
      <c r="J39" s="47" t="str">
        <f ca="1">IF(PaymentSchedule3[[#This Row],[Payment number]]&lt;&gt;"",IF(PaymentSchedule3[[#This Row],[Scheduled payment]]+PaymentSchedule3[[#This Row],[Extra
payment]]&lt;=PaymentSchedule3[[#This Row],[Beginning
balance]],PaymentSchedule3[[#This Row],[Beginning
balance]]-PaymentSchedule3[[#This Row],[Principal]],0),"")</f>
        <v/>
      </c>
      <c r="K39" s="47" t="str">
        <f ca="1">IF(PaymentSchedule3[[#This Row],[Payment number]]&lt;&gt;"",SUM(INDEX(PaymentSchedule3[Interest],1,1):PaymentSchedule3[[#This Row],[Interest]]),"")</f>
        <v/>
      </c>
    </row>
    <row r="40" spans="2:11" ht="24" customHeight="1" x14ac:dyDescent="0.25">
      <c r="B40" s="45" t="str">
        <f ca="1">IF(LoanIsGood,IF(ROW()-ROW(PaymentSchedule3[[#Headers],[Payment number]])&gt;ScheduledNumberOfPayments,"",ROW()-ROW(PaymentSchedule3[[#Headers],[Payment number]])),"")</f>
        <v/>
      </c>
      <c r="C40" s="46" t="str">
        <f ca="1">IF(PaymentSchedule3[[#This Row],[Payment number]]&lt;&gt;"",EOMONTH(LoanStartDate,ROW(PaymentSchedule3[[#This Row],[Payment number]])-ROW(PaymentSchedule3[[#Headers],[Payment number]])-2)+DAY(LoanStartDate),"")</f>
        <v/>
      </c>
      <c r="D40" s="47" t="str" cm="1">
        <f t="array" aca="1" ref="D40" ca="1">IF(PaymentSchedule3[[#This Row],[Payment number]]&lt;&gt;"",IF(ROW()-ROW(PaymentSchedule3[[#Headers],[Beginning
balance]])=1,LoanAmount,INDEX(PaymentSchedule3[Ending
balance],ROW()-ROW(PaymentSchedule3[[#Headers],[Beginning
balance]])-1)),"")</f>
        <v/>
      </c>
      <c r="E40" s="47" t="str">
        <f ca="1">IF(PaymentSchedule3[[#This Row],[Payment number]]&lt;&gt;"",ScheduledPayment,"")</f>
        <v/>
      </c>
      <c r="F40"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0"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0" s="47" t="str">
        <f ca="1">IF(PaymentSchedule3[[#This Row],[Payment number]]&lt;&gt;"",PaymentSchedule3[[#This Row],[Total
payment]]-PaymentSchedule3[[#This Row],[Interest]],"")</f>
        <v/>
      </c>
      <c r="I40" s="47" t="str">
        <f ca="1">IF(PaymentSchedule3[[#This Row],[Payment number]]&lt;&gt;"",PaymentSchedule3[[#This Row],[Beginning
balance]]*(InterestRate/PaymentsPerYear),"")</f>
        <v/>
      </c>
      <c r="J40" s="47" t="str">
        <f ca="1">IF(PaymentSchedule3[[#This Row],[Payment number]]&lt;&gt;"",IF(PaymentSchedule3[[#This Row],[Scheduled payment]]+PaymentSchedule3[[#This Row],[Extra
payment]]&lt;=PaymentSchedule3[[#This Row],[Beginning
balance]],PaymentSchedule3[[#This Row],[Beginning
balance]]-PaymentSchedule3[[#This Row],[Principal]],0),"")</f>
        <v/>
      </c>
      <c r="K40" s="47" t="str">
        <f ca="1">IF(PaymentSchedule3[[#This Row],[Payment number]]&lt;&gt;"",SUM(INDEX(PaymentSchedule3[Interest],1,1):PaymentSchedule3[[#This Row],[Interest]]),"")</f>
        <v/>
      </c>
    </row>
    <row r="41" spans="2:11" ht="24" customHeight="1" x14ac:dyDescent="0.25">
      <c r="B41" s="45" t="str">
        <f ca="1">IF(LoanIsGood,IF(ROW()-ROW(PaymentSchedule3[[#Headers],[Payment number]])&gt;ScheduledNumberOfPayments,"",ROW()-ROW(PaymentSchedule3[[#Headers],[Payment number]])),"")</f>
        <v/>
      </c>
      <c r="C41" s="46" t="str">
        <f ca="1">IF(PaymentSchedule3[[#This Row],[Payment number]]&lt;&gt;"",EOMONTH(LoanStartDate,ROW(PaymentSchedule3[[#This Row],[Payment number]])-ROW(PaymentSchedule3[[#Headers],[Payment number]])-2)+DAY(LoanStartDate),"")</f>
        <v/>
      </c>
      <c r="D41" s="47" t="str" cm="1">
        <f t="array" aca="1" ref="D41" ca="1">IF(PaymentSchedule3[[#This Row],[Payment number]]&lt;&gt;"",IF(ROW()-ROW(PaymentSchedule3[[#Headers],[Beginning
balance]])=1,LoanAmount,INDEX(PaymentSchedule3[Ending
balance],ROW()-ROW(PaymentSchedule3[[#Headers],[Beginning
balance]])-1)),"")</f>
        <v/>
      </c>
      <c r="E41" s="47" t="str">
        <f ca="1">IF(PaymentSchedule3[[#This Row],[Payment number]]&lt;&gt;"",ScheduledPayment,"")</f>
        <v/>
      </c>
      <c r="F41"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1"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1" s="47" t="str">
        <f ca="1">IF(PaymentSchedule3[[#This Row],[Payment number]]&lt;&gt;"",PaymentSchedule3[[#This Row],[Total
payment]]-PaymentSchedule3[[#This Row],[Interest]],"")</f>
        <v/>
      </c>
      <c r="I41" s="47" t="str">
        <f ca="1">IF(PaymentSchedule3[[#This Row],[Payment number]]&lt;&gt;"",PaymentSchedule3[[#This Row],[Beginning
balance]]*(InterestRate/PaymentsPerYear),"")</f>
        <v/>
      </c>
      <c r="J41" s="47" t="str">
        <f ca="1">IF(PaymentSchedule3[[#This Row],[Payment number]]&lt;&gt;"",IF(PaymentSchedule3[[#This Row],[Scheduled payment]]+PaymentSchedule3[[#This Row],[Extra
payment]]&lt;=PaymentSchedule3[[#This Row],[Beginning
balance]],PaymentSchedule3[[#This Row],[Beginning
balance]]-PaymentSchedule3[[#This Row],[Principal]],0),"")</f>
        <v/>
      </c>
      <c r="K41" s="47" t="str">
        <f ca="1">IF(PaymentSchedule3[[#This Row],[Payment number]]&lt;&gt;"",SUM(INDEX(PaymentSchedule3[Interest],1,1):PaymentSchedule3[[#This Row],[Interest]]),"")</f>
        <v/>
      </c>
    </row>
    <row r="42" spans="2:11" ht="24" customHeight="1" x14ac:dyDescent="0.25">
      <c r="B42" s="45" t="str">
        <f ca="1">IF(LoanIsGood,IF(ROW()-ROW(PaymentSchedule3[[#Headers],[Payment number]])&gt;ScheduledNumberOfPayments,"",ROW()-ROW(PaymentSchedule3[[#Headers],[Payment number]])),"")</f>
        <v/>
      </c>
      <c r="C42" s="46" t="str">
        <f ca="1">IF(PaymentSchedule3[[#This Row],[Payment number]]&lt;&gt;"",EOMONTH(LoanStartDate,ROW(PaymentSchedule3[[#This Row],[Payment number]])-ROW(PaymentSchedule3[[#Headers],[Payment number]])-2)+DAY(LoanStartDate),"")</f>
        <v/>
      </c>
      <c r="D42" s="47" t="str" cm="1">
        <f t="array" aca="1" ref="D42" ca="1">IF(PaymentSchedule3[[#This Row],[Payment number]]&lt;&gt;"",IF(ROW()-ROW(PaymentSchedule3[[#Headers],[Beginning
balance]])=1,LoanAmount,INDEX(PaymentSchedule3[Ending
balance],ROW()-ROW(PaymentSchedule3[[#Headers],[Beginning
balance]])-1)),"")</f>
        <v/>
      </c>
      <c r="E42" s="47" t="str">
        <f ca="1">IF(PaymentSchedule3[[#This Row],[Payment number]]&lt;&gt;"",ScheduledPayment,"")</f>
        <v/>
      </c>
      <c r="F42"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2"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2" s="47" t="str">
        <f ca="1">IF(PaymentSchedule3[[#This Row],[Payment number]]&lt;&gt;"",PaymentSchedule3[[#This Row],[Total
payment]]-PaymentSchedule3[[#This Row],[Interest]],"")</f>
        <v/>
      </c>
      <c r="I42" s="47" t="str">
        <f ca="1">IF(PaymentSchedule3[[#This Row],[Payment number]]&lt;&gt;"",PaymentSchedule3[[#This Row],[Beginning
balance]]*(InterestRate/PaymentsPerYear),"")</f>
        <v/>
      </c>
      <c r="J42" s="47" t="str">
        <f ca="1">IF(PaymentSchedule3[[#This Row],[Payment number]]&lt;&gt;"",IF(PaymentSchedule3[[#This Row],[Scheduled payment]]+PaymentSchedule3[[#This Row],[Extra
payment]]&lt;=PaymentSchedule3[[#This Row],[Beginning
balance]],PaymentSchedule3[[#This Row],[Beginning
balance]]-PaymentSchedule3[[#This Row],[Principal]],0),"")</f>
        <v/>
      </c>
      <c r="K42" s="47" t="str">
        <f ca="1">IF(PaymentSchedule3[[#This Row],[Payment number]]&lt;&gt;"",SUM(INDEX(PaymentSchedule3[Interest],1,1):PaymentSchedule3[[#This Row],[Interest]]),"")</f>
        <v/>
      </c>
    </row>
    <row r="43" spans="2:11" ht="24" customHeight="1" x14ac:dyDescent="0.25">
      <c r="B43" s="45" t="str">
        <f ca="1">IF(LoanIsGood,IF(ROW()-ROW(PaymentSchedule3[[#Headers],[Payment number]])&gt;ScheduledNumberOfPayments,"",ROW()-ROW(PaymentSchedule3[[#Headers],[Payment number]])),"")</f>
        <v/>
      </c>
      <c r="C43" s="46" t="str">
        <f ca="1">IF(PaymentSchedule3[[#This Row],[Payment number]]&lt;&gt;"",EOMONTH(LoanStartDate,ROW(PaymentSchedule3[[#This Row],[Payment number]])-ROW(PaymentSchedule3[[#Headers],[Payment number]])-2)+DAY(LoanStartDate),"")</f>
        <v/>
      </c>
      <c r="D43" s="47" t="str" cm="1">
        <f t="array" aca="1" ref="D43" ca="1">IF(PaymentSchedule3[[#This Row],[Payment number]]&lt;&gt;"",IF(ROW()-ROW(PaymentSchedule3[[#Headers],[Beginning
balance]])=1,LoanAmount,INDEX(PaymentSchedule3[Ending
balance],ROW()-ROW(PaymentSchedule3[[#Headers],[Beginning
balance]])-1)),"")</f>
        <v/>
      </c>
      <c r="E43" s="47" t="str">
        <f ca="1">IF(PaymentSchedule3[[#This Row],[Payment number]]&lt;&gt;"",ScheduledPayment,"")</f>
        <v/>
      </c>
      <c r="F43"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3"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3" s="47" t="str">
        <f ca="1">IF(PaymentSchedule3[[#This Row],[Payment number]]&lt;&gt;"",PaymentSchedule3[[#This Row],[Total
payment]]-PaymentSchedule3[[#This Row],[Interest]],"")</f>
        <v/>
      </c>
      <c r="I43" s="47" t="str">
        <f ca="1">IF(PaymentSchedule3[[#This Row],[Payment number]]&lt;&gt;"",PaymentSchedule3[[#This Row],[Beginning
balance]]*(InterestRate/PaymentsPerYear),"")</f>
        <v/>
      </c>
      <c r="J43" s="47" t="str">
        <f ca="1">IF(PaymentSchedule3[[#This Row],[Payment number]]&lt;&gt;"",IF(PaymentSchedule3[[#This Row],[Scheduled payment]]+PaymentSchedule3[[#This Row],[Extra
payment]]&lt;=PaymentSchedule3[[#This Row],[Beginning
balance]],PaymentSchedule3[[#This Row],[Beginning
balance]]-PaymentSchedule3[[#This Row],[Principal]],0),"")</f>
        <v/>
      </c>
      <c r="K43" s="47" t="str">
        <f ca="1">IF(PaymentSchedule3[[#This Row],[Payment number]]&lt;&gt;"",SUM(INDEX(PaymentSchedule3[Interest],1,1):PaymentSchedule3[[#This Row],[Interest]]),"")</f>
        <v/>
      </c>
    </row>
    <row r="44" spans="2:11" ht="24" customHeight="1" x14ac:dyDescent="0.25">
      <c r="B44" s="45" t="str">
        <f ca="1">IF(LoanIsGood,IF(ROW()-ROW(PaymentSchedule3[[#Headers],[Payment number]])&gt;ScheduledNumberOfPayments,"",ROW()-ROW(PaymentSchedule3[[#Headers],[Payment number]])),"")</f>
        <v/>
      </c>
      <c r="C44" s="46" t="str">
        <f ca="1">IF(PaymentSchedule3[[#This Row],[Payment number]]&lt;&gt;"",EOMONTH(LoanStartDate,ROW(PaymentSchedule3[[#This Row],[Payment number]])-ROW(PaymentSchedule3[[#Headers],[Payment number]])-2)+DAY(LoanStartDate),"")</f>
        <v/>
      </c>
      <c r="D44" s="47" t="str" cm="1">
        <f t="array" aca="1" ref="D44" ca="1">IF(PaymentSchedule3[[#This Row],[Payment number]]&lt;&gt;"",IF(ROW()-ROW(PaymentSchedule3[[#Headers],[Beginning
balance]])=1,LoanAmount,INDEX(PaymentSchedule3[Ending
balance],ROW()-ROW(PaymentSchedule3[[#Headers],[Beginning
balance]])-1)),"")</f>
        <v/>
      </c>
      <c r="E44" s="47" t="str">
        <f ca="1">IF(PaymentSchedule3[[#This Row],[Payment number]]&lt;&gt;"",ScheduledPayment,"")</f>
        <v/>
      </c>
      <c r="F44"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4"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4" s="47" t="str">
        <f ca="1">IF(PaymentSchedule3[[#This Row],[Payment number]]&lt;&gt;"",PaymentSchedule3[[#This Row],[Total
payment]]-PaymentSchedule3[[#This Row],[Interest]],"")</f>
        <v/>
      </c>
      <c r="I44" s="47" t="str">
        <f ca="1">IF(PaymentSchedule3[[#This Row],[Payment number]]&lt;&gt;"",PaymentSchedule3[[#This Row],[Beginning
balance]]*(InterestRate/PaymentsPerYear),"")</f>
        <v/>
      </c>
      <c r="J44" s="47" t="str">
        <f ca="1">IF(PaymentSchedule3[[#This Row],[Payment number]]&lt;&gt;"",IF(PaymentSchedule3[[#This Row],[Scheduled payment]]+PaymentSchedule3[[#This Row],[Extra
payment]]&lt;=PaymentSchedule3[[#This Row],[Beginning
balance]],PaymentSchedule3[[#This Row],[Beginning
balance]]-PaymentSchedule3[[#This Row],[Principal]],0),"")</f>
        <v/>
      </c>
      <c r="K44" s="47" t="str">
        <f ca="1">IF(PaymentSchedule3[[#This Row],[Payment number]]&lt;&gt;"",SUM(INDEX(PaymentSchedule3[Interest],1,1):PaymentSchedule3[[#This Row],[Interest]]),"")</f>
        <v/>
      </c>
    </row>
    <row r="45" spans="2:11" ht="24" customHeight="1" x14ac:dyDescent="0.25">
      <c r="B45" s="45" t="str">
        <f ca="1">IF(LoanIsGood,IF(ROW()-ROW(PaymentSchedule3[[#Headers],[Payment number]])&gt;ScheduledNumberOfPayments,"",ROW()-ROW(PaymentSchedule3[[#Headers],[Payment number]])),"")</f>
        <v/>
      </c>
      <c r="C45" s="46" t="str">
        <f ca="1">IF(PaymentSchedule3[[#This Row],[Payment number]]&lt;&gt;"",EOMONTH(LoanStartDate,ROW(PaymentSchedule3[[#This Row],[Payment number]])-ROW(PaymentSchedule3[[#Headers],[Payment number]])-2)+DAY(LoanStartDate),"")</f>
        <v/>
      </c>
      <c r="D45" s="47" t="str" cm="1">
        <f t="array" aca="1" ref="D45" ca="1">IF(PaymentSchedule3[[#This Row],[Payment number]]&lt;&gt;"",IF(ROW()-ROW(PaymentSchedule3[[#Headers],[Beginning
balance]])=1,LoanAmount,INDEX(PaymentSchedule3[Ending
balance],ROW()-ROW(PaymentSchedule3[[#Headers],[Beginning
balance]])-1)),"")</f>
        <v/>
      </c>
      <c r="E45" s="47" t="str">
        <f ca="1">IF(PaymentSchedule3[[#This Row],[Payment number]]&lt;&gt;"",ScheduledPayment,"")</f>
        <v/>
      </c>
      <c r="F45"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5"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5" s="47" t="str">
        <f ca="1">IF(PaymentSchedule3[[#This Row],[Payment number]]&lt;&gt;"",PaymentSchedule3[[#This Row],[Total
payment]]-PaymentSchedule3[[#This Row],[Interest]],"")</f>
        <v/>
      </c>
      <c r="I45" s="47" t="str">
        <f ca="1">IF(PaymentSchedule3[[#This Row],[Payment number]]&lt;&gt;"",PaymentSchedule3[[#This Row],[Beginning
balance]]*(InterestRate/PaymentsPerYear),"")</f>
        <v/>
      </c>
      <c r="J45" s="47" t="str">
        <f ca="1">IF(PaymentSchedule3[[#This Row],[Payment number]]&lt;&gt;"",IF(PaymentSchedule3[[#This Row],[Scheduled payment]]+PaymentSchedule3[[#This Row],[Extra
payment]]&lt;=PaymentSchedule3[[#This Row],[Beginning
balance]],PaymentSchedule3[[#This Row],[Beginning
balance]]-PaymentSchedule3[[#This Row],[Principal]],0),"")</f>
        <v/>
      </c>
      <c r="K45" s="47" t="str">
        <f ca="1">IF(PaymentSchedule3[[#This Row],[Payment number]]&lt;&gt;"",SUM(INDEX(PaymentSchedule3[Interest],1,1):PaymentSchedule3[[#This Row],[Interest]]),"")</f>
        <v/>
      </c>
    </row>
    <row r="46" spans="2:11" ht="24" customHeight="1" x14ac:dyDescent="0.25">
      <c r="B46" s="45" t="str">
        <f ca="1">IF(LoanIsGood,IF(ROW()-ROW(PaymentSchedule3[[#Headers],[Payment number]])&gt;ScheduledNumberOfPayments,"",ROW()-ROW(PaymentSchedule3[[#Headers],[Payment number]])),"")</f>
        <v/>
      </c>
      <c r="C46" s="46" t="str">
        <f ca="1">IF(PaymentSchedule3[[#This Row],[Payment number]]&lt;&gt;"",EOMONTH(LoanStartDate,ROW(PaymentSchedule3[[#This Row],[Payment number]])-ROW(PaymentSchedule3[[#Headers],[Payment number]])-2)+DAY(LoanStartDate),"")</f>
        <v/>
      </c>
      <c r="D46" s="47" t="str" cm="1">
        <f t="array" aca="1" ref="D46" ca="1">IF(PaymentSchedule3[[#This Row],[Payment number]]&lt;&gt;"",IF(ROW()-ROW(PaymentSchedule3[[#Headers],[Beginning
balance]])=1,LoanAmount,INDEX(PaymentSchedule3[Ending
balance],ROW()-ROW(PaymentSchedule3[[#Headers],[Beginning
balance]])-1)),"")</f>
        <v/>
      </c>
      <c r="E46" s="47" t="str">
        <f ca="1">IF(PaymentSchedule3[[#This Row],[Payment number]]&lt;&gt;"",ScheduledPayment,"")</f>
        <v/>
      </c>
      <c r="F46"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6"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6" s="47" t="str">
        <f ca="1">IF(PaymentSchedule3[[#This Row],[Payment number]]&lt;&gt;"",PaymentSchedule3[[#This Row],[Total
payment]]-PaymentSchedule3[[#This Row],[Interest]],"")</f>
        <v/>
      </c>
      <c r="I46" s="47" t="str">
        <f ca="1">IF(PaymentSchedule3[[#This Row],[Payment number]]&lt;&gt;"",PaymentSchedule3[[#This Row],[Beginning
balance]]*(InterestRate/PaymentsPerYear),"")</f>
        <v/>
      </c>
      <c r="J46" s="47" t="str">
        <f ca="1">IF(PaymentSchedule3[[#This Row],[Payment number]]&lt;&gt;"",IF(PaymentSchedule3[[#This Row],[Scheduled payment]]+PaymentSchedule3[[#This Row],[Extra
payment]]&lt;=PaymentSchedule3[[#This Row],[Beginning
balance]],PaymentSchedule3[[#This Row],[Beginning
balance]]-PaymentSchedule3[[#This Row],[Principal]],0),"")</f>
        <v/>
      </c>
      <c r="K46" s="47" t="str">
        <f ca="1">IF(PaymentSchedule3[[#This Row],[Payment number]]&lt;&gt;"",SUM(INDEX(PaymentSchedule3[Interest],1,1):PaymentSchedule3[[#This Row],[Interest]]),"")</f>
        <v/>
      </c>
    </row>
    <row r="47" spans="2:11" ht="24" customHeight="1" x14ac:dyDescent="0.25">
      <c r="B47" s="45" t="str">
        <f ca="1">IF(LoanIsGood,IF(ROW()-ROW(PaymentSchedule3[[#Headers],[Payment number]])&gt;ScheduledNumberOfPayments,"",ROW()-ROW(PaymentSchedule3[[#Headers],[Payment number]])),"")</f>
        <v/>
      </c>
      <c r="C47" s="46" t="str">
        <f ca="1">IF(PaymentSchedule3[[#This Row],[Payment number]]&lt;&gt;"",EOMONTH(LoanStartDate,ROW(PaymentSchedule3[[#This Row],[Payment number]])-ROW(PaymentSchedule3[[#Headers],[Payment number]])-2)+DAY(LoanStartDate),"")</f>
        <v/>
      </c>
      <c r="D47" s="47" t="str" cm="1">
        <f t="array" aca="1" ref="D47" ca="1">IF(PaymentSchedule3[[#This Row],[Payment number]]&lt;&gt;"",IF(ROW()-ROW(PaymentSchedule3[[#Headers],[Beginning
balance]])=1,LoanAmount,INDEX(PaymentSchedule3[Ending
balance],ROW()-ROW(PaymentSchedule3[[#Headers],[Beginning
balance]])-1)),"")</f>
        <v/>
      </c>
      <c r="E47" s="47" t="str">
        <f ca="1">IF(PaymentSchedule3[[#This Row],[Payment number]]&lt;&gt;"",ScheduledPayment,"")</f>
        <v/>
      </c>
      <c r="F47"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7"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7" s="47" t="str">
        <f ca="1">IF(PaymentSchedule3[[#This Row],[Payment number]]&lt;&gt;"",PaymentSchedule3[[#This Row],[Total
payment]]-PaymentSchedule3[[#This Row],[Interest]],"")</f>
        <v/>
      </c>
      <c r="I47" s="47" t="str">
        <f ca="1">IF(PaymentSchedule3[[#This Row],[Payment number]]&lt;&gt;"",PaymentSchedule3[[#This Row],[Beginning
balance]]*(InterestRate/PaymentsPerYear),"")</f>
        <v/>
      </c>
      <c r="J47" s="47" t="str">
        <f ca="1">IF(PaymentSchedule3[[#This Row],[Payment number]]&lt;&gt;"",IF(PaymentSchedule3[[#This Row],[Scheduled payment]]+PaymentSchedule3[[#This Row],[Extra
payment]]&lt;=PaymentSchedule3[[#This Row],[Beginning
balance]],PaymentSchedule3[[#This Row],[Beginning
balance]]-PaymentSchedule3[[#This Row],[Principal]],0),"")</f>
        <v/>
      </c>
      <c r="K47" s="47" t="str">
        <f ca="1">IF(PaymentSchedule3[[#This Row],[Payment number]]&lt;&gt;"",SUM(INDEX(PaymentSchedule3[Interest],1,1):PaymentSchedule3[[#This Row],[Interest]]),"")</f>
        <v/>
      </c>
    </row>
    <row r="48" spans="2:11" ht="24" customHeight="1" x14ac:dyDescent="0.25">
      <c r="B48" s="45" t="str">
        <f ca="1">IF(LoanIsGood,IF(ROW()-ROW(PaymentSchedule3[[#Headers],[Payment number]])&gt;ScheduledNumberOfPayments,"",ROW()-ROW(PaymentSchedule3[[#Headers],[Payment number]])),"")</f>
        <v/>
      </c>
      <c r="C48" s="46" t="str">
        <f ca="1">IF(PaymentSchedule3[[#This Row],[Payment number]]&lt;&gt;"",EOMONTH(LoanStartDate,ROW(PaymentSchedule3[[#This Row],[Payment number]])-ROW(PaymentSchedule3[[#Headers],[Payment number]])-2)+DAY(LoanStartDate),"")</f>
        <v/>
      </c>
      <c r="D48" s="47" t="str" cm="1">
        <f t="array" aca="1" ref="D48" ca="1">IF(PaymentSchedule3[[#This Row],[Payment number]]&lt;&gt;"",IF(ROW()-ROW(PaymentSchedule3[[#Headers],[Beginning
balance]])=1,LoanAmount,INDEX(PaymentSchedule3[Ending
balance],ROW()-ROW(PaymentSchedule3[[#Headers],[Beginning
balance]])-1)),"")</f>
        <v/>
      </c>
      <c r="E48" s="47" t="str">
        <f ca="1">IF(PaymentSchedule3[[#This Row],[Payment number]]&lt;&gt;"",ScheduledPayment,"")</f>
        <v/>
      </c>
      <c r="F48"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8"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8" s="47" t="str">
        <f ca="1">IF(PaymentSchedule3[[#This Row],[Payment number]]&lt;&gt;"",PaymentSchedule3[[#This Row],[Total
payment]]-PaymentSchedule3[[#This Row],[Interest]],"")</f>
        <v/>
      </c>
      <c r="I48" s="47" t="str">
        <f ca="1">IF(PaymentSchedule3[[#This Row],[Payment number]]&lt;&gt;"",PaymentSchedule3[[#This Row],[Beginning
balance]]*(InterestRate/PaymentsPerYear),"")</f>
        <v/>
      </c>
      <c r="J48" s="47" t="str">
        <f ca="1">IF(PaymentSchedule3[[#This Row],[Payment number]]&lt;&gt;"",IF(PaymentSchedule3[[#This Row],[Scheduled payment]]+PaymentSchedule3[[#This Row],[Extra
payment]]&lt;=PaymentSchedule3[[#This Row],[Beginning
balance]],PaymentSchedule3[[#This Row],[Beginning
balance]]-PaymentSchedule3[[#This Row],[Principal]],0),"")</f>
        <v/>
      </c>
      <c r="K48" s="47" t="str">
        <f ca="1">IF(PaymentSchedule3[[#This Row],[Payment number]]&lt;&gt;"",SUM(INDEX(PaymentSchedule3[Interest],1,1):PaymentSchedule3[[#This Row],[Interest]]),"")</f>
        <v/>
      </c>
    </row>
    <row r="49" spans="2:11" ht="24" customHeight="1" x14ac:dyDescent="0.25">
      <c r="B49" s="45" t="str">
        <f ca="1">IF(LoanIsGood,IF(ROW()-ROW(PaymentSchedule3[[#Headers],[Payment number]])&gt;ScheduledNumberOfPayments,"",ROW()-ROW(PaymentSchedule3[[#Headers],[Payment number]])),"")</f>
        <v/>
      </c>
      <c r="C49" s="46" t="str">
        <f ca="1">IF(PaymentSchedule3[[#This Row],[Payment number]]&lt;&gt;"",EOMONTH(LoanStartDate,ROW(PaymentSchedule3[[#This Row],[Payment number]])-ROW(PaymentSchedule3[[#Headers],[Payment number]])-2)+DAY(LoanStartDate),"")</f>
        <v/>
      </c>
      <c r="D49" s="47" t="str" cm="1">
        <f t="array" aca="1" ref="D49" ca="1">IF(PaymentSchedule3[[#This Row],[Payment number]]&lt;&gt;"",IF(ROW()-ROW(PaymentSchedule3[[#Headers],[Beginning
balance]])=1,LoanAmount,INDEX(PaymentSchedule3[Ending
balance],ROW()-ROW(PaymentSchedule3[[#Headers],[Beginning
balance]])-1)),"")</f>
        <v/>
      </c>
      <c r="E49" s="47" t="str">
        <f ca="1">IF(PaymentSchedule3[[#This Row],[Payment number]]&lt;&gt;"",ScheduledPayment,"")</f>
        <v/>
      </c>
      <c r="F49"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9"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9" s="47" t="str">
        <f ca="1">IF(PaymentSchedule3[[#This Row],[Payment number]]&lt;&gt;"",PaymentSchedule3[[#This Row],[Total
payment]]-PaymentSchedule3[[#This Row],[Interest]],"")</f>
        <v/>
      </c>
      <c r="I49" s="47" t="str">
        <f ca="1">IF(PaymentSchedule3[[#This Row],[Payment number]]&lt;&gt;"",PaymentSchedule3[[#This Row],[Beginning
balance]]*(InterestRate/PaymentsPerYear),"")</f>
        <v/>
      </c>
      <c r="J49" s="47" t="str">
        <f ca="1">IF(PaymentSchedule3[[#This Row],[Payment number]]&lt;&gt;"",IF(PaymentSchedule3[[#This Row],[Scheduled payment]]+PaymentSchedule3[[#This Row],[Extra
payment]]&lt;=PaymentSchedule3[[#This Row],[Beginning
balance]],PaymentSchedule3[[#This Row],[Beginning
balance]]-PaymentSchedule3[[#This Row],[Principal]],0),"")</f>
        <v/>
      </c>
      <c r="K49" s="47" t="str">
        <f ca="1">IF(PaymentSchedule3[[#This Row],[Payment number]]&lt;&gt;"",SUM(INDEX(PaymentSchedule3[Interest],1,1):PaymentSchedule3[[#This Row],[Interest]]),"")</f>
        <v/>
      </c>
    </row>
    <row r="50" spans="2:11" ht="24" customHeight="1" x14ac:dyDescent="0.25">
      <c r="B50" s="45" t="str">
        <f ca="1">IF(LoanIsGood,IF(ROW()-ROW(PaymentSchedule3[[#Headers],[Payment number]])&gt;ScheduledNumberOfPayments,"",ROW()-ROW(PaymentSchedule3[[#Headers],[Payment number]])),"")</f>
        <v/>
      </c>
      <c r="C50" s="46" t="str">
        <f ca="1">IF(PaymentSchedule3[[#This Row],[Payment number]]&lt;&gt;"",EOMONTH(LoanStartDate,ROW(PaymentSchedule3[[#This Row],[Payment number]])-ROW(PaymentSchedule3[[#Headers],[Payment number]])-2)+DAY(LoanStartDate),"")</f>
        <v/>
      </c>
      <c r="D50" s="47" t="str" cm="1">
        <f t="array" aca="1" ref="D50" ca="1">IF(PaymentSchedule3[[#This Row],[Payment number]]&lt;&gt;"",IF(ROW()-ROW(PaymentSchedule3[[#Headers],[Beginning
balance]])=1,LoanAmount,INDEX(PaymentSchedule3[Ending
balance],ROW()-ROW(PaymentSchedule3[[#Headers],[Beginning
balance]])-1)),"")</f>
        <v/>
      </c>
      <c r="E50" s="47" t="str">
        <f ca="1">IF(PaymentSchedule3[[#This Row],[Payment number]]&lt;&gt;"",ScheduledPayment,"")</f>
        <v/>
      </c>
      <c r="F50"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0"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0" s="47" t="str">
        <f ca="1">IF(PaymentSchedule3[[#This Row],[Payment number]]&lt;&gt;"",PaymentSchedule3[[#This Row],[Total
payment]]-PaymentSchedule3[[#This Row],[Interest]],"")</f>
        <v/>
      </c>
      <c r="I50" s="47" t="str">
        <f ca="1">IF(PaymentSchedule3[[#This Row],[Payment number]]&lt;&gt;"",PaymentSchedule3[[#This Row],[Beginning
balance]]*(InterestRate/PaymentsPerYear),"")</f>
        <v/>
      </c>
      <c r="J50" s="47" t="str">
        <f ca="1">IF(PaymentSchedule3[[#This Row],[Payment number]]&lt;&gt;"",IF(PaymentSchedule3[[#This Row],[Scheduled payment]]+PaymentSchedule3[[#This Row],[Extra
payment]]&lt;=PaymentSchedule3[[#This Row],[Beginning
balance]],PaymentSchedule3[[#This Row],[Beginning
balance]]-PaymentSchedule3[[#This Row],[Principal]],0),"")</f>
        <v/>
      </c>
      <c r="K50" s="47" t="str">
        <f ca="1">IF(PaymentSchedule3[[#This Row],[Payment number]]&lt;&gt;"",SUM(INDEX(PaymentSchedule3[Interest],1,1):PaymentSchedule3[[#This Row],[Interest]]),"")</f>
        <v/>
      </c>
    </row>
    <row r="51" spans="2:11" ht="24" customHeight="1" x14ac:dyDescent="0.25">
      <c r="B51" s="45" t="str">
        <f ca="1">IF(LoanIsGood,IF(ROW()-ROW(PaymentSchedule3[[#Headers],[Payment number]])&gt;ScheduledNumberOfPayments,"",ROW()-ROW(PaymentSchedule3[[#Headers],[Payment number]])),"")</f>
        <v/>
      </c>
      <c r="C51" s="46" t="str">
        <f ca="1">IF(PaymentSchedule3[[#This Row],[Payment number]]&lt;&gt;"",EOMONTH(LoanStartDate,ROW(PaymentSchedule3[[#This Row],[Payment number]])-ROW(PaymentSchedule3[[#Headers],[Payment number]])-2)+DAY(LoanStartDate),"")</f>
        <v/>
      </c>
      <c r="D51" s="47" t="str" cm="1">
        <f t="array" aca="1" ref="D51" ca="1">IF(PaymentSchedule3[[#This Row],[Payment number]]&lt;&gt;"",IF(ROW()-ROW(PaymentSchedule3[[#Headers],[Beginning
balance]])=1,LoanAmount,INDEX(PaymentSchedule3[Ending
balance],ROW()-ROW(PaymentSchedule3[[#Headers],[Beginning
balance]])-1)),"")</f>
        <v/>
      </c>
      <c r="E51" s="47" t="str">
        <f ca="1">IF(PaymentSchedule3[[#This Row],[Payment number]]&lt;&gt;"",ScheduledPayment,"")</f>
        <v/>
      </c>
      <c r="F51"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1"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1" s="47" t="str">
        <f ca="1">IF(PaymentSchedule3[[#This Row],[Payment number]]&lt;&gt;"",PaymentSchedule3[[#This Row],[Total
payment]]-PaymentSchedule3[[#This Row],[Interest]],"")</f>
        <v/>
      </c>
      <c r="I51" s="47" t="str">
        <f ca="1">IF(PaymentSchedule3[[#This Row],[Payment number]]&lt;&gt;"",PaymentSchedule3[[#This Row],[Beginning
balance]]*(InterestRate/PaymentsPerYear),"")</f>
        <v/>
      </c>
      <c r="J51" s="47" t="str">
        <f ca="1">IF(PaymentSchedule3[[#This Row],[Payment number]]&lt;&gt;"",IF(PaymentSchedule3[[#This Row],[Scheduled payment]]+PaymentSchedule3[[#This Row],[Extra
payment]]&lt;=PaymentSchedule3[[#This Row],[Beginning
balance]],PaymentSchedule3[[#This Row],[Beginning
balance]]-PaymentSchedule3[[#This Row],[Principal]],0),"")</f>
        <v/>
      </c>
      <c r="K51" s="47" t="str">
        <f ca="1">IF(PaymentSchedule3[[#This Row],[Payment number]]&lt;&gt;"",SUM(INDEX(PaymentSchedule3[Interest],1,1):PaymentSchedule3[[#This Row],[Interest]]),"")</f>
        <v/>
      </c>
    </row>
    <row r="52" spans="2:11" ht="24" customHeight="1" x14ac:dyDescent="0.25">
      <c r="B52" s="45" t="str">
        <f ca="1">IF(LoanIsGood,IF(ROW()-ROW(PaymentSchedule3[[#Headers],[Payment number]])&gt;ScheduledNumberOfPayments,"",ROW()-ROW(PaymentSchedule3[[#Headers],[Payment number]])),"")</f>
        <v/>
      </c>
      <c r="C52" s="46" t="str">
        <f ca="1">IF(PaymentSchedule3[[#This Row],[Payment number]]&lt;&gt;"",EOMONTH(LoanStartDate,ROW(PaymentSchedule3[[#This Row],[Payment number]])-ROW(PaymentSchedule3[[#Headers],[Payment number]])-2)+DAY(LoanStartDate),"")</f>
        <v/>
      </c>
      <c r="D52" s="47" t="str" cm="1">
        <f t="array" aca="1" ref="D52" ca="1">IF(PaymentSchedule3[[#This Row],[Payment number]]&lt;&gt;"",IF(ROW()-ROW(PaymentSchedule3[[#Headers],[Beginning
balance]])=1,LoanAmount,INDEX(PaymentSchedule3[Ending
balance],ROW()-ROW(PaymentSchedule3[[#Headers],[Beginning
balance]])-1)),"")</f>
        <v/>
      </c>
      <c r="E52" s="47" t="str">
        <f ca="1">IF(PaymentSchedule3[[#This Row],[Payment number]]&lt;&gt;"",ScheduledPayment,"")</f>
        <v/>
      </c>
      <c r="F52"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2"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2" s="47" t="str">
        <f ca="1">IF(PaymentSchedule3[[#This Row],[Payment number]]&lt;&gt;"",PaymentSchedule3[[#This Row],[Total
payment]]-PaymentSchedule3[[#This Row],[Interest]],"")</f>
        <v/>
      </c>
      <c r="I52" s="47" t="str">
        <f ca="1">IF(PaymentSchedule3[[#This Row],[Payment number]]&lt;&gt;"",PaymentSchedule3[[#This Row],[Beginning
balance]]*(InterestRate/PaymentsPerYear),"")</f>
        <v/>
      </c>
      <c r="J52" s="47" t="str">
        <f ca="1">IF(PaymentSchedule3[[#This Row],[Payment number]]&lt;&gt;"",IF(PaymentSchedule3[[#This Row],[Scheduled payment]]+PaymentSchedule3[[#This Row],[Extra
payment]]&lt;=PaymentSchedule3[[#This Row],[Beginning
balance]],PaymentSchedule3[[#This Row],[Beginning
balance]]-PaymentSchedule3[[#This Row],[Principal]],0),"")</f>
        <v/>
      </c>
      <c r="K52" s="47" t="str">
        <f ca="1">IF(PaymentSchedule3[[#This Row],[Payment number]]&lt;&gt;"",SUM(INDEX(PaymentSchedule3[Interest],1,1):PaymentSchedule3[[#This Row],[Interest]]),"")</f>
        <v/>
      </c>
    </row>
    <row r="53" spans="2:11" ht="24" customHeight="1" x14ac:dyDescent="0.25">
      <c r="B53" s="45" t="str">
        <f ca="1">IF(LoanIsGood,IF(ROW()-ROW(PaymentSchedule3[[#Headers],[Payment number]])&gt;ScheduledNumberOfPayments,"",ROW()-ROW(PaymentSchedule3[[#Headers],[Payment number]])),"")</f>
        <v/>
      </c>
      <c r="C53" s="46" t="str">
        <f ca="1">IF(PaymentSchedule3[[#This Row],[Payment number]]&lt;&gt;"",EOMONTH(LoanStartDate,ROW(PaymentSchedule3[[#This Row],[Payment number]])-ROW(PaymentSchedule3[[#Headers],[Payment number]])-2)+DAY(LoanStartDate),"")</f>
        <v/>
      </c>
      <c r="D53" s="47" t="str" cm="1">
        <f t="array" aca="1" ref="D53" ca="1">IF(PaymentSchedule3[[#This Row],[Payment number]]&lt;&gt;"",IF(ROW()-ROW(PaymentSchedule3[[#Headers],[Beginning
balance]])=1,LoanAmount,INDEX(PaymentSchedule3[Ending
balance],ROW()-ROW(PaymentSchedule3[[#Headers],[Beginning
balance]])-1)),"")</f>
        <v/>
      </c>
      <c r="E53" s="47" t="str">
        <f ca="1">IF(PaymentSchedule3[[#This Row],[Payment number]]&lt;&gt;"",ScheduledPayment,"")</f>
        <v/>
      </c>
      <c r="F53"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3"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3" s="47" t="str">
        <f ca="1">IF(PaymentSchedule3[[#This Row],[Payment number]]&lt;&gt;"",PaymentSchedule3[[#This Row],[Total
payment]]-PaymentSchedule3[[#This Row],[Interest]],"")</f>
        <v/>
      </c>
      <c r="I53" s="47" t="str">
        <f ca="1">IF(PaymentSchedule3[[#This Row],[Payment number]]&lt;&gt;"",PaymentSchedule3[[#This Row],[Beginning
balance]]*(InterestRate/PaymentsPerYear),"")</f>
        <v/>
      </c>
      <c r="J53" s="47" t="str">
        <f ca="1">IF(PaymentSchedule3[[#This Row],[Payment number]]&lt;&gt;"",IF(PaymentSchedule3[[#This Row],[Scheduled payment]]+PaymentSchedule3[[#This Row],[Extra
payment]]&lt;=PaymentSchedule3[[#This Row],[Beginning
balance]],PaymentSchedule3[[#This Row],[Beginning
balance]]-PaymentSchedule3[[#This Row],[Principal]],0),"")</f>
        <v/>
      </c>
      <c r="K53" s="47" t="str">
        <f ca="1">IF(PaymentSchedule3[[#This Row],[Payment number]]&lt;&gt;"",SUM(INDEX(PaymentSchedule3[Interest],1,1):PaymentSchedule3[[#This Row],[Interest]]),"")</f>
        <v/>
      </c>
    </row>
    <row r="54" spans="2:11" ht="24" customHeight="1" x14ac:dyDescent="0.25">
      <c r="B54" s="45" t="str">
        <f ca="1">IF(LoanIsGood,IF(ROW()-ROW(PaymentSchedule3[[#Headers],[Payment number]])&gt;ScheduledNumberOfPayments,"",ROW()-ROW(PaymentSchedule3[[#Headers],[Payment number]])),"")</f>
        <v/>
      </c>
      <c r="C54" s="46" t="str">
        <f ca="1">IF(PaymentSchedule3[[#This Row],[Payment number]]&lt;&gt;"",EOMONTH(LoanStartDate,ROW(PaymentSchedule3[[#This Row],[Payment number]])-ROW(PaymentSchedule3[[#Headers],[Payment number]])-2)+DAY(LoanStartDate),"")</f>
        <v/>
      </c>
      <c r="D54" s="47" t="str" cm="1">
        <f t="array" aca="1" ref="D54" ca="1">IF(PaymentSchedule3[[#This Row],[Payment number]]&lt;&gt;"",IF(ROW()-ROW(PaymentSchedule3[[#Headers],[Beginning
balance]])=1,LoanAmount,INDEX(PaymentSchedule3[Ending
balance],ROW()-ROW(PaymentSchedule3[[#Headers],[Beginning
balance]])-1)),"")</f>
        <v/>
      </c>
      <c r="E54" s="47" t="str">
        <f ca="1">IF(PaymentSchedule3[[#This Row],[Payment number]]&lt;&gt;"",ScheduledPayment,"")</f>
        <v/>
      </c>
      <c r="F54"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4"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4" s="47" t="str">
        <f ca="1">IF(PaymentSchedule3[[#This Row],[Payment number]]&lt;&gt;"",PaymentSchedule3[[#This Row],[Total
payment]]-PaymentSchedule3[[#This Row],[Interest]],"")</f>
        <v/>
      </c>
      <c r="I54" s="47" t="str">
        <f ca="1">IF(PaymentSchedule3[[#This Row],[Payment number]]&lt;&gt;"",PaymentSchedule3[[#This Row],[Beginning
balance]]*(InterestRate/PaymentsPerYear),"")</f>
        <v/>
      </c>
      <c r="J54" s="47" t="str">
        <f ca="1">IF(PaymentSchedule3[[#This Row],[Payment number]]&lt;&gt;"",IF(PaymentSchedule3[[#This Row],[Scheduled payment]]+PaymentSchedule3[[#This Row],[Extra
payment]]&lt;=PaymentSchedule3[[#This Row],[Beginning
balance]],PaymentSchedule3[[#This Row],[Beginning
balance]]-PaymentSchedule3[[#This Row],[Principal]],0),"")</f>
        <v/>
      </c>
      <c r="K54" s="47" t="str">
        <f ca="1">IF(PaymentSchedule3[[#This Row],[Payment number]]&lt;&gt;"",SUM(INDEX(PaymentSchedule3[Interest],1,1):PaymentSchedule3[[#This Row],[Interest]]),"")</f>
        <v/>
      </c>
    </row>
    <row r="55" spans="2:11" ht="24" customHeight="1" x14ac:dyDescent="0.25">
      <c r="B55" s="45" t="str">
        <f ca="1">IF(LoanIsGood,IF(ROW()-ROW(PaymentSchedule3[[#Headers],[Payment number]])&gt;ScheduledNumberOfPayments,"",ROW()-ROW(PaymentSchedule3[[#Headers],[Payment number]])),"")</f>
        <v/>
      </c>
      <c r="C55" s="46" t="str">
        <f ca="1">IF(PaymentSchedule3[[#This Row],[Payment number]]&lt;&gt;"",EOMONTH(LoanStartDate,ROW(PaymentSchedule3[[#This Row],[Payment number]])-ROW(PaymentSchedule3[[#Headers],[Payment number]])-2)+DAY(LoanStartDate),"")</f>
        <v/>
      </c>
      <c r="D55" s="47" t="str" cm="1">
        <f t="array" aca="1" ref="D55" ca="1">IF(PaymentSchedule3[[#This Row],[Payment number]]&lt;&gt;"",IF(ROW()-ROW(PaymentSchedule3[[#Headers],[Beginning
balance]])=1,LoanAmount,INDEX(PaymentSchedule3[Ending
balance],ROW()-ROW(PaymentSchedule3[[#Headers],[Beginning
balance]])-1)),"")</f>
        <v/>
      </c>
      <c r="E55" s="47" t="str">
        <f ca="1">IF(PaymentSchedule3[[#This Row],[Payment number]]&lt;&gt;"",ScheduledPayment,"")</f>
        <v/>
      </c>
      <c r="F55"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5"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5" s="47" t="str">
        <f ca="1">IF(PaymentSchedule3[[#This Row],[Payment number]]&lt;&gt;"",PaymentSchedule3[[#This Row],[Total
payment]]-PaymentSchedule3[[#This Row],[Interest]],"")</f>
        <v/>
      </c>
      <c r="I55" s="47" t="str">
        <f ca="1">IF(PaymentSchedule3[[#This Row],[Payment number]]&lt;&gt;"",PaymentSchedule3[[#This Row],[Beginning
balance]]*(InterestRate/PaymentsPerYear),"")</f>
        <v/>
      </c>
      <c r="J55" s="47" t="str">
        <f ca="1">IF(PaymentSchedule3[[#This Row],[Payment number]]&lt;&gt;"",IF(PaymentSchedule3[[#This Row],[Scheduled payment]]+PaymentSchedule3[[#This Row],[Extra
payment]]&lt;=PaymentSchedule3[[#This Row],[Beginning
balance]],PaymentSchedule3[[#This Row],[Beginning
balance]]-PaymentSchedule3[[#This Row],[Principal]],0),"")</f>
        <v/>
      </c>
      <c r="K55" s="47" t="str">
        <f ca="1">IF(PaymentSchedule3[[#This Row],[Payment number]]&lt;&gt;"",SUM(INDEX(PaymentSchedule3[Interest],1,1):PaymentSchedule3[[#This Row],[Interest]]),"")</f>
        <v/>
      </c>
    </row>
    <row r="56" spans="2:11" ht="24" customHeight="1" x14ac:dyDescent="0.25">
      <c r="B56" s="45" t="str">
        <f ca="1">IF(LoanIsGood,IF(ROW()-ROW(PaymentSchedule3[[#Headers],[Payment number]])&gt;ScheduledNumberOfPayments,"",ROW()-ROW(PaymentSchedule3[[#Headers],[Payment number]])),"")</f>
        <v/>
      </c>
      <c r="C56" s="46" t="str">
        <f ca="1">IF(PaymentSchedule3[[#This Row],[Payment number]]&lt;&gt;"",EOMONTH(LoanStartDate,ROW(PaymentSchedule3[[#This Row],[Payment number]])-ROW(PaymentSchedule3[[#Headers],[Payment number]])-2)+DAY(LoanStartDate),"")</f>
        <v/>
      </c>
      <c r="D56" s="47" t="str" cm="1">
        <f t="array" aca="1" ref="D56" ca="1">IF(PaymentSchedule3[[#This Row],[Payment number]]&lt;&gt;"",IF(ROW()-ROW(PaymentSchedule3[[#Headers],[Beginning
balance]])=1,LoanAmount,INDEX(PaymentSchedule3[Ending
balance],ROW()-ROW(PaymentSchedule3[[#Headers],[Beginning
balance]])-1)),"")</f>
        <v/>
      </c>
      <c r="E56" s="47" t="str">
        <f ca="1">IF(PaymentSchedule3[[#This Row],[Payment number]]&lt;&gt;"",ScheduledPayment,"")</f>
        <v/>
      </c>
      <c r="F56"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6"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6" s="47" t="str">
        <f ca="1">IF(PaymentSchedule3[[#This Row],[Payment number]]&lt;&gt;"",PaymentSchedule3[[#This Row],[Total
payment]]-PaymentSchedule3[[#This Row],[Interest]],"")</f>
        <v/>
      </c>
      <c r="I56" s="47" t="str">
        <f ca="1">IF(PaymentSchedule3[[#This Row],[Payment number]]&lt;&gt;"",PaymentSchedule3[[#This Row],[Beginning
balance]]*(InterestRate/PaymentsPerYear),"")</f>
        <v/>
      </c>
      <c r="J56" s="47" t="str">
        <f ca="1">IF(PaymentSchedule3[[#This Row],[Payment number]]&lt;&gt;"",IF(PaymentSchedule3[[#This Row],[Scheduled payment]]+PaymentSchedule3[[#This Row],[Extra
payment]]&lt;=PaymentSchedule3[[#This Row],[Beginning
balance]],PaymentSchedule3[[#This Row],[Beginning
balance]]-PaymentSchedule3[[#This Row],[Principal]],0),"")</f>
        <v/>
      </c>
      <c r="K56" s="47" t="str">
        <f ca="1">IF(PaymentSchedule3[[#This Row],[Payment number]]&lt;&gt;"",SUM(INDEX(PaymentSchedule3[Interest],1,1):PaymentSchedule3[[#This Row],[Interest]]),"")</f>
        <v/>
      </c>
    </row>
    <row r="57" spans="2:11" ht="24" customHeight="1" x14ac:dyDescent="0.25">
      <c r="B57" s="45" t="str">
        <f ca="1">IF(LoanIsGood,IF(ROW()-ROW(PaymentSchedule3[[#Headers],[Payment number]])&gt;ScheduledNumberOfPayments,"",ROW()-ROW(PaymentSchedule3[[#Headers],[Payment number]])),"")</f>
        <v/>
      </c>
      <c r="C57" s="46" t="str">
        <f ca="1">IF(PaymentSchedule3[[#This Row],[Payment number]]&lt;&gt;"",EOMONTH(LoanStartDate,ROW(PaymentSchedule3[[#This Row],[Payment number]])-ROW(PaymentSchedule3[[#Headers],[Payment number]])-2)+DAY(LoanStartDate),"")</f>
        <v/>
      </c>
      <c r="D57" s="47" t="str" cm="1">
        <f t="array" aca="1" ref="D57" ca="1">IF(PaymentSchedule3[[#This Row],[Payment number]]&lt;&gt;"",IF(ROW()-ROW(PaymentSchedule3[[#Headers],[Beginning
balance]])=1,LoanAmount,INDEX(PaymentSchedule3[Ending
balance],ROW()-ROW(PaymentSchedule3[[#Headers],[Beginning
balance]])-1)),"")</f>
        <v/>
      </c>
      <c r="E57" s="47" t="str">
        <f ca="1">IF(PaymentSchedule3[[#This Row],[Payment number]]&lt;&gt;"",ScheduledPayment,"")</f>
        <v/>
      </c>
      <c r="F57"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7"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7" s="47" t="str">
        <f ca="1">IF(PaymentSchedule3[[#This Row],[Payment number]]&lt;&gt;"",PaymentSchedule3[[#This Row],[Total
payment]]-PaymentSchedule3[[#This Row],[Interest]],"")</f>
        <v/>
      </c>
      <c r="I57" s="47" t="str">
        <f ca="1">IF(PaymentSchedule3[[#This Row],[Payment number]]&lt;&gt;"",PaymentSchedule3[[#This Row],[Beginning
balance]]*(InterestRate/PaymentsPerYear),"")</f>
        <v/>
      </c>
      <c r="J57" s="47" t="str">
        <f ca="1">IF(PaymentSchedule3[[#This Row],[Payment number]]&lt;&gt;"",IF(PaymentSchedule3[[#This Row],[Scheduled payment]]+PaymentSchedule3[[#This Row],[Extra
payment]]&lt;=PaymentSchedule3[[#This Row],[Beginning
balance]],PaymentSchedule3[[#This Row],[Beginning
balance]]-PaymentSchedule3[[#This Row],[Principal]],0),"")</f>
        <v/>
      </c>
      <c r="K57" s="47" t="str">
        <f ca="1">IF(PaymentSchedule3[[#This Row],[Payment number]]&lt;&gt;"",SUM(INDEX(PaymentSchedule3[Interest],1,1):PaymentSchedule3[[#This Row],[Interest]]),"")</f>
        <v/>
      </c>
    </row>
    <row r="58" spans="2:11" ht="24" customHeight="1" x14ac:dyDescent="0.25">
      <c r="B58" s="45" t="str">
        <f ca="1">IF(LoanIsGood,IF(ROW()-ROW(PaymentSchedule3[[#Headers],[Payment number]])&gt;ScheduledNumberOfPayments,"",ROW()-ROW(PaymentSchedule3[[#Headers],[Payment number]])),"")</f>
        <v/>
      </c>
      <c r="C58" s="46" t="str">
        <f ca="1">IF(PaymentSchedule3[[#This Row],[Payment number]]&lt;&gt;"",EOMONTH(LoanStartDate,ROW(PaymentSchedule3[[#This Row],[Payment number]])-ROW(PaymentSchedule3[[#Headers],[Payment number]])-2)+DAY(LoanStartDate),"")</f>
        <v/>
      </c>
      <c r="D58" s="47" t="str" cm="1">
        <f t="array" aca="1" ref="D58" ca="1">IF(PaymentSchedule3[[#This Row],[Payment number]]&lt;&gt;"",IF(ROW()-ROW(PaymentSchedule3[[#Headers],[Beginning
balance]])=1,LoanAmount,INDEX(PaymentSchedule3[Ending
balance],ROW()-ROW(PaymentSchedule3[[#Headers],[Beginning
balance]])-1)),"")</f>
        <v/>
      </c>
      <c r="E58" s="47" t="str">
        <f ca="1">IF(PaymentSchedule3[[#This Row],[Payment number]]&lt;&gt;"",ScheduledPayment,"")</f>
        <v/>
      </c>
      <c r="F58"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8"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8" s="47" t="str">
        <f ca="1">IF(PaymentSchedule3[[#This Row],[Payment number]]&lt;&gt;"",PaymentSchedule3[[#This Row],[Total
payment]]-PaymentSchedule3[[#This Row],[Interest]],"")</f>
        <v/>
      </c>
      <c r="I58" s="47" t="str">
        <f ca="1">IF(PaymentSchedule3[[#This Row],[Payment number]]&lt;&gt;"",PaymentSchedule3[[#This Row],[Beginning
balance]]*(InterestRate/PaymentsPerYear),"")</f>
        <v/>
      </c>
      <c r="J58" s="47" t="str">
        <f ca="1">IF(PaymentSchedule3[[#This Row],[Payment number]]&lt;&gt;"",IF(PaymentSchedule3[[#This Row],[Scheduled payment]]+PaymentSchedule3[[#This Row],[Extra
payment]]&lt;=PaymentSchedule3[[#This Row],[Beginning
balance]],PaymentSchedule3[[#This Row],[Beginning
balance]]-PaymentSchedule3[[#This Row],[Principal]],0),"")</f>
        <v/>
      </c>
      <c r="K58" s="47" t="str">
        <f ca="1">IF(PaymentSchedule3[[#This Row],[Payment number]]&lt;&gt;"",SUM(INDEX(PaymentSchedule3[Interest],1,1):PaymentSchedule3[[#This Row],[Interest]]),"")</f>
        <v/>
      </c>
    </row>
    <row r="59" spans="2:11" ht="24" customHeight="1" x14ac:dyDescent="0.25">
      <c r="B59" s="45" t="str">
        <f ca="1">IF(LoanIsGood,IF(ROW()-ROW(PaymentSchedule3[[#Headers],[Payment number]])&gt;ScheduledNumberOfPayments,"",ROW()-ROW(PaymentSchedule3[[#Headers],[Payment number]])),"")</f>
        <v/>
      </c>
      <c r="C59" s="46" t="str">
        <f ca="1">IF(PaymentSchedule3[[#This Row],[Payment number]]&lt;&gt;"",EOMONTH(LoanStartDate,ROW(PaymentSchedule3[[#This Row],[Payment number]])-ROW(PaymentSchedule3[[#Headers],[Payment number]])-2)+DAY(LoanStartDate),"")</f>
        <v/>
      </c>
      <c r="D59" s="47" t="str" cm="1">
        <f t="array" aca="1" ref="D59" ca="1">IF(PaymentSchedule3[[#This Row],[Payment number]]&lt;&gt;"",IF(ROW()-ROW(PaymentSchedule3[[#Headers],[Beginning
balance]])=1,LoanAmount,INDEX(PaymentSchedule3[Ending
balance],ROW()-ROW(PaymentSchedule3[[#Headers],[Beginning
balance]])-1)),"")</f>
        <v/>
      </c>
      <c r="E59" s="47" t="str">
        <f ca="1">IF(PaymentSchedule3[[#This Row],[Payment number]]&lt;&gt;"",ScheduledPayment,"")</f>
        <v/>
      </c>
      <c r="F59"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9"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9" s="47" t="str">
        <f ca="1">IF(PaymentSchedule3[[#This Row],[Payment number]]&lt;&gt;"",PaymentSchedule3[[#This Row],[Total
payment]]-PaymentSchedule3[[#This Row],[Interest]],"")</f>
        <v/>
      </c>
      <c r="I59" s="47" t="str">
        <f ca="1">IF(PaymentSchedule3[[#This Row],[Payment number]]&lt;&gt;"",PaymentSchedule3[[#This Row],[Beginning
balance]]*(InterestRate/PaymentsPerYear),"")</f>
        <v/>
      </c>
      <c r="J59" s="47" t="str">
        <f ca="1">IF(PaymentSchedule3[[#This Row],[Payment number]]&lt;&gt;"",IF(PaymentSchedule3[[#This Row],[Scheduled payment]]+PaymentSchedule3[[#This Row],[Extra
payment]]&lt;=PaymentSchedule3[[#This Row],[Beginning
balance]],PaymentSchedule3[[#This Row],[Beginning
balance]]-PaymentSchedule3[[#This Row],[Principal]],0),"")</f>
        <v/>
      </c>
      <c r="K59" s="47" t="str">
        <f ca="1">IF(PaymentSchedule3[[#This Row],[Payment number]]&lt;&gt;"",SUM(INDEX(PaymentSchedule3[Interest],1,1):PaymentSchedule3[[#This Row],[Interest]]),"")</f>
        <v/>
      </c>
    </row>
    <row r="60" spans="2:11" ht="24" customHeight="1" x14ac:dyDescent="0.25">
      <c r="B60" s="45" t="str">
        <f ca="1">IF(LoanIsGood,IF(ROW()-ROW(PaymentSchedule3[[#Headers],[Payment number]])&gt;ScheduledNumberOfPayments,"",ROW()-ROW(PaymentSchedule3[[#Headers],[Payment number]])),"")</f>
        <v/>
      </c>
      <c r="C60" s="46" t="str">
        <f ca="1">IF(PaymentSchedule3[[#This Row],[Payment number]]&lt;&gt;"",EOMONTH(LoanStartDate,ROW(PaymentSchedule3[[#This Row],[Payment number]])-ROW(PaymentSchedule3[[#Headers],[Payment number]])-2)+DAY(LoanStartDate),"")</f>
        <v/>
      </c>
      <c r="D60" s="47" t="str" cm="1">
        <f t="array" aca="1" ref="D60" ca="1">IF(PaymentSchedule3[[#This Row],[Payment number]]&lt;&gt;"",IF(ROW()-ROW(PaymentSchedule3[[#Headers],[Beginning
balance]])=1,LoanAmount,INDEX(PaymentSchedule3[Ending
balance],ROW()-ROW(PaymentSchedule3[[#Headers],[Beginning
balance]])-1)),"")</f>
        <v/>
      </c>
      <c r="E60" s="47" t="str">
        <f ca="1">IF(PaymentSchedule3[[#This Row],[Payment number]]&lt;&gt;"",ScheduledPayment,"")</f>
        <v/>
      </c>
      <c r="F60"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0"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0" s="47" t="str">
        <f ca="1">IF(PaymentSchedule3[[#This Row],[Payment number]]&lt;&gt;"",PaymentSchedule3[[#This Row],[Total
payment]]-PaymentSchedule3[[#This Row],[Interest]],"")</f>
        <v/>
      </c>
      <c r="I60" s="47" t="str">
        <f ca="1">IF(PaymentSchedule3[[#This Row],[Payment number]]&lt;&gt;"",PaymentSchedule3[[#This Row],[Beginning
balance]]*(InterestRate/PaymentsPerYear),"")</f>
        <v/>
      </c>
      <c r="J60" s="47" t="str">
        <f ca="1">IF(PaymentSchedule3[[#This Row],[Payment number]]&lt;&gt;"",IF(PaymentSchedule3[[#This Row],[Scheduled payment]]+PaymentSchedule3[[#This Row],[Extra
payment]]&lt;=PaymentSchedule3[[#This Row],[Beginning
balance]],PaymentSchedule3[[#This Row],[Beginning
balance]]-PaymentSchedule3[[#This Row],[Principal]],0),"")</f>
        <v/>
      </c>
      <c r="K60" s="47" t="str">
        <f ca="1">IF(PaymentSchedule3[[#This Row],[Payment number]]&lt;&gt;"",SUM(INDEX(PaymentSchedule3[Interest],1,1):PaymentSchedule3[[#This Row],[Interest]]),"")</f>
        <v/>
      </c>
    </row>
    <row r="61" spans="2:11" ht="24" customHeight="1" x14ac:dyDescent="0.25">
      <c r="B61" s="45" t="str">
        <f ca="1">IF(LoanIsGood,IF(ROW()-ROW(PaymentSchedule3[[#Headers],[Payment number]])&gt;ScheduledNumberOfPayments,"",ROW()-ROW(PaymentSchedule3[[#Headers],[Payment number]])),"")</f>
        <v/>
      </c>
      <c r="C61" s="46" t="str">
        <f ca="1">IF(PaymentSchedule3[[#This Row],[Payment number]]&lt;&gt;"",EOMONTH(LoanStartDate,ROW(PaymentSchedule3[[#This Row],[Payment number]])-ROW(PaymentSchedule3[[#Headers],[Payment number]])-2)+DAY(LoanStartDate),"")</f>
        <v/>
      </c>
      <c r="D61" s="47" t="str" cm="1">
        <f t="array" aca="1" ref="D61" ca="1">IF(PaymentSchedule3[[#This Row],[Payment number]]&lt;&gt;"",IF(ROW()-ROW(PaymentSchedule3[[#Headers],[Beginning
balance]])=1,LoanAmount,INDEX(PaymentSchedule3[Ending
balance],ROW()-ROW(PaymentSchedule3[[#Headers],[Beginning
balance]])-1)),"")</f>
        <v/>
      </c>
      <c r="E61" s="47" t="str">
        <f ca="1">IF(PaymentSchedule3[[#This Row],[Payment number]]&lt;&gt;"",ScheduledPayment,"")</f>
        <v/>
      </c>
      <c r="F61"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1"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1" s="47" t="str">
        <f ca="1">IF(PaymentSchedule3[[#This Row],[Payment number]]&lt;&gt;"",PaymentSchedule3[[#This Row],[Total
payment]]-PaymentSchedule3[[#This Row],[Interest]],"")</f>
        <v/>
      </c>
      <c r="I61" s="47" t="str">
        <f ca="1">IF(PaymentSchedule3[[#This Row],[Payment number]]&lt;&gt;"",PaymentSchedule3[[#This Row],[Beginning
balance]]*(InterestRate/PaymentsPerYear),"")</f>
        <v/>
      </c>
      <c r="J61" s="47" t="str">
        <f ca="1">IF(PaymentSchedule3[[#This Row],[Payment number]]&lt;&gt;"",IF(PaymentSchedule3[[#This Row],[Scheduled payment]]+PaymentSchedule3[[#This Row],[Extra
payment]]&lt;=PaymentSchedule3[[#This Row],[Beginning
balance]],PaymentSchedule3[[#This Row],[Beginning
balance]]-PaymentSchedule3[[#This Row],[Principal]],0),"")</f>
        <v/>
      </c>
      <c r="K61" s="47" t="str">
        <f ca="1">IF(PaymentSchedule3[[#This Row],[Payment number]]&lt;&gt;"",SUM(INDEX(PaymentSchedule3[Interest],1,1):PaymentSchedule3[[#This Row],[Interest]]),"")</f>
        <v/>
      </c>
    </row>
    <row r="62" spans="2:11" ht="24" customHeight="1" x14ac:dyDescent="0.25">
      <c r="B62" s="45" t="str">
        <f ca="1">IF(LoanIsGood,IF(ROW()-ROW(PaymentSchedule3[[#Headers],[Payment number]])&gt;ScheduledNumberOfPayments,"",ROW()-ROW(PaymentSchedule3[[#Headers],[Payment number]])),"")</f>
        <v/>
      </c>
      <c r="C62" s="46" t="str">
        <f ca="1">IF(PaymentSchedule3[[#This Row],[Payment number]]&lt;&gt;"",EOMONTH(LoanStartDate,ROW(PaymentSchedule3[[#This Row],[Payment number]])-ROW(PaymentSchedule3[[#Headers],[Payment number]])-2)+DAY(LoanStartDate),"")</f>
        <v/>
      </c>
      <c r="D62" s="47" t="str" cm="1">
        <f t="array" aca="1" ref="D62" ca="1">IF(PaymentSchedule3[[#This Row],[Payment number]]&lt;&gt;"",IF(ROW()-ROW(PaymentSchedule3[[#Headers],[Beginning
balance]])=1,LoanAmount,INDEX(PaymentSchedule3[Ending
balance],ROW()-ROW(PaymentSchedule3[[#Headers],[Beginning
balance]])-1)),"")</f>
        <v/>
      </c>
      <c r="E62" s="47" t="str">
        <f ca="1">IF(PaymentSchedule3[[#This Row],[Payment number]]&lt;&gt;"",ScheduledPayment,"")</f>
        <v/>
      </c>
      <c r="F62"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2"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2" s="47" t="str">
        <f ca="1">IF(PaymentSchedule3[[#This Row],[Payment number]]&lt;&gt;"",PaymentSchedule3[[#This Row],[Total
payment]]-PaymentSchedule3[[#This Row],[Interest]],"")</f>
        <v/>
      </c>
      <c r="I62" s="47" t="str">
        <f ca="1">IF(PaymentSchedule3[[#This Row],[Payment number]]&lt;&gt;"",PaymentSchedule3[[#This Row],[Beginning
balance]]*(InterestRate/PaymentsPerYear),"")</f>
        <v/>
      </c>
      <c r="J62" s="47" t="str">
        <f ca="1">IF(PaymentSchedule3[[#This Row],[Payment number]]&lt;&gt;"",IF(PaymentSchedule3[[#This Row],[Scheduled payment]]+PaymentSchedule3[[#This Row],[Extra
payment]]&lt;=PaymentSchedule3[[#This Row],[Beginning
balance]],PaymentSchedule3[[#This Row],[Beginning
balance]]-PaymentSchedule3[[#This Row],[Principal]],0),"")</f>
        <v/>
      </c>
      <c r="K62" s="47" t="str">
        <f ca="1">IF(PaymentSchedule3[[#This Row],[Payment number]]&lt;&gt;"",SUM(INDEX(PaymentSchedule3[Interest],1,1):PaymentSchedule3[[#This Row],[Interest]]),"")</f>
        <v/>
      </c>
    </row>
    <row r="63" spans="2:11" ht="24" customHeight="1" x14ac:dyDescent="0.25">
      <c r="B63" s="45" t="str">
        <f ca="1">IF(LoanIsGood,IF(ROW()-ROW(PaymentSchedule3[[#Headers],[Payment number]])&gt;ScheduledNumberOfPayments,"",ROW()-ROW(PaymentSchedule3[[#Headers],[Payment number]])),"")</f>
        <v/>
      </c>
      <c r="C63" s="46" t="str">
        <f ca="1">IF(PaymentSchedule3[[#This Row],[Payment number]]&lt;&gt;"",EOMONTH(LoanStartDate,ROW(PaymentSchedule3[[#This Row],[Payment number]])-ROW(PaymentSchedule3[[#Headers],[Payment number]])-2)+DAY(LoanStartDate),"")</f>
        <v/>
      </c>
      <c r="D63" s="47" t="str" cm="1">
        <f t="array" aca="1" ref="D63" ca="1">IF(PaymentSchedule3[[#This Row],[Payment number]]&lt;&gt;"",IF(ROW()-ROW(PaymentSchedule3[[#Headers],[Beginning
balance]])=1,LoanAmount,INDEX(PaymentSchedule3[Ending
balance],ROW()-ROW(PaymentSchedule3[[#Headers],[Beginning
balance]])-1)),"")</f>
        <v/>
      </c>
      <c r="E63" s="47" t="str">
        <f ca="1">IF(PaymentSchedule3[[#This Row],[Payment number]]&lt;&gt;"",ScheduledPayment,"")</f>
        <v/>
      </c>
      <c r="F63"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3"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3" s="47" t="str">
        <f ca="1">IF(PaymentSchedule3[[#This Row],[Payment number]]&lt;&gt;"",PaymentSchedule3[[#This Row],[Total
payment]]-PaymentSchedule3[[#This Row],[Interest]],"")</f>
        <v/>
      </c>
      <c r="I63" s="47" t="str">
        <f ca="1">IF(PaymentSchedule3[[#This Row],[Payment number]]&lt;&gt;"",PaymentSchedule3[[#This Row],[Beginning
balance]]*(InterestRate/PaymentsPerYear),"")</f>
        <v/>
      </c>
      <c r="J63" s="47" t="str">
        <f ca="1">IF(PaymentSchedule3[[#This Row],[Payment number]]&lt;&gt;"",IF(PaymentSchedule3[[#This Row],[Scheduled payment]]+PaymentSchedule3[[#This Row],[Extra
payment]]&lt;=PaymentSchedule3[[#This Row],[Beginning
balance]],PaymentSchedule3[[#This Row],[Beginning
balance]]-PaymentSchedule3[[#This Row],[Principal]],0),"")</f>
        <v/>
      </c>
      <c r="K63" s="47" t="str">
        <f ca="1">IF(PaymentSchedule3[[#This Row],[Payment number]]&lt;&gt;"",SUM(INDEX(PaymentSchedule3[Interest],1,1):PaymentSchedule3[[#This Row],[Interest]]),"")</f>
        <v/>
      </c>
    </row>
    <row r="64" spans="2:11" ht="24" customHeight="1" x14ac:dyDescent="0.25">
      <c r="B64" s="45" t="str">
        <f ca="1">IF(LoanIsGood,IF(ROW()-ROW(PaymentSchedule3[[#Headers],[Payment number]])&gt;ScheduledNumberOfPayments,"",ROW()-ROW(PaymentSchedule3[[#Headers],[Payment number]])),"")</f>
        <v/>
      </c>
      <c r="C64" s="46" t="str">
        <f ca="1">IF(PaymentSchedule3[[#This Row],[Payment number]]&lt;&gt;"",EOMONTH(LoanStartDate,ROW(PaymentSchedule3[[#This Row],[Payment number]])-ROW(PaymentSchedule3[[#Headers],[Payment number]])-2)+DAY(LoanStartDate),"")</f>
        <v/>
      </c>
      <c r="D64" s="47" t="str" cm="1">
        <f t="array" aca="1" ref="D64" ca="1">IF(PaymentSchedule3[[#This Row],[Payment number]]&lt;&gt;"",IF(ROW()-ROW(PaymentSchedule3[[#Headers],[Beginning
balance]])=1,LoanAmount,INDEX(PaymentSchedule3[Ending
balance],ROW()-ROW(PaymentSchedule3[[#Headers],[Beginning
balance]])-1)),"")</f>
        <v/>
      </c>
      <c r="E64" s="47" t="str">
        <f ca="1">IF(PaymentSchedule3[[#This Row],[Payment number]]&lt;&gt;"",ScheduledPayment,"")</f>
        <v/>
      </c>
      <c r="F64"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4"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4" s="47" t="str">
        <f ca="1">IF(PaymentSchedule3[[#This Row],[Payment number]]&lt;&gt;"",PaymentSchedule3[[#This Row],[Total
payment]]-PaymentSchedule3[[#This Row],[Interest]],"")</f>
        <v/>
      </c>
      <c r="I64" s="47" t="str">
        <f ca="1">IF(PaymentSchedule3[[#This Row],[Payment number]]&lt;&gt;"",PaymentSchedule3[[#This Row],[Beginning
balance]]*(InterestRate/PaymentsPerYear),"")</f>
        <v/>
      </c>
      <c r="J64" s="47" t="str">
        <f ca="1">IF(PaymentSchedule3[[#This Row],[Payment number]]&lt;&gt;"",IF(PaymentSchedule3[[#This Row],[Scheduled payment]]+PaymentSchedule3[[#This Row],[Extra
payment]]&lt;=PaymentSchedule3[[#This Row],[Beginning
balance]],PaymentSchedule3[[#This Row],[Beginning
balance]]-PaymentSchedule3[[#This Row],[Principal]],0),"")</f>
        <v/>
      </c>
      <c r="K64" s="47" t="str">
        <f ca="1">IF(PaymentSchedule3[[#This Row],[Payment number]]&lt;&gt;"",SUM(INDEX(PaymentSchedule3[Interest],1,1):PaymentSchedule3[[#This Row],[Interest]]),"")</f>
        <v/>
      </c>
    </row>
    <row r="65" spans="2:11" ht="24" customHeight="1" x14ac:dyDescent="0.25">
      <c r="B65" s="45" t="str">
        <f ca="1">IF(LoanIsGood,IF(ROW()-ROW(PaymentSchedule3[[#Headers],[Payment number]])&gt;ScheduledNumberOfPayments,"",ROW()-ROW(PaymentSchedule3[[#Headers],[Payment number]])),"")</f>
        <v/>
      </c>
      <c r="C65" s="46" t="str">
        <f ca="1">IF(PaymentSchedule3[[#This Row],[Payment number]]&lt;&gt;"",EOMONTH(LoanStartDate,ROW(PaymentSchedule3[[#This Row],[Payment number]])-ROW(PaymentSchedule3[[#Headers],[Payment number]])-2)+DAY(LoanStartDate),"")</f>
        <v/>
      </c>
      <c r="D65" s="47" t="str" cm="1">
        <f t="array" aca="1" ref="D65" ca="1">IF(PaymentSchedule3[[#This Row],[Payment number]]&lt;&gt;"",IF(ROW()-ROW(PaymentSchedule3[[#Headers],[Beginning
balance]])=1,LoanAmount,INDEX(PaymentSchedule3[Ending
balance],ROW()-ROW(PaymentSchedule3[[#Headers],[Beginning
balance]])-1)),"")</f>
        <v/>
      </c>
      <c r="E65" s="47" t="str">
        <f ca="1">IF(PaymentSchedule3[[#This Row],[Payment number]]&lt;&gt;"",ScheduledPayment,"")</f>
        <v/>
      </c>
      <c r="F65"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5"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5" s="47" t="str">
        <f ca="1">IF(PaymentSchedule3[[#This Row],[Payment number]]&lt;&gt;"",PaymentSchedule3[[#This Row],[Total
payment]]-PaymentSchedule3[[#This Row],[Interest]],"")</f>
        <v/>
      </c>
      <c r="I65" s="47" t="str">
        <f ca="1">IF(PaymentSchedule3[[#This Row],[Payment number]]&lt;&gt;"",PaymentSchedule3[[#This Row],[Beginning
balance]]*(InterestRate/PaymentsPerYear),"")</f>
        <v/>
      </c>
      <c r="J65" s="47" t="str">
        <f ca="1">IF(PaymentSchedule3[[#This Row],[Payment number]]&lt;&gt;"",IF(PaymentSchedule3[[#This Row],[Scheduled payment]]+PaymentSchedule3[[#This Row],[Extra
payment]]&lt;=PaymentSchedule3[[#This Row],[Beginning
balance]],PaymentSchedule3[[#This Row],[Beginning
balance]]-PaymentSchedule3[[#This Row],[Principal]],0),"")</f>
        <v/>
      </c>
      <c r="K65" s="47" t="str">
        <f ca="1">IF(PaymentSchedule3[[#This Row],[Payment number]]&lt;&gt;"",SUM(INDEX(PaymentSchedule3[Interest],1,1):PaymentSchedule3[[#This Row],[Interest]]),"")</f>
        <v/>
      </c>
    </row>
    <row r="66" spans="2:11" ht="24" customHeight="1" x14ac:dyDescent="0.25">
      <c r="B66" s="45" t="str">
        <f ca="1">IF(LoanIsGood,IF(ROW()-ROW(PaymentSchedule3[[#Headers],[Payment number]])&gt;ScheduledNumberOfPayments,"",ROW()-ROW(PaymentSchedule3[[#Headers],[Payment number]])),"")</f>
        <v/>
      </c>
      <c r="C66" s="46" t="str">
        <f ca="1">IF(PaymentSchedule3[[#This Row],[Payment number]]&lt;&gt;"",EOMONTH(LoanStartDate,ROW(PaymentSchedule3[[#This Row],[Payment number]])-ROW(PaymentSchedule3[[#Headers],[Payment number]])-2)+DAY(LoanStartDate),"")</f>
        <v/>
      </c>
      <c r="D66" s="47" t="str" cm="1">
        <f t="array" aca="1" ref="D66" ca="1">IF(PaymentSchedule3[[#This Row],[Payment number]]&lt;&gt;"",IF(ROW()-ROW(PaymentSchedule3[[#Headers],[Beginning
balance]])=1,LoanAmount,INDEX(PaymentSchedule3[Ending
balance],ROW()-ROW(PaymentSchedule3[[#Headers],[Beginning
balance]])-1)),"")</f>
        <v/>
      </c>
      <c r="E66" s="47" t="str">
        <f ca="1">IF(PaymentSchedule3[[#This Row],[Payment number]]&lt;&gt;"",ScheduledPayment,"")</f>
        <v/>
      </c>
      <c r="F66"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6"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6" s="47" t="str">
        <f ca="1">IF(PaymentSchedule3[[#This Row],[Payment number]]&lt;&gt;"",PaymentSchedule3[[#This Row],[Total
payment]]-PaymentSchedule3[[#This Row],[Interest]],"")</f>
        <v/>
      </c>
      <c r="I66" s="47" t="str">
        <f ca="1">IF(PaymentSchedule3[[#This Row],[Payment number]]&lt;&gt;"",PaymentSchedule3[[#This Row],[Beginning
balance]]*(InterestRate/PaymentsPerYear),"")</f>
        <v/>
      </c>
      <c r="J66" s="47" t="str">
        <f ca="1">IF(PaymentSchedule3[[#This Row],[Payment number]]&lt;&gt;"",IF(PaymentSchedule3[[#This Row],[Scheduled payment]]+PaymentSchedule3[[#This Row],[Extra
payment]]&lt;=PaymentSchedule3[[#This Row],[Beginning
balance]],PaymentSchedule3[[#This Row],[Beginning
balance]]-PaymentSchedule3[[#This Row],[Principal]],0),"")</f>
        <v/>
      </c>
      <c r="K66" s="47" t="str">
        <f ca="1">IF(PaymentSchedule3[[#This Row],[Payment number]]&lt;&gt;"",SUM(INDEX(PaymentSchedule3[Interest],1,1):PaymentSchedule3[[#This Row],[Interest]]),"")</f>
        <v/>
      </c>
    </row>
    <row r="67" spans="2:11" ht="24" customHeight="1" x14ac:dyDescent="0.25">
      <c r="B67" s="45" t="str">
        <f ca="1">IF(LoanIsGood,IF(ROW()-ROW(PaymentSchedule3[[#Headers],[Payment number]])&gt;ScheduledNumberOfPayments,"",ROW()-ROW(PaymentSchedule3[[#Headers],[Payment number]])),"")</f>
        <v/>
      </c>
      <c r="C67" s="46" t="str">
        <f ca="1">IF(PaymentSchedule3[[#This Row],[Payment number]]&lt;&gt;"",EOMONTH(LoanStartDate,ROW(PaymentSchedule3[[#This Row],[Payment number]])-ROW(PaymentSchedule3[[#Headers],[Payment number]])-2)+DAY(LoanStartDate),"")</f>
        <v/>
      </c>
      <c r="D67" s="47" t="str" cm="1">
        <f t="array" aca="1" ref="D67" ca="1">IF(PaymentSchedule3[[#This Row],[Payment number]]&lt;&gt;"",IF(ROW()-ROW(PaymentSchedule3[[#Headers],[Beginning
balance]])=1,LoanAmount,INDEX(PaymentSchedule3[Ending
balance],ROW()-ROW(PaymentSchedule3[[#Headers],[Beginning
balance]])-1)),"")</f>
        <v/>
      </c>
      <c r="E67" s="47" t="str">
        <f ca="1">IF(PaymentSchedule3[[#This Row],[Payment number]]&lt;&gt;"",ScheduledPayment,"")</f>
        <v/>
      </c>
      <c r="F67"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7"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7" s="47" t="str">
        <f ca="1">IF(PaymentSchedule3[[#This Row],[Payment number]]&lt;&gt;"",PaymentSchedule3[[#This Row],[Total
payment]]-PaymentSchedule3[[#This Row],[Interest]],"")</f>
        <v/>
      </c>
      <c r="I67" s="47" t="str">
        <f ca="1">IF(PaymentSchedule3[[#This Row],[Payment number]]&lt;&gt;"",PaymentSchedule3[[#This Row],[Beginning
balance]]*(InterestRate/PaymentsPerYear),"")</f>
        <v/>
      </c>
      <c r="J67" s="47" t="str">
        <f ca="1">IF(PaymentSchedule3[[#This Row],[Payment number]]&lt;&gt;"",IF(PaymentSchedule3[[#This Row],[Scheduled payment]]+PaymentSchedule3[[#This Row],[Extra
payment]]&lt;=PaymentSchedule3[[#This Row],[Beginning
balance]],PaymentSchedule3[[#This Row],[Beginning
balance]]-PaymentSchedule3[[#This Row],[Principal]],0),"")</f>
        <v/>
      </c>
      <c r="K67" s="47" t="str">
        <f ca="1">IF(PaymentSchedule3[[#This Row],[Payment number]]&lt;&gt;"",SUM(INDEX(PaymentSchedule3[Interest],1,1):PaymentSchedule3[[#This Row],[Interest]]),"")</f>
        <v/>
      </c>
    </row>
    <row r="68" spans="2:11" ht="24" customHeight="1" x14ac:dyDescent="0.25">
      <c r="B68" s="45" t="str">
        <f ca="1">IF(LoanIsGood,IF(ROW()-ROW(PaymentSchedule3[[#Headers],[Payment number]])&gt;ScheduledNumberOfPayments,"",ROW()-ROW(PaymentSchedule3[[#Headers],[Payment number]])),"")</f>
        <v/>
      </c>
      <c r="C68" s="46" t="str">
        <f ca="1">IF(PaymentSchedule3[[#This Row],[Payment number]]&lt;&gt;"",EOMONTH(LoanStartDate,ROW(PaymentSchedule3[[#This Row],[Payment number]])-ROW(PaymentSchedule3[[#Headers],[Payment number]])-2)+DAY(LoanStartDate),"")</f>
        <v/>
      </c>
      <c r="D68" s="47" t="str" cm="1">
        <f t="array" aca="1" ref="D68" ca="1">IF(PaymentSchedule3[[#This Row],[Payment number]]&lt;&gt;"",IF(ROW()-ROW(PaymentSchedule3[[#Headers],[Beginning
balance]])=1,LoanAmount,INDEX(PaymentSchedule3[Ending
balance],ROW()-ROW(PaymentSchedule3[[#Headers],[Beginning
balance]])-1)),"")</f>
        <v/>
      </c>
      <c r="E68" s="47" t="str">
        <f ca="1">IF(PaymentSchedule3[[#This Row],[Payment number]]&lt;&gt;"",ScheduledPayment,"")</f>
        <v/>
      </c>
      <c r="F68"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8"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8" s="47" t="str">
        <f ca="1">IF(PaymentSchedule3[[#This Row],[Payment number]]&lt;&gt;"",PaymentSchedule3[[#This Row],[Total
payment]]-PaymentSchedule3[[#This Row],[Interest]],"")</f>
        <v/>
      </c>
      <c r="I68" s="47" t="str">
        <f ca="1">IF(PaymentSchedule3[[#This Row],[Payment number]]&lt;&gt;"",PaymentSchedule3[[#This Row],[Beginning
balance]]*(InterestRate/PaymentsPerYear),"")</f>
        <v/>
      </c>
      <c r="J68" s="47" t="str">
        <f ca="1">IF(PaymentSchedule3[[#This Row],[Payment number]]&lt;&gt;"",IF(PaymentSchedule3[[#This Row],[Scheduled payment]]+PaymentSchedule3[[#This Row],[Extra
payment]]&lt;=PaymentSchedule3[[#This Row],[Beginning
balance]],PaymentSchedule3[[#This Row],[Beginning
balance]]-PaymentSchedule3[[#This Row],[Principal]],0),"")</f>
        <v/>
      </c>
      <c r="K68" s="47" t="str">
        <f ca="1">IF(PaymentSchedule3[[#This Row],[Payment number]]&lt;&gt;"",SUM(INDEX(PaymentSchedule3[Interest],1,1):PaymentSchedule3[[#This Row],[Interest]]),"")</f>
        <v/>
      </c>
    </row>
    <row r="69" spans="2:11" ht="24" customHeight="1" x14ac:dyDescent="0.25">
      <c r="B69" s="45" t="str">
        <f ca="1">IF(LoanIsGood,IF(ROW()-ROW(PaymentSchedule3[[#Headers],[Payment number]])&gt;ScheduledNumberOfPayments,"",ROW()-ROW(PaymentSchedule3[[#Headers],[Payment number]])),"")</f>
        <v/>
      </c>
      <c r="C69" s="46" t="str">
        <f ca="1">IF(PaymentSchedule3[[#This Row],[Payment number]]&lt;&gt;"",EOMONTH(LoanStartDate,ROW(PaymentSchedule3[[#This Row],[Payment number]])-ROW(PaymentSchedule3[[#Headers],[Payment number]])-2)+DAY(LoanStartDate),"")</f>
        <v/>
      </c>
      <c r="D69" s="47" t="str" cm="1">
        <f t="array" aca="1" ref="D69" ca="1">IF(PaymentSchedule3[[#This Row],[Payment number]]&lt;&gt;"",IF(ROW()-ROW(PaymentSchedule3[[#Headers],[Beginning
balance]])=1,LoanAmount,INDEX(PaymentSchedule3[Ending
balance],ROW()-ROW(PaymentSchedule3[[#Headers],[Beginning
balance]])-1)),"")</f>
        <v/>
      </c>
      <c r="E69" s="47" t="str">
        <f ca="1">IF(PaymentSchedule3[[#This Row],[Payment number]]&lt;&gt;"",ScheduledPayment,"")</f>
        <v/>
      </c>
      <c r="F69"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9"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9" s="47" t="str">
        <f ca="1">IF(PaymentSchedule3[[#This Row],[Payment number]]&lt;&gt;"",PaymentSchedule3[[#This Row],[Total
payment]]-PaymentSchedule3[[#This Row],[Interest]],"")</f>
        <v/>
      </c>
      <c r="I69" s="47" t="str">
        <f ca="1">IF(PaymentSchedule3[[#This Row],[Payment number]]&lt;&gt;"",PaymentSchedule3[[#This Row],[Beginning
balance]]*(InterestRate/PaymentsPerYear),"")</f>
        <v/>
      </c>
      <c r="J69" s="47" t="str">
        <f ca="1">IF(PaymentSchedule3[[#This Row],[Payment number]]&lt;&gt;"",IF(PaymentSchedule3[[#This Row],[Scheduled payment]]+PaymentSchedule3[[#This Row],[Extra
payment]]&lt;=PaymentSchedule3[[#This Row],[Beginning
balance]],PaymentSchedule3[[#This Row],[Beginning
balance]]-PaymentSchedule3[[#This Row],[Principal]],0),"")</f>
        <v/>
      </c>
      <c r="K69" s="47" t="str">
        <f ca="1">IF(PaymentSchedule3[[#This Row],[Payment number]]&lt;&gt;"",SUM(INDEX(PaymentSchedule3[Interest],1,1):PaymentSchedule3[[#This Row],[Interest]]),"")</f>
        <v/>
      </c>
    </row>
    <row r="70" spans="2:11" ht="24" customHeight="1" x14ac:dyDescent="0.25">
      <c r="B70" s="45" t="str">
        <f ca="1">IF(LoanIsGood,IF(ROW()-ROW(PaymentSchedule3[[#Headers],[Payment number]])&gt;ScheduledNumberOfPayments,"",ROW()-ROW(PaymentSchedule3[[#Headers],[Payment number]])),"")</f>
        <v/>
      </c>
      <c r="C70" s="46" t="str">
        <f ca="1">IF(PaymentSchedule3[[#This Row],[Payment number]]&lt;&gt;"",EOMONTH(LoanStartDate,ROW(PaymentSchedule3[[#This Row],[Payment number]])-ROW(PaymentSchedule3[[#Headers],[Payment number]])-2)+DAY(LoanStartDate),"")</f>
        <v/>
      </c>
      <c r="D70" s="47" t="str" cm="1">
        <f t="array" aca="1" ref="D70" ca="1">IF(PaymentSchedule3[[#This Row],[Payment number]]&lt;&gt;"",IF(ROW()-ROW(PaymentSchedule3[[#Headers],[Beginning
balance]])=1,LoanAmount,INDEX(PaymentSchedule3[Ending
balance],ROW()-ROW(PaymentSchedule3[[#Headers],[Beginning
balance]])-1)),"")</f>
        <v/>
      </c>
      <c r="E70" s="47" t="str">
        <f ca="1">IF(PaymentSchedule3[[#This Row],[Payment number]]&lt;&gt;"",ScheduledPayment,"")</f>
        <v/>
      </c>
      <c r="F70"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0"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0" s="47" t="str">
        <f ca="1">IF(PaymentSchedule3[[#This Row],[Payment number]]&lt;&gt;"",PaymentSchedule3[[#This Row],[Total
payment]]-PaymentSchedule3[[#This Row],[Interest]],"")</f>
        <v/>
      </c>
      <c r="I70" s="47" t="str">
        <f ca="1">IF(PaymentSchedule3[[#This Row],[Payment number]]&lt;&gt;"",PaymentSchedule3[[#This Row],[Beginning
balance]]*(InterestRate/PaymentsPerYear),"")</f>
        <v/>
      </c>
      <c r="J70" s="47" t="str">
        <f ca="1">IF(PaymentSchedule3[[#This Row],[Payment number]]&lt;&gt;"",IF(PaymentSchedule3[[#This Row],[Scheduled payment]]+PaymentSchedule3[[#This Row],[Extra
payment]]&lt;=PaymentSchedule3[[#This Row],[Beginning
balance]],PaymentSchedule3[[#This Row],[Beginning
balance]]-PaymentSchedule3[[#This Row],[Principal]],0),"")</f>
        <v/>
      </c>
      <c r="K70" s="47" t="str">
        <f ca="1">IF(PaymentSchedule3[[#This Row],[Payment number]]&lt;&gt;"",SUM(INDEX(PaymentSchedule3[Interest],1,1):PaymentSchedule3[[#This Row],[Interest]]),"")</f>
        <v/>
      </c>
    </row>
    <row r="71" spans="2:11" ht="24" customHeight="1" x14ac:dyDescent="0.25">
      <c r="B71" s="45" t="str">
        <f ca="1">IF(LoanIsGood,IF(ROW()-ROW(PaymentSchedule3[[#Headers],[Payment number]])&gt;ScheduledNumberOfPayments,"",ROW()-ROW(PaymentSchedule3[[#Headers],[Payment number]])),"")</f>
        <v/>
      </c>
      <c r="C71" s="46" t="str">
        <f ca="1">IF(PaymentSchedule3[[#This Row],[Payment number]]&lt;&gt;"",EOMONTH(LoanStartDate,ROW(PaymentSchedule3[[#This Row],[Payment number]])-ROW(PaymentSchedule3[[#Headers],[Payment number]])-2)+DAY(LoanStartDate),"")</f>
        <v/>
      </c>
      <c r="D71" s="47" t="str" cm="1">
        <f t="array" aca="1" ref="D71" ca="1">IF(PaymentSchedule3[[#This Row],[Payment number]]&lt;&gt;"",IF(ROW()-ROW(PaymentSchedule3[[#Headers],[Beginning
balance]])=1,LoanAmount,INDEX(PaymentSchedule3[Ending
balance],ROW()-ROW(PaymentSchedule3[[#Headers],[Beginning
balance]])-1)),"")</f>
        <v/>
      </c>
      <c r="E71" s="47" t="str">
        <f ca="1">IF(PaymentSchedule3[[#This Row],[Payment number]]&lt;&gt;"",ScheduledPayment,"")</f>
        <v/>
      </c>
      <c r="F71"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1"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1" s="47" t="str">
        <f ca="1">IF(PaymentSchedule3[[#This Row],[Payment number]]&lt;&gt;"",PaymentSchedule3[[#This Row],[Total
payment]]-PaymentSchedule3[[#This Row],[Interest]],"")</f>
        <v/>
      </c>
      <c r="I71" s="47" t="str">
        <f ca="1">IF(PaymentSchedule3[[#This Row],[Payment number]]&lt;&gt;"",PaymentSchedule3[[#This Row],[Beginning
balance]]*(InterestRate/PaymentsPerYear),"")</f>
        <v/>
      </c>
      <c r="J71" s="47" t="str">
        <f ca="1">IF(PaymentSchedule3[[#This Row],[Payment number]]&lt;&gt;"",IF(PaymentSchedule3[[#This Row],[Scheduled payment]]+PaymentSchedule3[[#This Row],[Extra
payment]]&lt;=PaymentSchedule3[[#This Row],[Beginning
balance]],PaymentSchedule3[[#This Row],[Beginning
balance]]-PaymentSchedule3[[#This Row],[Principal]],0),"")</f>
        <v/>
      </c>
      <c r="K71" s="47" t="str">
        <f ca="1">IF(PaymentSchedule3[[#This Row],[Payment number]]&lt;&gt;"",SUM(INDEX(PaymentSchedule3[Interest],1,1):PaymentSchedule3[[#This Row],[Interest]]),"")</f>
        <v/>
      </c>
    </row>
    <row r="72" spans="2:11" ht="24" customHeight="1" x14ac:dyDescent="0.25">
      <c r="B72" s="45" t="str">
        <f ca="1">IF(LoanIsGood,IF(ROW()-ROW(PaymentSchedule3[[#Headers],[Payment number]])&gt;ScheduledNumberOfPayments,"",ROW()-ROW(PaymentSchedule3[[#Headers],[Payment number]])),"")</f>
        <v/>
      </c>
      <c r="C72" s="46" t="str">
        <f ca="1">IF(PaymentSchedule3[[#This Row],[Payment number]]&lt;&gt;"",EOMONTH(LoanStartDate,ROW(PaymentSchedule3[[#This Row],[Payment number]])-ROW(PaymentSchedule3[[#Headers],[Payment number]])-2)+DAY(LoanStartDate),"")</f>
        <v/>
      </c>
      <c r="D72" s="47" t="str" cm="1">
        <f t="array" aca="1" ref="D72" ca="1">IF(PaymentSchedule3[[#This Row],[Payment number]]&lt;&gt;"",IF(ROW()-ROW(PaymentSchedule3[[#Headers],[Beginning
balance]])=1,LoanAmount,INDEX(PaymentSchedule3[Ending
balance],ROW()-ROW(PaymentSchedule3[[#Headers],[Beginning
balance]])-1)),"")</f>
        <v/>
      </c>
      <c r="E72" s="47" t="str">
        <f ca="1">IF(PaymentSchedule3[[#This Row],[Payment number]]&lt;&gt;"",ScheduledPayment,"")</f>
        <v/>
      </c>
      <c r="F72"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2"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2" s="47" t="str">
        <f ca="1">IF(PaymentSchedule3[[#This Row],[Payment number]]&lt;&gt;"",PaymentSchedule3[[#This Row],[Total
payment]]-PaymentSchedule3[[#This Row],[Interest]],"")</f>
        <v/>
      </c>
      <c r="I72" s="47" t="str">
        <f ca="1">IF(PaymentSchedule3[[#This Row],[Payment number]]&lt;&gt;"",PaymentSchedule3[[#This Row],[Beginning
balance]]*(InterestRate/PaymentsPerYear),"")</f>
        <v/>
      </c>
      <c r="J72" s="47" t="str">
        <f ca="1">IF(PaymentSchedule3[[#This Row],[Payment number]]&lt;&gt;"",IF(PaymentSchedule3[[#This Row],[Scheduled payment]]+PaymentSchedule3[[#This Row],[Extra
payment]]&lt;=PaymentSchedule3[[#This Row],[Beginning
balance]],PaymentSchedule3[[#This Row],[Beginning
balance]]-PaymentSchedule3[[#This Row],[Principal]],0),"")</f>
        <v/>
      </c>
      <c r="K72" s="47" t="str">
        <f ca="1">IF(PaymentSchedule3[[#This Row],[Payment number]]&lt;&gt;"",SUM(INDEX(PaymentSchedule3[Interest],1,1):PaymentSchedule3[[#This Row],[Interest]]),"")</f>
        <v/>
      </c>
    </row>
    <row r="73" spans="2:11" ht="24" customHeight="1" x14ac:dyDescent="0.25">
      <c r="B73" s="45" t="str">
        <f ca="1">IF(LoanIsGood,IF(ROW()-ROW(PaymentSchedule3[[#Headers],[Payment number]])&gt;ScheduledNumberOfPayments,"",ROW()-ROW(PaymentSchedule3[[#Headers],[Payment number]])),"")</f>
        <v/>
      </c>
      <c r="C73" s="46" t="str">
        <f ca="1">IF(PaymentSchedule3[[#This Row],[Payment number]]&lt;&gt;"",EOMONTH(LoanStartDate,ROW(PaymentSchedule3[[#This Row],[Payment number]])-ROW(PaymentSchedule3[[#Headers],[Payment number]])-2)+DAY(LoanStartDate),"")</f>
        <v/>
      </c>
      <c r="D73" s="47" t="str" cm="1">
        <f t="array" aca="1" ref="D73" ca="1">IF(PaymentSchedule3[[#This Row],[Payment number]]&lt;&gt;"",IF(ROW()-ROW(PaymentSchedule3[[#Headers],[Beginning
balance]])=1,LoanAmount,INDEX(PaymentSchedule3[Ending
balance],ROW()-ROW(PaymentSchedule3[[#Headers],[Beginning
balance]])-1)),"")</f>
        <v/>
      </c>
      <c r="E73" s="47" t="str">
        <f ca="1">IF(PaymentSchedule3[[#This Row],[Payment number]]&lt;&gt;"",ScheduledPayment,"")</f>
        <v/>
      </c>
      <c r="F73"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3"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3" s="47" t="str">
        <f ca="1">IF(PaymentSchedule3[[#This Row],[Payment number]]&lt;&gt;"",PaymentSchedule3[[#This Row],[Total
payment]]-PaymentSchedule3[[#This Row],[Interest]],"")</f>
        <v/>
      </c>
      <c r="I73" s="47" t="str">
        <f ca="1">IF(PaymentSchedule3[[#This Row],[Payment number]]&lt;&gt;"",PaymentSchedule3[[#This Row],[Beginning
balance]]*(InterestRate/PaymentsPerYear),"")</f>
        <v/>
      </c>
      <c r="J73" s="47" t="str">
        <f ca="1">IF(PaymentSchedule3[[#This Row],[Payment number]]&lt;&gt;"",IF(PaymentSchedule3[[#This Row],[Scheduled payment]]+PaymentSchedule3[[#This Row],[Extra
payment]]&lt;=PaymentSchedule3[[#This Row],[Beginning
balance]],PaymentSchedule3[[#This Row],[Beginning
balance]]-PaymentSchedule3[[#This Row],[Principal]],0),"")</f>
        <v/>
      </c>
      <c r="K73" s="47" t="str">
        <f ca="1">IF(PaymentSchedule3[[#This Row],[Payment number]]&lt;&gt;"",SUM(INDEX(PaymentSchedule3[Interest],1,1):PaymentSchedule3[[#This Row],[Interest]]),"")</f>
        <v/>
      </c>
    </row>
    <row r="74" spans="2:11" ht="24" customHeight="1" x14ac:dyDescent="0.25">
      <c r="B74" s="45" t="str">
        <f ca="1">IF(LoanIsGood,IF(ROW()-ROW(PaymentSchedule3[[#Headers],[Payment number]])&gt;ScheduledNumberOfPayments,"",ROW()-ROW(PaymentSchedule3[[#Headers],[Payment number]])),"")</f>
        <v/>
      </c>
      <c r="C74" s="46" t="str">
        <f ca="1">IF(PaymentSchedule3[[#This Row],[Payment number]]&lt;&gt;"",EOMONTH(LoanStartDate,ROW(PaymentSchedule3[[#This Row],[Payment number]])-ROW(PaymentSchedule3[[#Headers],[Payment number]])-2)+DAY(LoanStartDate),"")</f>
        <v/>
      </c>
      <c r="D74" s="47" t="str" cm="1">
        <f t="array" aca="1" ref="D74" ca="1">IF(PaymentSchedule3[[#This Row],[Payment number]]&lt;&gt;"",IF(ROW()-ROW(PaymentSchedule3[[#Headers],[Beginning
balance]])=1,LoanAmount,INDEX(PaymentSchedule3[Ending
balance],ROW()-ROW(PaymentSchedule3[[#Headers],[Beginning
balance]])-1)),"")</f>
        <v/>
      </c>
      <c r="E74" s="47" t="str">
        <f ca="1">IF(PaymentSchedule3[[#This Row],[Payment number]]&lt;&gt;"",ScheduledPayment,"")</f>
        <v/>
      </c>
      <c r="F74"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4"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4" s="47" t="str">
        <f ca="1">IF(PaymentSchedule3[[#This Row],[Payment number]]&lt;&gt;"",PaymentSchedule3[[#This Row],[Total
payment]]-PaymentSchedule3[[#This Row],[Interest]],"")</f>
        <v/>
      </c>
      <c r="I74" s="47" t="str">
        <f ca="1">IF(PaymentSchedule3[[#This Row],[Payment number]]&lt;&gt;"",PaymentSchedule3[[#This Row],[Beginning
balance]]*(InterestRate/PaymentsPerYear),"")</f>
        <v/>
      </c>
      <c r="J74" s="47" t="str">
        <f ca="1">IF(PaymentSchedule3[[#This Row],[Payment number]]&lt;&gt;"",IF(PaymentSchedule3[[#This Row],[Scheduled payment]]+PaymentSchedule3[[#This Row],[Extra
payment]]&lt;=PaymentSchedule3[[#This Row],[Beginning
balance]],PaymentSchedule3[[#This Row],[Beginning
balance]]-PaymentSchedule3[[#This Row],[Principal]],0),"")</f>
        <v/>
      </c>
      <c r="K74" s="47" t="str">
        <f ca="1">IF(PaymentSchedule3[[#This Row],[Payment number]]&lt;&gt;"",SUM(INDEX(PaymentSchedule3[Interest],1,1):PaymentSchedule3[[#This Row],[Interest]]),"")</f>
        <v/>
      </c>
    </row>
    <row r="75" spans="2:11" ht="24" customHeight="1" x14ac:dyDescent="0.25">
      <c r="B75" s="45" t="str">
        <f ca="1">IF(LoanIsGood,IF(ROW()-ROW(PaymentSchedule3[[#Headers],[Payment number]])&gt;ScheduledNumberOfPayments,"",ROW()-ROW(PaymentSchedule3[[#Headers],[Payment number]])),"")</f>
        <v/>
      </c>
      <c r="C75" s="46" t="str">
        <f ca="1">IF(PaymentSchedule3[[#This Row],[Payment number]]&lt;&gt;"",EOMONTH(LoanStartDate,ROW(PaymentSchedule3[[#This Row],[Payment number]])-ROW(PaymentSchedule3[[#Headers],[Payment number]])-2)+DAY(LoanStartDate),"")</f>
        <v/>
      </c>
      <c r="D75" s="47" t="str" cm="1">
        <f t="array" aca="1" ref="D75" ca="1">IF(PaymentSchedule3[[#This Row],[Payment number]]&lt;&gt;"",IF(ROW()-ROW(PaymentSchedule3[[#Headers],[Beginning
balance]])=1,LoanAmount,INDEX(PaymentSchedule3[Ending
balance],ROW()-ROW(PaymentSchedule3[[#Headers],[Beginning
balance]])-1)),"")</f>
        <v/>
      </c>
      <c r="E75" s="47" t="str">
        <f ca="1">IF(PaymentSchedule3[[#This Row],[Payment number]]&lt;&gt;"",ScheduledPayment,"")</f>
        <v/>
      </c>
      <c r="F75"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5"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5" s="47" t="str">
        <f ca="1">IF(PaymentSchedule3[[#This Row],[Payment number]]&lt;&gt;"",PaymentSchedule3[[#This Row],[Total
payment]]-PaymentSchedule3[[#This Row],[Interest]],"")</f>
        <v/>
      </c>
      <c r="I75" s="47" t="str">
        <f ca="1">IF(PaymentSchedule3[[#This Row],[Payment number]]&lt;&gt;"",PaymentSchedule3[[#This Row],[Beginning
balance]]*(InterestRate/PaymentsPerYear),"")</f>
        <v/>
      </c>
      <c r="J75" s="47" t="str">
        <f ca="1">IF(PaymentSchedule3[[#This Row],[Payment number]]&lt;&gt;"",IF(PaymentSchedule3[[#This Row],[Scheduled payment]]+PaymentSchedule3[[#This Row],[Extra
payment]]&lt;=PaymentSchedule3[[#This Row],[Beginning
balance]],PaymentSchedule3[[#This Row],[Beginning
balance]]-PaymentSchedule3[[#This Row],[Principal]],0),"")</f>
        <v/>
      </c>
      <c r="K75" s="47" t="str">
        <f ca="1">IF(PaymentSchedule3[[#This Row],[Payment number]]&lt;&gt;"",SUM(INDEX(PaymentSchedule3[Interest],1,1):PaymentSchedule3[[#This Row],[Interest]]),"")</f>
        <v/>
      </c>
    </row>
    <row r="76" spans="2:11" ht="24" customHeight="1" x14ac:dyDescent="0.25">
      <c r="B76" s="45" t="str">
        <f ca="1">IF(LoanIsGood,IF(ROW()-ROW(PaymentSchedule3[[#Headers],[Payment number]])&gt;ScheduledNumberOfPayments,"",ROW()-ROW(PaymentSchedule3[[#Headers],[Payment number]])),"")</f>
        <v/>
      </c>
      <c r="C76" s="46" t="str">
        <f ca="1">IF(PaymentSchedule3[[#This Row],[Payment number]]&lt;&gt;"",EOMONTH(LoanStartDate,ROW(PaymentSchedule3[[#This Row],[Payment number]])-ROW(PaymentSchedule3[[#Headers],[Payment number]])-2)+DAY(LoanStartDate),"")</f>
        <v/>
      </c>
      <c r="D76" s="47" t="str" cm="1">
        <f t="array" aca="1" ref="D76" ca="1">IF(PaymentSchedule3[[#This Row],[Payment number]]&lt;&gt;"",IF(ROW()-ROW(PaymentSchedule3[[#Headers],[Beginning
balance]])=1,LoanAmount,INDEX(PaymentSchedule3[Ending
balance],ROW()-ROW(PaymentSchedule3[[#Headers],[Beginning
balance]])-1)),"")</f>
        <v/>
      </c>
      <c r="E76" s="47" t="str">
        <f ca="1">IF(PaymentSchedule3[[#This Row],[Payment number]]&lt;&gt;"",ScheduledPayment,"")</f>
        <v/>
      </c>
      <c r="F76"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6"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6" s="47" t="str">
        <f ca="1">IF(PaymentSchedule3[[#This Row],[Payment number]]&lt;&gt;"",PaymentSchedule3[[#This Row],[Total
payment]]-PaymentSchedule3[[#This Row],[Interest]],"")</f>
        <v/>
      </c>
      <c r="I76" s="47" t="str">
        <f ca="1">IF(PaymentSchedule3[[#This Row],[Payment number]]&lt;&gt;"",PaymentSchedule3[[#This Row],[Beginning
balance]]*(InterestRate/PaymentsPerYear),"")</f>
        <v/>
      </c>
      <c r="J76" s="47" t="str">
        <f ca="1">IF(PaymentSchedule3[[#This Row],[Payment number]]&lt;&gt;"",IF(PaymentSchedule3[[#This Row],[Scheduled payment]]+PaymentSchedule3[[#This Row],[Extra
payment]]&lt;=PaymentSchedule3[[#This Row],[Beginning
balance]],PaymentSchedule3[[#This Row],[Beginning
balance]]-PaymentSchedule3[[#This Row],[Principal]],0),"")</f>
        <v/>
      </c>
      <c r="K76" s="47" t="str">
        <f ca="1">IF(PaymentSchedule3[[#This Row],[Payment number]]&lt;&gt;"",SUM(INDEX(PaymentSchedule3[Interest],1,1):PaymentSchedule3[[#This Row],[Interest]]),"")</f>
        <v/>
      </c>
    </row>
    <row r="77" spans="2:11" ht="24" customHeight="1" x14ac:dyDescent="0.25">
      <c r="B77" s="45" t="str">
        <f ca="1">IF(LoanIsGood,IF(ROW()-ROW(PaymentSchedule3[[#Headers],[Payment number]])&gt;ScheduledNumberOfPayments,"",ROW()-ROW(PaymentSchedule3[[#Headers],[Payment number]])),"")</f>
        <v/>
      </c>
      <c r="C77" s="46" t="str">
        <f ca="1">IF(PaymentSchedule3[[#This Row],[Payment number]]&lt;&gt;"",EOMONTH(LoanStartDate,ROW(PaymentSchedule3[[#This Row],[Payment number]])-ROW(PaymentSchedule3[[#Headers],[Payment number]])-2)+DAY(LoanStartDate),"")</f>
        <v/>
      </c>
      <c r="D77" s="47" t="str" cm="1">
        <f t="array" aca="1" ref="D77" ca="1">IF(PaymentSchedule3[[#This Row],[Payment number]]&lt;&gt;"",IF(ROW()-ROW(PaymentSchedule3[[#Headers],[Beginning
balance]])=1,LoanAmount,INDEX(PaymentSchedule3[Ending
balance],ROW()-ROW(PaymentSchedule3[[#Headers],[Beginning
balance]])-1)),"")</f>
        <v/>
      </c>
      <c r="E77" s="47" t="str">
        <f ca="1">IF(PaymentSchedule3[[#This Row],[Payment number]]&lt;&gt;"",ScheduledPayment,"")</f>
        <v/>
      </c>
      <c r="F77"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7"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7" s="47" t="str">
        <f ca="1">IF(PaymentSchedule3[[#This Row],[Payment number]]&lt;&gt;"",PaymentSchedule3[[#This Row],[Total
payment]]-PaymentSchedule3[[#This Row],[Interest]],"")</f>
        <v/>
      </c>
      <c r="I77" s="47" t="str">
        <f ca="1">IF(PaymentSchedule3[[#This Row],[Payment number]]&lt;&gt;"",PaymentSchedule3[[#This Row],[Beginning
balance]]*(InterestRate/PaymentsPerYear),"")</f>
        <v/>
      </c>
      <c r="J77" s="47" t="str">
        <f ca="1">IF(PaymentSchedule3[[#This Row],[Payment number]]&lt;&gt;"",IF(PaymentSchedule3[[#This Row],[Scheduled payment]]+PaymentSchedule3[[#This Row],[Extra
payment]]&lt;=PaymentSchedule3[[#This Row],[Beginning
balance]],PaymentSchedule3[[#This Row],[Beginning
balance]]-PaymentSchedule3[[#This Row],[Principal]],0),"")</f>
        <v/>
      </c>
      <c r="K77" s="47" t="str">
        <f ca="1">IF(PaymentSchedule3[[#This Row],[Payment number]]&lt;&gt;"",SUM(INDEX(PaymentSchedule3[Interest],1,1):PaymentSchedule3[[#This Row],[Interest]]),"")</f>
        <v/>
      </c>
    </row>
    <row r="78" spans="2:11" ht="24" customHeight="1" x14ac:dyDescent="0.25">
      <c r="B78" s="45" t="str">
        <f ca="1">IF(LoanIsGood,IF(ROW()-ROW(PaymentSchedule3[[#Headers],[Payment number]])&gt;ScheduledNumberOfPayments,"",ROW()-ROW(PaymentSchedule3[[#Headers],[Payment number]])),"")</f>
        <v/>
      </c>
      <c r="C78" s="46" t="str">
        <f ca="1">IF(PaymentSchedule3[[#This Row],[Payment number]]&lt;&gt;"",EOMONTH(LoanStartDate,ROW(PaymentSchedule3[[#This Row],[Payment number]])-ROW(PaymentSchedule3[[#Headers],[Payment number]])-2)+DAY(LoanStartDate),"")</f>
        <v/>
      </c>
      <c r="D78" s="47" t="str" cm="1">
        <f t="array" aca="1" ref="D78" ca="1">IF(PaymentSchedule3[[#This Row],[Payment number]]&lt;&gt;"",IF(ROW()-ROW(PaymentSchedule3[[#Headers],[Beginning
balance]])=1,LoanAmount,INDEX(PaymentSchedule3[Ending
balance],ROW()-ROW(PaymentSchedule3[[#Headers],[Beginning
balance]])-1)),"")</f>
        <v/>
      </c>
      <c r="E78" s="47" t="str">
        <f ca="1">IF(PaymentSchedule3[[#This Row],[Payment number]]&lt;&gt;"",ScheduledPayment,"")</f>
        <v/>
      </c>
      <c r="F78"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8"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8" s="47" t="str">
        <f ca="1">IF(PaymentSchedule3[[#This Row],[Payment number]]&lt;&gt;"",PaymentSchedule3[[#This Row],[Total
payment]]-PaymentSchedule3[[#This Row],[Interest]],"")</f>
        <v/>
      </c>
      <c r="I78" s="47" t="str">
        <f ca="1">IF(PaymentSchedule3[[#This Row],[Payment number]]&lt;&gt;"",PaymentSchedule3[[#This Row],[Beginning
balance]]*(InterestRate/PaymentsPerYear),"")</f>
        <v/>
      </c>
      <c r="J78" s="47" t="str">
        <f ca="1">IF(PaymentSchedule3[[#This Row],[Payment number]]&lt;&gt;"",IF(PaymentSchedule3[[#This Row],[Scheduled payment]]+PaymentSchedule3[[#This Row],[Extra
payment]]&lt;=PaymentSchedule3[[#This Row],[Beginning
balance]],PaymentSchedule3[[#This Row],[Beginning
balance]]-PaymentSchedule3[[#This Row],[Principal]],0),"")</f>
        <v/>
      </c>
      <c r="K78" s="47" t="str">
        <f ca="1">IF(PaymentSchedule3[[#This Row],[Payment number]]&lt;&gt;"",SUM(INDEX(PaymentSchedule3[Interest],1,1):PaymentSchedule3[[#This Row],[Interest]]),"")</f>
        <v/>
      </c>
    </row>
    <row r="79" spans="2:11" ht="24" customHeight="1" x14ac:dyDescent="0.25">
      <c r="B79" s="45" t="str">
        <f ca="1">IF(LoanIsGood,IF(ROW()-ROW(PaymentSchedule3[[#Headers],[Payment number]])&gt;ScheduledNumberOfPayments,"",ROW()-ROW(PaymentSchedule3[[#Headers],[Payment number]])),"")</f>
        <v/>
      </c>
      <c r="C79" s="46" t="str">
        <f ca="1">IF(PaymentSchedule3[[#This Row],[Payment number]]&lt;&gt;"",EOMONTH(LoanStartDate,ROW(PaymentSchedule3[[#This Row],[Payment number]])-ROW(PaymentSchedule3[[#Headers],[Payment number]])-2)+DAY(LoanStartDate),"")</f>
        <v/>
      </c>
      <c r="D79" s="47" t="str" cm="1">
        <f t="array" aca="1" ref="D79" ca="1">IF(PaymentSchedule3[[#This Row],[Payment number]]&lt;&gt;"",IF(ROW()-ROW(PaymentSchedule3[[#Headers],[Beginning
balance]])=1,LoanAmount,INDEX(PaymentSchedule3[Ending
balance],ROW()-ROW(PaymentSchedule3[[#Headers],[Beginning
balance]])-1)),"")</f>
        <v/>
      </c>
      <c r="E79" s="47" t="str">
        <f ca="1">IF(PaymentSchedule3[[#This Row],[Payment number]]&lt;&gt;"",ScheduledPayment,"")</f>
        <v/>
      </c>
      <c r="F79"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9"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9" s="47" t="str">
        <f ca="1">IF(PaymentSchedule3[[#This Row],[Payment number]]&lt;&gt;"",PaymentSchedule3[[#This Row],[Total
payment]]-PaymentSchedule3[[#This Row],[Interest]],"")</f>
        <v/>
      </c>
      <c r="I79" s="47" t="str">
        <f ca="1">IF(PaymentSchedule3[[#This Row],[Payment number]]&lt;&gt;"",PaymentSchedule3[[#This Row],[Beginning
balance]]*(InterestRate/PaymentsPerYear),"")</f>
        <v/>
      </c>
      <c r="J79" s="47" t="str">
        <f ca="1">IF(PaymentSchedule3[[#This Row],[Payment number]]&lt;&gt;"",IF(PaymentSchedule3[[#This Row],[Scheduled payment]]+PaymentSchedule3[[#This Row],[Extra
payment]]&lt;=PaymentSchedule3[[#This Row],[Beginning
balance]],PaymentSchedule3[[#This Row],[Beginning
balance]]-PaymentSchedule3[[#This Row],[Principal]],0),"")</f>
        <v/>
      </c>
      <c r="K79" s="47" t="str">
        <f ca="1">IF(PaymentSchedule3[[#This Row],[Payment number]]&lt;&gt;"",SUM(INDEX(PaymentSchedule3[Interest],1,1):PaymentSchedule3[[#This Row],[Interest]]),"")</f>
        <v/>
      </c>
    </row>
    <row r="80" spans="2:11" ht="24" customHeight="1" x14ac:dyDescent="0.25">
      <c r="B80" s="45" t="str">
        <f ca="1">IF(LoanIsGood,IF(ROW()-ROW(PaymentSchedule3[[#Headers],[Payment number]])&gt;ScheduledNumberOfPayments,"",ROW()-ROW(PaymentSchedule3[[#Headers],[Payment number]])),"")</f>
        <v/>
      </c>
      <c r="C80" s="46" t="str">
        <f ca="1">IF(PaymentSchedule3[[#This Row],[Payment number]]&lt;&gt;"",EOMONTH(LoanStartDate,ROW(PaymentSchedule3[[#This Row],[Payment number]])-ROW(PaymentSchedule3[[#Headers],[Payment number]])-2)+DAY(LoanStartDate),"")</f>
        <v/>
      </c>
      <c r="D80" s="47" t="str" cm="1">
        <f t="array" aca="1" ref="D80" ca="1">IF(PaymentSchedule3[[#This Row],[Payment number]]&lt;&gt;"",IF(ROW()-ROW(PaymentSchedule3[[#Headers],[Beginning
balance]])=1,LoanAmount,INDEX(PaymentSchedule3[Ending
balance],ROW()-ROW(PaymentSchedule3[[#Headers],[Beginning
balance]])-1)),"")</f>
        <v/>
      </c>
      <c r="E80" s="47" t="str">
        <f ca="1">IF(PaymentSchedule3[[#This Row],[Payment number]]&lt;&gt;"",ScheduledPayment,"")</f>
        <v/>
      </c>
      <c r="F80"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0"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0" s="47" t="str">
        <f ca="1">IF(PaymentSchedule3[[#This Row],[Payment number]]&lt;&gt;"",PaymentSchedule3[[#This Row],[Total
payment]]-PaymentSchedule3[[#This Row],[Interest]],"")</f>
        <v/>
      </c>
      <c r="I80" s="47" t="str">
        <f ca="1">IF(PaymentSchedule3[[#This Row],[Payment number]]&lt;&gt;"",PaymentSchedule3[[#This Row],[Beginning
balance]]*(InterestRate/PaymentsPerYear),"")</f>
        <v/>
      </c>
      <c r="J80" s="47" t="str">
        <f ca="1">IF(PaymentSchedule3[[#This Row],[Payment number]]&lt;&gt;"",IF(PaymentSchedule3[[#This Row],[Scheduled payment]]+PaymentSchedule3[[#This Row],[Extra
payment]]&lt;=PaymentSchedule3[[#This Row],[Beginning
balance]],PaymentSchedule3[[#This Row],[Beginning
balance]]-PaymentSchedule3[[#This Row],[Principal]],0),"")</f>
        <v/>
      </c>
      <c r="K80" s="47" t="str">
        <f ca="1">IF(PaymentSchedule3[[#This Row],[Payment number]]&lt;&gt;"",SUM(INDEX(PaymentSchedule3[Interest],1,1):PaymentSchedule3[[#This Row],[Interest]]),"")</f>
        <v/>
      </c>
    </row>
    <row r="81" spans="2:11" ht="24" customHeight="1" x14ac:dyDescent="0.25">
      <c r="B81" s="45" t="str">
        <f ca="1">IF(LoanIsGood,IF(ROW()-ROW(PaymentSchedule3[[#Headers],[Payment number]])&gt;ScheduledNumberOfPayments,"",ROW()-ROW(PaymentSchedule3[[#Headers],[Payment number]])),"")</f>
        <v/>
      </c>
      <c r="C81" s="46" t="str">
        <f ca="1">IF(PaymentSchedule3[[#This Row],[Payment number]]&lt;&gt;"",EOMONTH(LoanStartDate,ROW(PaymentSchedule3[[#This Row],[Payment number]])-ROW(PaymentSchedule3[[#Headers],[Payment number]])-2)+DAY(LoanStartDate),"")</f>
        <v/>
      </c>
      <c r="D81" s="47" t="str" cm="1">
        <f t="array" aca="1" ref="D81" ca="1">IF(PaymentSchedule3[[#This Row],[Payment number]]&lt;&gt;"",IF(ROW()-ROW(PaymentSchedule3[[#Headers],[Beginning
balance]])=1,LoanAmount,INDEX(PaymentSchedule3[Ending
balance],ROW()-ROW(PaymentSchedule3[[#Headers],[Beginning
balance]])-1)),"")</f>
        <v/>
      </c>
      <c r="E81" s="47" t="str">
        <f ca="1">IF(PaymentSchedule3[[#This Row],[Payment number]]&lt;&gt;"",ScheduledPayment,"")</f>
        <v/>
      </c>
      <c r="F81"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1"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1" s="47" t="str">
        <f ca="1">IF(PaymentSchedule3[[#This Row],[Payment number]]&lt;&gt;"",PaymentSchedule3[[#This Row],[Total
payment]]-PaymentSchedule3[[#This Row],[Interest]],"")</f>
        <v/>
      </c>
      <c r="I81" s="47" t="str">
        <f ca="1">IF(PaymentSchedule3[[#This Row],[Payment number]]&lt;&gt;"",PaymentSchedule3[[#This Row],[Beginning
balance]]*(InterestRate/PaymentsPerYear),"")</f>
        <v/>
      </c>
      <c r="J81" s="47" t="str">
        <f ca="1">IF(PaymentSchedule3[[#This Row],[Payment number]]&lt;&gt;"",IF(PaymentSchedule3[[#This Row],[Scheduled payment]]+PaymentSchedule3[[#This Row],[Extra
payment]]&lt;=PaymentSchedule3[[#This Row],[Beginning
balance]],PaymentSchedule3[[#This Row],[Beginning
balance]]-PaymentSchedule3[[#This Row],[Principal]],0),"")</f>
        <v/>
      </c>
      <c r="K81" s="47" t="str">
        <f ca="1">IF(PaymentSchedule3[[#This Row],[Payment number]]&lt;&gt;"",SUM(INDEX(PaymentSchedule3[Interest],1,1):PaymentSchedule3[[#This Row],[Interest]]),"")</f>
        <v/>
      </c>
    </row>
    <row r="82" spans="2:11" ht="24" customHeight="1" x14ac:dyDescent="0.25">
      <c r="B82" s="45" t="str">
        <f ca="1">IF(LoanIsGood,IF(ROW()-ROW(PaymentSchedule3[[#Headers],[Payment number]])&gt;ScheduledNumberOfPayments,"",ROW()-ROW(PaymentSchedule3[[#Headers],[Payment number]])),"")</f>
        <v/>
      </c>
      <c r="C82" s="46" t="str">
        <f ca="1">IF(PaymentSchedule3[[#This Row],[Payment number]]&lt;&gt;"",EOMONTH(LoanStartDate,ROW(PaymentSchedule3[[#This Row],[Payment number]])-ROW(PaymentSchedule3[[#Headers],[Payment number]])-2)+DAY(LoanStartDate),"")</f>
        <v/>
      </c>
      <c r="D82" s="47" t="str" cm="1">
        <f t="array" aca="1" ref="D82" ca="1">IF(PaymentSchedule3[[#This Row],[Payment number]]&lt;&gt;"",IF(ROW()-ROW(PaymentSchedule3[[#Headers],[Beginning
balance]])=1,LoanAmount,INDEX(PaymentSchedule3[Ending
balance],ROW()-ROW(PaymentSchedule3[[#Headers],[Beginning
balance]])-1)),"")</f>
        <v/>
      </c>
      <c r="E82" s="47" t="str">
        <f ca="1">IF(PaymentSchedule3[[#This Row],[Payment number]]&lt;&gt;"",ScheduledPayment,"")</f>
        <v/>
      </c>
      <c r="F82"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2"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2" s="47" t="str">
        <f ca="1">IF(PaymentSchedule3[[#This Row],[Payment number]]&lt;&gt;"",PaymentSchedule3[[#This Row],[Total
payment]]-PaymentSchedule3[[#This Row],[Interest]],"")</f>
        <v/>
      </c>
      <c r="I82" s="47" t="str">
        <f ca="1">IF(PaymentSchedule3[[#This Row],[Payment number]]&lt;&gt;"",PaymentSchedule3[[#This Row],[Beginning
balance]]*(InterestRate/PaymentsPerYear),"")</f>
        <v/>
      </c>
      <c r="J82" s="47" t="str">
        <f ca="1">IF(PaymentSchedule3[[#This Row],[Payment number]]&lt;&gt;"",IF(PaymentSchedule3[[#This Row],[Scheduled payment]]+PaymentSchedule3[[#This Row],[Extra
payment]]&lt;=PaymentSchedule3[[#This Row],[Beginning
balance]],PaymentSchedule3[[#This Row],[Beginning
balance]]-PaymentSchedule3[[#This Row],[Principal]],0),"")</f>
        <v/>
      </c>
      <c r="K82" s="47" t="str">
        <f ca="1">IF(PaymentSchedule3[[#This Row],[Payment number]]&lt;&gt;"",SUM(INDEX(PaymentSchedule3[Interest],1,1):PaymentSchedule3[[#This Row],[Interest]]),"")</f>
        <v/>
      </c>
    </row>
    <row r="83" spans="2:11" ht="24" customHeight="1" x14ac:dyDescent="0.25">
      <c r="B83" s="45" t="str">
        <f ca="1">IF(LoanIsGood,IF(ROW()-ROW(PaymentSchedule3[[#Headers],[Payment number]])&gt;ScheduledNumberOfPayments,"",ROW()-ROW(PaymentSchedule3[[#Headers],[Payment number]])),"")</f>
        <v/>
      </c>
      <c r="C83" s="46" t="str">
        <f ca="1">IF(PaymentSchedule3[[#This Row],[Payment number]]&lt;&gt;"",EOMONTH(LoanStartDate,ROW(PaymentSchedule3[[#This Row],[Payment number]])-ROW(PaymentSchedule3[[#Headers],[Payment number]])-2)+DAY(LoanStartDate),"")</f>
        <v/>
      </c>
      <c r="D83" s="47" t="str" cm="1">
        <f t="array" aca="1" ref="D83" ca="1">IF(PaymentSchedule3[[#This Row],[Payment number]]&lt;&gt;"",IF(ROW()-ROW(PaymentSchedule3[[#Headers],[Beginning
balance]])=1,LoanAmount,INDEX(PaymentSchedule3[Ending
balance],ROW()-ROW(PaymentSchedule3[[#Headers],[Beginning
balance]])-1)),"")</f>
        <v/>
      </c>
      <c r="E83" s="47" t="str">
        <f ca="1">IF(PaymentSchedule3[[#This Row],[Payment number]]&lt;&gt;"",ScheduledPayment,"")</f>
        <v/>
      </c>
      <c r="F83"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3"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3" s="47" t="str">
        <f ca="1">IF(PaymentSchedule3[[#This Row],[Payment number]]&lt;&gt;"",PaymentSchedule3[[#This Row],[Total
payment]]-PaymentSchedule3[[#This Row],[Interest]],"")</f>
        <v/>
      </c>
      <c r="I83" s="47" t="str">
        <f ca="1">IF(PaymentSchedule3[[#This Row],[Payment number]]&lt;&gt;"",PaymentSchedule3[[#This Row],[Beginning
balance]]*(InterestRate/PaymentsPerYear),"")</f>
        <v/>
      </c>
      <c r="J83" s="47" t="str">
        <f ca="1">IF(PaymentSchedule3[[#This Row],[Payment number]]&lt;&gt;"",IF(PaymentSchedule3[[#This Row],[Scheduled payment]]+PaymentSchedule3[[#This Row],[Extra
payment]]&lt;=PaymentSchedule3[[#This Row],[Beginning
balance]],PaymentSchedule3[[#This Row],[Beginning
balance]]-PaymentSchedule3[[#This Row],[Principal]],0),"")</f>
        <v/>
      </c>
      <c r="K83" s="47" t="str">
        <f ca="1">IF(PaymentSchedule3[[#This Row],[Payment number]]&lt;&gt;"",SUM(INDEX(PaymentSchedule3[Interest],1,1):PaymentSchedule3[[#This Row],[Interest]]),"")</f>
        <v/>
      </c>
    </row>
    <row r="84" spans="2:11" ht="24" customHeight="1" x14ac:dyDescent="0.25">
      <c r="B84" s="45" t="str">
        <f ca="1">IF(LoanIsGood,IF(ROW()-ROW(PaymentSchedule3[[#Headers],[Payment number]])&gt;ScheduledNumberOfPayments,"",ROW()-ROW(PaymentSchedule3[[#Headers],[Payment number]])),"")</f>
        <v/>
      </c>
      <c r="C84" s="46" t="str">
        <f ca="1">IF(PaymentSchedule3[[#This Row],[Payment number]]&lt;&gt;"",EOMONTH(LoanStartDate,ROW(PaymentSchedule3[[#This Row],[Payment number]])-ROW(PaymentSchedule3[[#Headers],[Payment number]])-2)+DAY(LoanStartDate),"")</f>
        <v/>
      </c>
      <c r="D84" s="47" t="str" cm="1">
        <f t="array" aca="1" ref="D84" ca="1">IF(PaymentSchedule3[[#This Row],[Payment number]]&lt;&gt;"",IF(ROW()-ROW(PaymentSchedule3[[#Headers],[Beginning
balance]])=1,LoanAmount,INDEX(PaymentSchedule3[Ending
balance],ROW()-ROW(PaymentSchedule3[[#Headers],[Beginning
balance]])-1)),"")</f>
        <v/>
      </c>
      <c r="E84" s="47" t="str">
        <f ca="1">IF(PaymentSchedule3[[#This Row],[Payment number]]&lt;&gt;"",ScheduledPayment,"")</f>
        <v/>
      </c>
      <c r="F84"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4"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4" s="47" t="str">
        <f ca="1">IF(PaymentSchedule3[[#This Row],[Payment number]]&lt;&gt;"",PaymentSchedule3[[#This Row],[Total
payment]]-PaymentSchedule3[[#This Row],[Interest]],"")</f>
        <v/>
      </c>
      <c r="I84" s="47" t="str">
        <f ca="1">IF(PaymentSchedule3[[#This Row],[Payment number]]&lt;&gt;"",PaymentSchedule3[[#This Row],[Beginning
balance]]*(InterestRate/PaymentsPerYear),"")</f>
        <v/>
      </c>
      <c r="J84" s="47" t="str">
        <f ca="1">IF(PaymentSchedule3[[#This Row],[Payment number]]&lt;&gt;"",IF(PaymentSchedule3[[#This Row],[Scheduled payment]]+PaymentSchedule3[[#This Row],[Extra
payment]]&lt;=PaymentSchedule3[[#This Row],[Beginning
balance]],PaymentSchedule3[[#This Row],[Beginning
balance]]-PaymentSchedule3[[#This Row],[Principal]],0),"")</f>
        <v/>
      </c>
      <c r="K84" s="47" t="str">
        <f ca="1">IF(PaymentSchedule3[[#This Row],[Payment number]]&lt;&gt;"",SUM(INDEX(PaymentSchedule3[Interest],1,1):PaymentSchedule3[[#This Row],[Interest]]),"")</f>
        <v/>
      </c>
    </row>
    <row r="85" spans="2:11" ht="24" customHeight="1" x14ac:dyDescent="0.25">
      <c r="B85" s="45" t="str">
        <f ca="1">IF(LoanIsGood,IF(ROW()-ROW(PaymentSchedule3[[#Headers],[Payment number]])&gt;ScheduledNumberOfPayments,"",ROW()-ROW(PaymentSchedule3[[#Headers],[Payment number]])),"")</f>
        <v/>
      </c>
      <c r="C85" s="46" t="str">
        <f ca="1">IF(PaymentSchedule3[[#This Row],[Payment number]]&lt;&gt;"",EOMONTH(LoanStartDate,ROW(PaymentSchedule3[[#This Row],[Payment number]])-ROW(PaymentSchedule3[[#Headers],[Payment number]])-2)+DAY(LoanStartDate),"")</f>
        <v/>
      </c>
      <c r="D85" s="47" t="str" cm="1">
        <f t="array" aca="1" ref="D85" ca="1">IF(PaymentSchedule3[[#This Row],[Payment number]]&lt;&gt;"",IF(ROW()-ROW(PaymentSchedule3[[#Headers],[Beginning
balance]])=1,LoanAmount,INDEX(PaymentSchedule3[Ending
balance],ROW()-ROW(PaymentSchedule3[[#Headers],[Beginning
balance]])-1)),"")</f>
        <v/>
      </c>
      <c r="E85" s="47" t="str">
        <f ca="1">IF(PaymentSchedule3[[#This Row],[Payment number]]&lt;&gt;"",ScheduledPayment,"")</f>
        <v/>
      </c>
      <c r="F85"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5"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5" s="47" t="str">
        <f ca="1">IF(PaymentSchedule3[[#This Row],[Payment number]]&lt;&gt;"",PaymentSchedule3[[#This Row],[Total
payment]]-PaymentSchedule3[[#This Row],[Interest]],"")</f>
        <v/>
      </c>
      <c r="I85" s="47" t="str">
        <f ca="1">IF(PaymentSchedule3[[#This Row],[Payment number]]&lt;&gt;"",PaymentSchedule3[[#This Row],[Beginning
balance]]*(InterestRate/PaymentsPerYear),"")</f>
        <v/>
      </c>
      <c r="J85" s="47" t="str">
        <f ca="1">IF(PaymentSchedule3[[#This Row],[Payment number]]&lt;&gt;"",IF(PaymentSchedule3[[#This Row],[Scheduled payment]]+PaymentSchedule3[[#This Row],[Extra
payment]]&lt;=PaymentSchedule3[[#This Row],[Beginning
balance]],PaymentSchedule3[[#This Row],[Beginning
balance]]-PaymentSchedule3[[#This Row],[Principal]],0),"")</f>
        <v/>
      </c>
      <c r="K85" s="47" t="str">
        <f ca="1">IF(PaymentSchedule3[[#This Row],[Payment number]]&lt;&gt;"",SUM(INDEX(PaymentSchedule3[Interest],1,1):PaymentSchedule3[[#This Row],[Interest]]),"")</f>
        <v/>
      </c>
    </row>
    <row r="86" spans="2:11" ht="24" customHeight="1" x14ac:dyDescent="0.25">
      <c r="B86" s="45" t="str">
        <f ca="1">IF(LoanIsGood,IF(ROW()-ROW(PaymentSchedule3[[#Headers],[Payment number]])&gt;ScheduledNumberOfPayments,"",ROW()-ROW(PaymentSchedule3[[#Headers],[Payment number]])),"")</f>
        <v/>
      </c>
      <c r="C86" s="46" t="str">
        <f ca="1">IF(PaymentSchedule3[[#This Row],[Payment number]]&lt;&gt;"",EOMONTH(LoanStartDate,ROW(PaymentSchedule3[[#This Row],[Payment number]])-ROW(PaymentSchedule3[[#Headers],[Payment number]])-2)+DAY(LoanStartDate),"")</f>
        <v/>
      </c>
      <c r="D86" s="47" t="str" cm="1">
        <f t="array" aca="1" ref="D86" ca="1">IF(PaymentSchedule3[[#This Row],[Payment number]]&lt;&gt;"",IF(ROW()-ROW(PaymentSchedule3[[#Headers],[Beginning
balance]])=1,LoanAmount,INDEX(PaymentSchedule3[Ending
balance],ROW()-ROW(PaymentSchedule3[[#Headers],[Beginning
balance]])-1)),"")</f>
        <v/>
      </c>
      <c r="E86" s="47" t="str">
        <f ca="1">IF(PaymentSchedule3[[#This Row],[Payment number]]&lt;&gt;"",ScheduledPayment,"")</f>
        <v/>
      </c>
      <c r="F86"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6"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6" s="47" t="str">
        <f ca="1">IF(PaymentSchedule3[[#This Row],[Payment number]]&lt;&gt;"",PaymentSchedule3[[#This Row],[Total
payment]]-PaymentSchedule3[[#This Row],[Interest]],"")</f>
        <v/>
      </c>
      <c r="I86" s="47" t="str">
        <f ca="1">IF(PaymentSchedule3[[#This Row],[Payment number]]&lt;&gt;"",PaymentSchedule3[[#This Row],[Beginning
balance]]*(InterestRate/PaymentsPerYear),"")</f>
        <v/>
      </c>
      <c r="J86" s="47" t="str">
        <f ca="1">IF(PaymentSchedule3[[#This Row],[Payment number]]&lt;&gt;"",IF(PaymentSchedule3[[#This Row],[Scheduled payment]]+PaymentSchedule3[[#This Row],[Extra
payment]]&lt;=PaymentSchedule3[[#This Row],[Beginning
balance]],PaymentSchedule3[[#This Row],[Beginning
balance]]-PaymentSchedule3[[#This Row],[Principal]],0),"")</f>
        <v/>
      </c>
      <c r="K86" s="47" t="str">
        <f ca="1">IF(PaymentSchedule3[[#This Row],[Payment number]]&lt;&gt;"",SUM(INDEX(PaymentSchedule3[Interest],1,1):PaymentSchedule3[[#This Row],[Interest]]),"")</f>
        <v/>
      </c>
    </row>
    <row r="87" spans="2:11" ht="24" customHeight="1" x14ac:dyDescent="0.25">
      <c r="B87" s="45" t="str">
        <f ca="1">IF(LoanIsGood,IF(ROW()-ROW(PaymentSchedule3[[#Headers],[Payment number]])&gt;ScheduledNumberOfPayments,"",ROW()-ROW(PaymentSchedule3[[#Headers],[Payment number]])),"")</f>
        <v/>
      </c>
      <c r="C87" s="46" t="str">
        <f ca="1">IF(PaymentSchedule3[[#This Row],[Payment number]]&lt;&gt;"",EOMONTH(LoanStartDate,ROW(PaymentSchedule3[[#This Row],[Payment number]])-ROW(PaymentSchedule3[[#Headers],[Payment number]])-2)+DAY(LoanStartDate),"")</f>
        <v/>
      </c>
      <c r="D87" s="47" t="str" cm="1">
        <f t="array" aca="1" ref="D87" ca="1">IF(PaymentSchedule3[[#This Row],[Payment number]]&lt;&gt;"",IF(ROW()-ROW(PaymentSchedule3[[#Headers],[Beginning
balance]])=1,LoanAmount,INDEX(PaymentSchedule3[Ending
balance],ROW()-ROW(PaymentSchedule3[[#Headers],[Beginning
balance]])-1)),"")</f>
        <v/>
      </c>
      <c r="E87" s="47" t="str">
        <f ca="1">IF(PaymentSchedule3[[#This Row],[Payment number]]&lt;&gt;"",ScheduledPayment,"")</f>
        <v/>
      </c>
      <c r="F87"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7"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7" s="47" t="str">
        <f ca="1">IF(PaymentSchedule3[[#This Row],[Payment number]]&lt;&gt;"",PaymentSchedule3[[#This Row],[Total
payment]]-PaymentSchedule3[[#This Row],[Interest]],"")</f>
        <v/>
      </c>
      <c r="I87" s="47" t="str">
        <f ca="1">IF(PaymentSchedule3[[#This Row],[Payment number]]&lt;&gt;"",PaymentSchedule3[[#This Row],[Beginning
balance]]*(InterestRate/PaymentsPerYear),"")</f>
        <v/>
      </c>
      <c r="J87" s="47" t="str">
        <f ca="1">IF(PaymentSchedule3[[#This Row],[Payment number]]&lt;&gt;"",IF(PaymentSchedule3[[#This Row],[Scheduled payment]]+PaymentSchedule3[[#This Row],[Extra
payment]]&lt;=PaymentSchedule3[[#This Row],[Beginning
balance]],PaymentSchedule3[[#This Row],[Beginning
balance]]-PaymentSchedule3[[#This Row],[Principal]],0),"")</f>
        <v/>
      </c>
      <c r="K87" s="47" t="str">
        <f ca="1">IF(PaymentSchedule3[[#This Row],[Payment number]]&lt;&gt;"",SUM(INDEX(PaymentSchedule3[Interest],1,1):PaymentSchedule3[[#This Row],[Interest]]),"")</f>
        <v/>
      </c>
    </row>
    <row r="88" spans="2:11" ht="24" customHeight="1" x14ac:dyDescent="0.25">
      <c r="B88" s="45" t="str">
        <f ca="1">IF(LoanIsGood,IF(ROW()-ROW(PaymentSchedule3[[#Headers],[Payment number]])&gt;ScheduledNumberOfPayments,"",ROW()-ROW(PaymentSchedule3[[#Headers],[Payment number]])),"")</f>
        <v/>
      </c>
      <c r="C88" s="46" t="str">
        <f ca="1">IF(PaymentSchedule3[[#This Row],[Payment number]]&lt;&gt;"",EOMONTH(LoanStartDate,ROW(PaymentSchedule3[[#This Row],[Payment number]])-ROW(PaymentSchedule3[[#Headers],[Payment number]])-2)+DAY(LoanStartDate),"")</f>
        <v/>
      </c>
      <c r="D88" s="47" t="str" cm="1">
        <f t="array" aca="1" ref="D88" ca="1">IF(PaymentSchedule3[[#This Row],[Payment number]]&lt;&gt;"",IF(ROW()-ROW(PaymentSchedule3[[#Headers],[Beginning
balance]])=1,LoanAmount,INDEX(PaymentSchedule3[Ending
balance],ROW()-ROW(PaymentSchedule3[[#Headers],[Beginning
balance]])-1)),"")</f>
        <v/>
      </c>
      <c r="E88" s="47" t="str">
        <f ca="1">IF(PaymentSchedule3[[#This Row],[Payment number]]&lt;&gt;"",ScheduledPayment,"")</f>
        <v/>
      </c>
      <c r="F88"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8"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8" s="47" t="str">
        <f ca="1">IF(PaymentSchedule3[[#This Row],[Payment number]]&lt;&gt;"",PaymentSchedule3[[#This Row],[Total
payment]]-PaymentSchedule3[[#This Row],[Interest]],"")</f>
        <v/>
      </c>
      <c r="I88" s="47" t="str">
        <f ca="1">IF(PaymentSchedule3[[#This Row],[Payment number]]&lt;&gt;"",PaymentSchedule3[[#This Row],[Beginning
balance]]*(InterestRate/PaymentsPerYear),"")</f>
        <v/>
      </c>
      <c r="J88" s="47" t="str">
        <f ca="1">IF(PaymentSchedule3[[#This Row],[Payment number]]&lt;&gt;"",IF(PaymentSchedule3[[#This Row],[Scheduled payment]]+PaymentSchedule3[[#This Row],[Extra
payment]]&lt;=PaymentSchedule3[[#This Row],[Beginning
balance]],PaymentSchedule3[[#This Row],[Beginning
balance]]-PaymentSchedule3[[#This Row],[Principal]],0),"")</f>
        <v/>
      </c>
      <c r="K88" s="47" t="str">
        <f ca="1">IF(PaymentSchedule3[[#This Row],[Payment number]]&lt;&gt;"",SUM(INDEX(PaymentSchedule3[Interest],1,1):PaymentSchedule3[[#This Row],[Interest]]),"")</f>
        <v/>
      </c>
    </row>
    <row r="89" spans="2:11" ht="24" customHeight="1" x14ac:dyDescent="0.25">
      <c r="B89" s="45" t="str">
        <f ca="1">IF(LoanIsGood,IF(ROW()-ROW(PaymentSchedule3[[#Headers],[Payment number]])&gt;ScheduledNumberOfPayments,"",ROW()-ROW(PaymentSchedule3[[#Headers],[Payment number]])),"")</f>
        <v/>
      </c>
      <c r="C89" s="46" t="str">
        <f ca="1">IF(PaymentSchedule3[[#This Row],[Payment number]]&lt;&gt;"",EOMONTH(LoanStartDate,ROW(PaymentSchedule3[[#This Row],[Payment number]])-ROW(PaymentSchedule3[[#Headers],[Payment number]])-2)+DAY(LoanStartDate),"")</f>
        <v/>
      </c>
      <c r="D89" s="47" t="str" cm="1">
        <f t="array" aca="1" ref="D89" ca="1">IF(PaymentSchedule3[[#This Row],[Payment number]]&lt;&gt;"",IF(ROW()-ROW(PaymentSchedule3[[#Headers],[Beginning
balance]])=1,LoanAmount,INDEX(PaymentSchedule3[Ending
balance],ROW()-ROW(PaymentSchedule3[[#Headers],[Beginning
balance]])-1)),"")</f>
        <v/>
      </c>
      <c r="E89" s="47" t="str">
        <f ca="1">IF(PaymentSchedule3[[#This Row],[Payment number]]&lt;&gt;"",ScheduledPayment,"")</f>
        <v/>
      </c>
      <c r="F89"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9"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9" s="47" t="str">
        <f ca="1">IF(PaymentSchedule3[[#This Row],[Payment number]]&lt;&gt;"",PaymentSchedule3[[#This Row],[Total
payment]]-PaymentSchedule3[[#This Row],[Interest]],"")</f>
        <v/>
      </c>
      <c r="I89" s="47" t="str">
        <f ca="1">IF(PaymentSchedule3[[#This Row],[Payment number]]&lt;&gt;"",PaymentSchedule3[[#This Row],[Beginning
balance]]*(InterestRate/PaymentsPerYear),"")</f>
        <v/>
      </c>
      <c r="J89" s="47" t="str">
        <f ca="1">IF(PaymentSchedule3[[#This Row],[Payment number]]&lt;&gt;"",IF(PaymentSchedule3[[#This Row],[Scheduled payment]]+PaymentSchedule3[[#This Row],[Extra
payment]]&lt;=PaymentSchedule3[[#This Row],[Beginning
balance]],PaymentSchedule3[[#This Row],[Beginning
balance]]-PaymentSchedule3[[#This Row],[Principal]],0),"")</f>
        <v/>
      </c>
      <c r="K89" s="47" t="str">
        <f ca="1">IF(PaymentSchedule3[[#This Row],[Payment number]]&lt;&gt;"",SUM(INDEX(PaymentSchedule3[Interest],1,1):PaymentSchedule3[[#This Row],[Interest]]),"")</f>
        <v/>
      </c>
    </row>
    <row r="90" spans="2:11" ht="24" customHeight="1" x14ac:dyDescent="0.25">
      <c r="B90" s="45" t="str">
        <f ca="1">IF(LoanIsGood,IF(ROW()-ROW(PaymentSchedule3[[#Headers],[Payment number]])&gt;ScheduledNumberOfPayments,"",ROW()-ROW(PaymentSchedule3[[#Headers],[Payment number]])),"")</f>
        <v/>
      </c>
      <c r="C90" s="46" t="str">
        <f ca="1">IF(PaymentSchedule3[[#This Row],[Payment number]]&lt;&gt;"",EOMONTH(LoanStartDate,ROW(PaymentSchedule3[[#This Row],[Payment number]])-ROW(PaymentSchedule3[[#Headers],[Payment number]])-2)+DAY(LoanStartDate),"")</f>
        <v/>
      </c>
      <c r="D90" s="47" t="str" cm="1">
        <f t="array" aca="1" ref="D90" ca="1">IF(PaymentSchedule3[[#This Row],[Payment number]]&lt;&gt;"",IF(ROW()-ROW(PaymentSchedule3[[#Headers],[Beginning
balance]])=1,LoanAmount,INDEX(PaymentSchedule3[Ending
balance],ROW()-ROW(PaymentSchedule3[[#Headers],[Beginning
balance]])-1)),"")</f>
        <v/>
      </c>
      <c r="E90" s="47" t="str">
        <f ca="1">IF(PaymentSchedule3[[#This Row],[Payment number]]&lt;&gt;"",ScheduledPayment,"")</f>
        <v/>
      </c>
      <c r="F90"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0"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0" s="47" t="str">
        <f ca="1">IF(PaymentSchedule3[[#This Row],[Payment number]]&lt;&gt;"",PaymentSchedule3[[#This Row],[Total
payment]]-PaymentSchedule3[[#This Row],[Interest]],"")</f>
        <v/>
      </c>
      <c r="I90" s="47" t="str">
        <f ca="1">IF(PaymentSchedule3[[#This Row],[Payment number]]&lt;&gt;"",PaymentSchedule3[[#This Row],[Beginning
balance]]*(InterestRate/PaymentsPerYear),"")</f>
        <v/>
      </c>
      <c r="J90" s="47" t="str">
        <f ca="1">IF(PaymentSchedule3[[#This Row],[Payment number]]&lt;&gt;"",IF(PaymentSchedule3[[#This Row],[Scheduled payment]]+PaymentSchedule3[[#This Row],[Extra
payment]]&lt;=PaymentSchedule3[[#This Row],[Beginning
balance]],PaymentSchedule3[[#This Row],[Beginning
balance]]-PaymentSchedule3[[#This Row],[Principal]],0),"")</f>
        <v/>
      </c>
      <c r="K90" s="47" t="str">
        <f ca="1">IF(PaymentSchedule3[[#This Row],[Payment number]]&lt;&gt;"",SUM(INDEX(PaymentSchedule3[Interest],1,1):PaymentSchedule3[[#This Row],[Interest]]),"")</f>
        <v/>
      </c>
    </row>
    <row r="91" spans="2:11" ht="24" customHeight="1" x14ac:dyDescent="0.25">
      <c r="B91" s="45" t="str">
        <f ca="1">IF(LoanIsGood,IF(ROW()-ROW(PaymentSchedule3[[#Headers],[Payment number]])&gt;ScheduledNumberOfPayments,"",ROW()-ROW(PaymentSchedule3[[#Headers],[Payment number]])),"")</f>
        <v/>
      </c>
      <c r="C91" s="46" t="str">
        <f ca="1">IF(PaymentSchedule3[[#This Row],[Payment number]]&lt;&gt;"",EOMONTH(LoanStartDate,ROW(PaymentSchedule3[[#This Row],[Payment number]])-ROW(PaymentSchedule3[[#Headers],[Payment number]])-2)+DAY(LoanStartDate),"")</f>
        <v/>
      </c>
      <c r="D91" s="47" t="str" cm="1">
        <f t="array" aca="1" ref="D91" ca="1">IF(PaymentSchedule3[[#This Row],[Payment number]]&lt;&gt;"",IF(ROW()-ROW(PaymentSchedule3[[#Headers],[Beginning
balance]])=1,LoanAmount,INDEX(PaymentSchedule3[Ending
balance],ROW()-ROW(PaymentSchedule3[[#Headers],[Beginning
balance]])-1)),"")</f>
        <v/>
      </c>
      <c r="E91" s="47" t="str">
        <f ca="1">IF(PaymentSchedule3[[#This Row],[Payment number]]&lt;&gt;"",ScheduledPayment,"")</f>
        <v/>
      </c>
      <c r="F91"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1"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1" s="47" t="str">
        <f ca="1">IF(PaymentSchedule3[[#This Row],[Payment number]]&lt;&gt;"",PaymentSchedule3[[#This Row],[Total
payment]]-PaymentSchedule3[[#This Row],[Interest]],"")</f>
        <v/>
      </c>
      <c r="I91" s="47" t="str">
        <f ca="1">IF(PaymentSchedule3[[#This Row],[Payment number]]&lt;&gt;"",PaymentSchedule3[[#This Row],[Beginning
balance]]*(InterestRate/PaymentsPerYear),"")</f>
        <v/>
      </c>
      <c r="J91" s="47" t="str">
        <f ca="1">IF(PaymentSchedule3[[#This Row],[Payment number]]&lt;&gt;"",IF(PaymentSchedule3[[#This Row],[Scheduled payment]]+PaymentSchedule3[[#This Row],[Extra
payment]]&lt;=PaymentSchedule3[[#This Row],[Beginning
balance]],PaymentSchedule3[[#This Row],[Beginning
balance]]-PaymentSchedule3[[#This Row],[Principal]],0),"")</f>
        <v/>
      </c>
      <c r="K91" s="47" t="str">
        <f ca="1">IF(PaymentSchedule3[[#This Row],[Payment number]]&lt;&gt;"",SUM(INDEX(PaymentSchedule3[Interest],1,1):PaymentSchedule3[[#This Row],[Interest]]),"")</f>
        <v/>
      </c>
    </row>
    <row r="92" spans="2:11" ht="24" customHeight="1" x14ac:dyDescent="0.25">
      <c r="B92" s="45" t="str">
        <f ca="1">IF(LoanIsGood,IF(ROW()-ROW(PaymentSchedule3[[#Headers],[Payment number]])&gt;ScheduledNumberOfPayments,"",ROW()-ROW(PaymentSchedule3[[#Headers],[Payment number]])),"")</f>
        <v/>
      </c>
      <c r="C92" s="46" t="str">
        <f ca="1">IF(PaymentSchedule3[[#This Row],[Payment number]]&lt;&gt;"",EOMONTH(LoanStartDate,ROW(PaymentSchedule3[[#This Row],[Payment number]])-ROW(PaymentSchedule3[[#Headers],[Payment number]])-2)+DAY(LoanStartDate),"")</f>
        <v/>
      </c>
      <c r="D92" s="47" t="str" cm="1">
        <f t="array" aca="1" ref="D92" ca="1">IF(PaymentSchedule3[[#This Row],[Payment number]]&lt;&gt;"",IF(ROW()-ROW(PaymentSchedule3[[#Headers],[Beginning
balance]])=1,LoanAmount,INDEX(PaymentSchedule3[Ending
balance],ROW()-ROW(PaymentSchedule3[[#Headers],[Beginning
balance]])-1)),"")</f>
        <v/>
      </c>
      <c r="E92" s="47" t="str">
        <f ca="1">IF(PaymentSchedule3[[#This Row],[Payment number]]&lt;&gt;"",ScheduledPayment,"")</f>
        <v/>
      </c>
      <c r="F92"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2"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2" s="47" t="str">
        <f ca="1">IF(PaymentSchedule3[[#This Row],[Payment number]]&lt;&gt;"",PaymentSchedule3[[#This Row],[Total
payment]]-PaymentSchedule3[[#This Row],[Interest]],"")</f>
        <v/>
      </c>
      <c r="I92" s="47" t="str">
        <f ca="1">IF(PaymentSchedule3[[#This Row],[Payment number]]&lt;&gt;"",PaymentSchedule3[[#This Row],[Beginning
balance]]*(InterestRate/PaymentsPerYear),"")</f>
        <v/>
      </c>
      <c r="J92" s="47" t="str">
        <f ca="1">IF(PaymentSchedule3[[#This Row],[Payment number]]&lt;&gt;"",IF(PaymentSchedule3[[#This Row],[Scheduled payment]]+PaymentSchedule3[[#This Row],[Extra
payment]]&lt;=PaymentSchedule3[[#This Row],[Beginning
balance]],PaymentSchedule3[[#This Row],[Beginning
balance]]-PaymentSchedule3[[#This Row],[Principal]],0),"")</f>
        <v/>
      </c>
      <c r="K92" s="47" t="str">
        <f ca="1">IF(PaymentSchedule3[[#This Row],[Payment number]]&lt;&gt;"",SUM(INDEX(PaymentSchedule3[Interest],1,1):PaymentSchedule3[[#This Row],[Interest]]),"")</f>
        <v/>
      </c>
    </row>
    <row r="93" spans="2:11" ht="24" customHeight="1" x14ac:dyDescent="0.25">
      <c r="B93" s="45" t="str">
        <f ca="1">IF(LoanIsGood,IF(ROW()-ROW(PaymentSchedule3[[#Headers],[Payment number]])&gt;ScheduledNumberOfPayments,"",ROW()-ROW(PaymentSchedule3[[#Headers],[Payment number]])),"")</f>
        <v/>
      </c>
      <c r="C93" s="46" t="str">
        <f ca="1">IF(PaymentSchedule3[[#This Row],[Payment number]]&lt;&gt;"",EOMONTH(LoanStartDate,ROW(PaymentSchedule3[[#This Row],[Payment number]])-ROW(PaymentSchedule3[[#Headers],[Payment number]])-2)+DAY(LoanStartDate),"")</f>
        <v/>
      </c>
      <c r="D93" s="47" t="str" cm="1">
        <f t="array" aca="1" ref="D93" ca="1">IF(PaymentSchedule3[[#This Row],[Payment number]]&lt;&gt;"",IF(ROW()-ROW(PaymentSchedule3[[#Headers],[Beginning
balance]])=1,LoanAmount,INDEX(PaymentSchedule3[Ending
balance],ROW()-ROW(PaymentSchedule3[[#Headers],[Beginning
balance]])-1)),"")</f>
        <v/>
      </c>
      <c r="E93" s="47" t="str">
        <f ca="1">IF(PaymentSchedule3[[#This Row],[Payment number]]&lt;&gt;"",ScheduledPayment,"")</f>
        <v/>
      </c>
      <c r="F93"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3"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3" s="47" t="str">
        <f ca="1">IF(PaymentSchedule3[[#This Row],[Payment number]]&lt;&gt;"",PaymentSchedule3[[#This Row],[Total
payment]]-PaymentSchedule3[[#This Row],[Interest]],"")</f>
        <v/>
      </c>
      <c r="I93" s="47" t="str">
        <f ca="1">IF(PaymentSchedule3[[#This Row],[Payment number]]&lt;&gt;"",PaymentSchedule3[[#This Row],[Beginning
balance]]*(InterestRate/PaymentsPerYear),"")</f>
        <v/>
      </c>
      <c r="J93" s="47" t="str">
        <f ca="1">IF(PaymentSchedule3[[#This Row],[Payment number]]&lt;&gt;"",IF(PaymentSchedule3[[#This Row],[Scheduled payment]]+PaymentSchedule3[[#This Row],[Extra
payment]]&lt;=PaymentSchedule3[[#This Row],[Beginning
balance]],PaymentSchedule3[[#This Row],[Beginning
balance]]-PaymentSchedule3[[#This Row],[Principal]],0),"")</f>
        <v/>
      </c>
      <c r="K93" s="47" t="str">
        <f ca="1">IF(PaymentSchedule3[[#This Row],[Payment number]]&lt;&gt;"",SUM(INDEX(PaymentSchedule3[Interest],1,1):PaymentSchedule3[[#This Row],[Interest]]),"")</f>
        <v/>
      </c>
    </row>
    <row r="94" spans="2:11" ht="24" customHeight="1" x14ac:dyDescent="0.25">
      <c r="B94" s="45" t="str">
        <f ca="1">IF(LoanIsGood,IF(ROW()-ROW(PaymentSchedule3[[#Headers],[Payment number]])&gt;ScheduledNumberOfPayments,"",ROW()-ROW(PaymentSchedule3[[#Headers],[Payment number]])),"")</f>
        <v/>
      </c>
      <c r="C94" s="46" t="str">
        <f ca="1">IF(PaymentSchedule3[[#This Row],[Payment number]]&lt;&gt;"",EOMONTH(LoanStartDate,ROW(PaymentSchedule3[[#This Row],[Payment number]])-ROW(PaymentSchedule3[[#Headers],[Payment number]])-2)+DAY(LoanStartDate),"")</f>
        <v/>
      </c>
      <c r="D94" s="47" t="str" cm="1">
        <f t="array" aca="1" ref="D94" ca="1">IF(PaymentSchedule3[[#This Row],[Payment number]]&lt;&gt;"",IF(ROW()-ROW(PaymentSchedule3[[#Headers],[Beginning
balance]])=1,LoanAmount,INDEX(PaymentSchedule3[Ending
balance],ROW()-ROW(PaymentSchedule3[[#Headers],[Beginning
balance]])-1)),"")</f>
        <v/>
      </c>
      <c r="E94" s="47" t="str">
        <f ca="1">IF(PaymentSchedule3[[#This Row],[Payment number]]&lt;&gt;"",ScheduledPayment,"")</f>
        <v/>
      </c>
      <c r="F94"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4"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4" s="47" t="str">
        <f ca="1">IF(PaymentSchedule3[[#This Row],[Payment number]]&lt;&gt;"",PaymentSchedule3[[#This Row],[Total
payment]]-PaymentSchedule3[[#This Row],[Interest]],"")</f>
        <v/>
      </c>
      <c r="I94" s="47" t="str">
        <f ca="1">IF(PaymentSchedule3[[#This Row],[Payment number]]&lt;&gt;"",PaymentSchedule3[[#This Row],[Beginning
balance]]*(InterestRate/PaymentsPerYear),"")</f>
        <v/>
      </c>
      <c r="J94" s="47" t="str">
        <f ca="1">IF(PaymentSchedule3[[#This Row],[Payment number]]&lt;&gt;"",IF(PaymentSchedule3[[#This Row],[Scheduled payment]]+PaymentSchedule3[[#This Row],[Extra
payment]]&lt;=PaymentSchedule3[[#This Row],[Beginning
balance]],PaymentSchedule3[[#This Row],[Beginning
balance]]-PaymentSchedule3[[#This Row],[Principal]],0),"")</f>
        <v/>
      </c>
      <c r="K94" s="47" t="str">
        <f ca="1">IF(PaymentSchedule3[[#This Row],[Payment number]]&lt;&gt;"",SUM(INDEX(PaymentSchedule3[Interest],1,1):PaymentSchedule3[[#This Row],[Interest]]),"")</f>
        <v/>
      </c>
    </row>
    <row r="95" spans="2:11" ht="24" customHeight="1" x14ac:dyDescent="0.25">
      <c r="B95" s="45" t="str">
        <f ca="1">IF(LoanIsGood,IF(ROW()-ROW(PaymentSchedule3[[#Headers],[Payment number]])&gt;ScheduledNumberOfPayments,"",ROW()-ROW(PaymentSchedule3[[#Headers],[Payment number]])),"")</f>
        <v/>
      </c>
      <c r="C95" s="46" t="str">
        <f ca="1">IF(PaymentSchedule3[[#This Row],[Payment number]]&lt;&gt;"",EOMONTH(LoanStartDate,ROW(PaymentSchedule3[[#This Row],[Payment number]])-ROW(PaymentSchedule3[[#Headers],[Payment number]])-2)+DAY(LoanStartDate),"")</f>
        <v/>
      </c>
      <c r="D95" s="47" t="str" cm="1">
        <f t="array" aca="1" ref="D95" ca="1">IF(PaymentSchedule3[[#This Row],[Payment number]]&lt;&gt;"",IF(ROW()-ROW(PaymentSchedule3[[#Headers],[Beginning
balance]])=1,LoanAmount,INDEX(PaymentSchedule3[Ending
balance],ROW()-ROW(PaymentSchedule3[[#Headers],[Beginning
balance]])-1)),"")</f>
        <v/>
      </c>
      <c r="E95" s="47" t="str">
        <f ca="1">IF(PaymentSchedule3[[#This Row],[Payment number]]&lt;&gt;"",ScheduledPayment,"")</f>
        <v/>
      </c>
      <c r="F95"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5"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5" s="47" t="str">
        <f ca="1">IF(PaymentSchedule3[[#This Row],[Payment number]]&lt;&gt;"",PaymentSchedule3[[#This Row],[Total
payment]]-PaymentSchedule3[[#This Row],[Interest]],"")</f>
        <v/>
      </c>
      <c r="I95" s="47" t="str">
        <f ca="1">IF(PaymentSchedule3[[#This Row],[Payment number]]&lt;&gt;"",PaymentSchedule3[[#This Row],[Beginning
balance]]*(InterestRate/PaymentsPerYear),"")</f>
        <v/>
      </c>
      <c r="J95" s="47" t="str">
        <f ca="1">IF(PaymentSchedule3[[#This Row],[Payment number]]&lt;&gt;"",IF(PaymentSchedule3[[#This Row],[Scheduled payment]]+PaymentSchedule3[[#This Row],[Extra
payment]]&lt;=PaymentSchedule3[[#This Row],[Beginning
balance]],PaymentSchedule3[[#This Row],[Beginning
balance]]-PaymentSchedule3[[#This Row],[Principal]],0),"")</f>
        <v/>
      </c>
      <c r="K95" s="47" t="str">
        <f ca="1">IF(PaymentSchedule3[[#This Row],[Payment number]]&lt;&gt;"",SUM(INDEX(PaymentSchedule3[Interest],1,1):PaymentSchedule3[[#This Row],[Interest]]),"")</f>
        <v/>
      </c>
    </row>
    <row r="96" spans="2:11" ht="24" customHeight="1" x14ac:dyDescent="0.25">
      <c r="B96" s="45" t="str">
        <f ca="1">IF(LoanIsGood,IF(ROW()-ROW(PaymentSchedule3[[#Headers],[Payment number]])&gt;ScheduledNumberOfPayments,"",ROW()-ROW(PaymentSchedule3[[#Headers],[Payment number]])),"")</f>
        <v/>
      </c>
      <c r="C96" s="46" t="str">
        <f ca="1">IF(PaymentSchedule3[[#This Row],[Payment number]]&lt;&gt;"",EOMONTH(LoanStartDate,ROW(PaymentSchedule3[[#This Row],[Payment number]])-ROW(PaymentSchedule3[[#Headers],[Payment number]])-2)+DAY(LoanStartDate),"")</f>
        <v/>
      </c>
      <c r="D96" s="47" t="str" cm="1">
        <f t="array" aca="1" ref="D96" ca="1">IF(PaymentSchedule3[[#This Row],[Payment number]]&lt;&gt;"",IF(ROW()-ROW(PaymentSchedule3[[#Headers],[Beginning
balance]])=1,LoanAmount,INDEX(PaymentSchedule3[Ending
balance],ROW()-ROW(PaymentSchedule3[[#Headers],[Beginning
balance]])-1)),"")</f>
        <v/>
      </c>
      <c r="E96" s="47" t="str">
        <f ca="1">IF(PaymentSchedule3[[#This Row],[Payment number]]&lt;&gt;"",ScheduledPayment,"")</f>
        <v/>
      </c>
      <c r="F96"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6"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6" s="47" t="str">
        <f ca="1">IF(PaymentSchedule3[[#This Row],[Payment number]]&lt;&gt;"",PaymentSchedule3[[#This Row],[Total
payment]]-PaymentSchedule3[[#This Row],[Interest]],"")</f>
        <v/>
      </c>
      <c r="I96" s="47" t="str">
        <f ca="1">IF(PaymentSchedule3[[#This Row],[Payment number]]&lt;&gt;"",PaymentSchedule3[[#This Row],[Beginning
balance]]*(InterestRate/PaymentsPerYear),"")</f>
        <v/>
      </c>
      <c r="J96" s="47" t="str">
        <f ca="1">IF(PaymentSchedule3[[#This Row],[Payment number]]&lt;&gt;"",IF(PaymentSchedule3[[#This Row],[Scheduled payment]]+PaymentSchedule3[[#This Row],[Extra
payment]]&lt;=PaymentSchedule3[[#This Row],[Beginning
balance]],PaymentSchedule3[[#This Row],[Beginning
balance]]-PaymentSchedule3[[#This Row],[Principal]],0),"")</f>
        <v/>
      </c>
      <c r="K96" s="47" t="str">
        <f ca="1">IF(PaymentSchedule3[[#This Row],[Payment number]]&lt;&gt;"",SUM(INDEX(PaymentSchedule3[Interest],1,1):PaymentSchedule3[[#This Row],[Interest]]),"")</f>
        <v/>
      </c>
    </row>
    <row r="97" spans="2:11" ht="24" customHeight="1" x14ac:dyDescent="0.25">
      <c r="B97" s="45" t="str">
        <f ca="1">IF(LoanIsGood,IF(ROW()-ROW(PaymentSchedule3[[#Headers],[Payment number]])&gt;ScheduledNumberOfPayments,"",ROW()-ROW(PaymentSchedule3[[#Headers],[Payment number]])),"")</f>
        <v/>
      </c>
      <c r="C97" s="46" t="str">
        <f ca="1">IF(PaymentSchedule3[[#This Row],[Payment number]]&lt;&gt;"",EOMONTH(LoanStartDate,ROW(PaymentSchedule3[[#This Row],[Payment number]])-ROW(PaymentSchedule3[[#Headers],[Payment number]])-2)+DAY(LoanStartDate),"")</f>
        <v/>
      </c>
      <c r="D97" s="47" t="str" cm="1">
        <f t="array" aca="1" ref="D97" ca="1">IF(PaymentSchedule3[[#This Row],[Payment number]]&lt;&gt;"",IF(ROW()-ROW(PaymentSchedule3[[#Headers],[Beginning
balance]])=1,LoanAmount,INDEX(PaymentSchedule3[Ending
balance],ROW()-ROW(PaymentSchedule3[[#Headers],[Beginning
balance]])-1)),"")</f>
        <v/>
      </c>
      <c r="E97" s="47" t="str">
        <f ca="1">IF(PaymentSchedule3[[#This Row],[Payment number]]&lt;&gt;"",ScheduledPayment,"")</f>
        <v/>
      </c>
      <c r="F97"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7"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7" s="47" t="str">
        <f ca="1">IF(PaymentSchedule3[[#This Row],[Payment number]]&lt;&gt;"",PaymentSchedule3[[#This Row],[Total
payment]]-PaymentSchedule3[[#This Row],[Interest]],"")</f>
        <v/>
      </c>
      <c r="I97" s="47" t="str">
        <f ca="1">IF(PaymentSchedule3[[#This Row],[Payment number]]&lt;&gt;"",PaymentSchedule3[[#This Row],[Beginning
balance]]*(InterestRate/PaymentsPerYear),"")</f>
        <v/>
      </c>
      <c r="J97" s="47" t="str">
        <f ca="1">IF(PaymentSchedule3[[#This Row],[Payment number]]&lt;&gt;"",IF(PaymentSchedule3[[#This Row],[Scheduled payment]]+PaymentSchedule3[[#This Row],[Extra
payment]]&lt;=PaymentSchedule3[[#This Row],[Beginning
balance]],PaymentSchedule3[[#This Row],[Beginning
balance]]-PaymentSchedule3[[#This Row],[Principal]],0),"")</f>
        <v/>
      </c>
      <c r="K97" s="47" t="str">
        <f ca="1">IF(PaymentSchedule3[[#This Row],[Payment number]]&lt;&gt;"",SUM(INDEX(PaymentSchedule3[Interest],1,1):PaymentSchedule3[[#This Row],[Interest]]),"")</f>
        <v/>
      </c>
    </row>
    <row r="98" spans="2:11" ht="24" customHeight="1" x14ac:dyDescent="0.25">
      <c r="B98" s="45" t="str">
        <f ca="1">IF(LoanIsGood,IF(ROW()-ROW(PaymentSchedule3[[#Headers],[Payment number]])&gt;ScheduledNumberOfPayments,"",ROW()-ROW(PaymentSchedule3[[#Headers],[Payment number]])),"")</f>
        <v/>
      </c>
      <c r="C98" s="46" t="str">
        <f ca="1">IF(PaymentSchedule3[[#This Row],[Payment number]]&lt;&gt;"",EOMONTH(LoanStartDate,ROW(PaymentSchedule3[[#This Row],[Payment number]])-ROW(PaymentSchedule3[[#Headers],[Payment number]])-2)+DAY(LoanStartDate),"")</f>
        <v/>
      </c>
      <c r="D98" s="47" t="str" cm="1">
        <f t="array" aca="1" ref="D98" ca="1">IF(PaymentSchedule3[[#This Row],[Payment number]]&lt;&gt;"",IF(ROW()-ROW(PaymentSchedule3[[#Headers],[Beginning
balance]])=1,LoanAmount,INDEX(PaymentSchedule3[Ending
balance],ROW()-ROW(PaymentSchedule3[[#Headers],[Beginning
balance]])-1)),"")</f>
        <v/>
      </c>
      <c r="E98" s="47" t="str">
        <f ca="1">IF(PaymentSchedule3[[#This Row],[Payment number]]&lt;&gt;"",ScheduledPayment,"")</f>
        <v/>
      </c>
      <c r="F98"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8"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8" s="47" t="str">
        <f ca="1">IF(PaymentSchedule3[[#This Row],[Payment number]]&lt;&gt;"",PaymentSchedule3[[#This Row],[Total
payment]]-PaymentSchedule3[[#This Row],[Interest]],"")</f>
        <v/>
      </c>
      <c r="I98" s="47" t="str">
        <f ca="1">IF(PaymentSchedule3[[#This Row],[Payment number]]&lt;&gt;"",PaymentSchedule3[[#This Row],[Beginning
balance]]*(InterestRate/PaymentsPerYear),"")</f>
        <v/>
      </c>
      <c r="J98" s="47" t="str">
        <f ca="1">IF(PaymentSchedule3[[#This Row],[Payment number]]&lt;&gt;"",IF(PaymentSchedule3[[#This Row],[Scheduled payment]]+PaymentSchedule3[[#This Row],[Extra
payment]]&lt;=PaymentSchedule3[[#This Row],[Beginning
balance]],PaymentSchedule3[[#This Row],[Beginning
balance]]-PaymentSchedule3[[#This Row],[Principal]],0),"")</f>
        <v/>
      </c>
      <c r="K98" s="47" t="str">
        <f ca="1">IF(PaymentSchedule3[[#This Row],[Payment number]]&lt;&gt;"",SUM(INDEX(PaymentSchedule3[Interest],1,1):PaymentSchedule3[[#This Row],[Interest]]),"")</f>
        <v/>
      </c>
    </row>
    <row r="99" spans="2:11" ht="24" customHeight="1" x14ac:dyDescent="0.25">
      <c r="B99" s="45" t="str">
        <f ca="1">IF(LoanIsGood,IF(ROW()-ROW(PaymentSchedule3[[#Headers],[Payment number]])&gt;ScheduledNumberOfPayments,"",ROW()-ROW(PaymentSchedule3[[#Headers],[Payment number]])),"")</f>
        <v/>
      </c>
      <c r="C99" s="46" t="str">
        <f ca="1">IF(PaymentSchedule3[[#This Row],[Payment number]]&lt;&gt;"",EOMONTH(LoanStartDate,ROW(PaymentSchedule3[[#This Row],[Payment number]])-ROW(PaymentSchedule3[[#Headers],[Payment number]])-2)+DAY(LoanStartDate),"")</f>
        <v/>
      </c>
      <c r="D99" s="47" t="str" cm="1">
        <f t="array" aca="1" ref="D99" ca="1">IF(PaymentSchedule3[[#This Row],[Payment number]]&lt;&gt;"",IF(ROW()-ROW(PaymentSchedule3[[#Headers],[Beginning
balance]])=1,LoanAmount,INDEX(PaymentSchedule3[Ending
balance],ROW()-ROW(PaymentSchedule3[[#Headers],[Beginning
balance]])-1)),"")</f>
        <v/>
      </c>
      <c r="E99" s="47" t="str">
        <f ca="1">IF(PaymentSchedule3[[#This Row],[Payment number]]&lt;&gt;"",ScheduledPayment,"")</f>
        <v/>
      </c>
      <c r="F99"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9"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9" s="47" t="str">
        <f ca="1">IF(PaymentSchedule3[[#This Row],[Payment number]]&lt;&gt;"",PaymentSchedule3[[#This Row],[Total
payment]]-PaymentSchedule3[[#This Row],[Interest]],"")</f>
        <v/>
      </c>
      <c r="I99" s="47" t="str">
        <f ca="1">IF(PaymentSchedule3[[#This Row],[Payment number]]&lt;&gt;"",PaymentSchedule3[[#This Row],[Beginning
balance]]*(InterestRate/PaymentsPerYear),"")</f>
        <v/>
      </c>
      <c r="J99" s="47" t="str">
        <f ca="1">IF(PaymentSchedule3[[#This Row],[Payment number]]&lt;&gt;"",IF(PaymentSchedule3[[#This Row],[Scheduled payment]]+PaymentSchedule3[[#This Row],[Extra
payment]]&lt;=PaymentSchedule3[[#This Row],[Beginning
balance]],PaymentSchedule3[[#This Row],[Beginning
balance]]-PaymentSchedule3[[#This Row],[Principal]],0),"")</f>
        <v/>
      </c>
      <c r="K99" s="47" t="str">
        <f ca="1">IF(PaymentSchedule3[[#This Row],[Payment number]]&lt;&gt;"",SUM(INDEX(PaymentSchedule3[Interest],1,1):PaymentSchedule3[[#This Row],[Interest]]),"")</f>
        <v/>
      </c>
    </row>
    <row r="100" spans="2:11" ht="24" customHeight="1" x14ac:dyDescent="0.25">
      <c r="B100" s="45" t="str">
        <f ca="1">IF(LoanIsGood,IF(ROW()-ROW(PaymentSchedule3[[#Headers],[Payment number]])&gt;ScheduledNumberOfPayments,"",ROW()-ROW(PaymentSchedule3[[#Headers],[Payment number]])),"")</f>
        <v/>
      </c>
      <c r="C100" s="46" t="str">
        <f ca="1">IF(PaymentSchedule3[[#This Row],[Payment number]]&lt;&gt;"",EOMONTH(LoanStartDate,ROW(PaymentSchedule3[[#This Row],[Payment number]])-ROW(PaymentSchedule3[[#Headers],[Payment number]])-2)+DAY(LoanStartDate),"")</f>
        <v/>
      </c>
      <c r="D100" s="47" t="str" cm="1">
        <f t="array" aca="1" ref="D100" ca="1">IF(PaymentSchedule3[[#This Row],[Payment number]]&lt;&gt;"",IF(ROW()-ROW(PaymentSchedule3[[#Headers],[Beginning
balance]])=1,LoanAmount,INDEX(PaymentSchedule3[Ending
balance],ROW()-ROW(PaymentSchedule3[[#Headers],[Beginning
balance]])-1)),"")</f>
        <v/>
      </c>
      <c r="E100" s="47" t="str">
        <f ca="1">IF(PaymentSchedule3[[#This Row],[Payment number]]&lt;&gt;"",ScheduledPayment,"")</f>
        <v/>
      </c>
      <c r="F100" s="47"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100" s="47"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100" s="47" t="str">
        <f ca="1">IF(PaymentSchedule3[[#This Row],[Payment number]]&lt;&gt;"",PaymentSchedule3[[#This Row],[Total
payment]]-PaymentSchedule3[[#This Row],[Interest]],"")</f>
        <v/>
      </c>
      <c r="I100" s="47" t="str">
        <f ca="1">IF(PaymentSchedule3[[#This Row],[Payment number]]&lt;&gt;"",PaymentSchedule3[[#This Row],[Beginning
balance]]*(InterestRate/PaymentsPerYear),"")</f>
        <v/>
      </c>
      <c r="J100" s="47" t="str">
        <f ca="1">IF(PaymentSchedule3[[#This Row],[Payment number]]&lt;&gt;"",IF(PaymentSchedule3[[#This Row],[Scheduled payment]]+PaymentSchedule3[[#This Row],[Extra
payment]]&lt;=PaymentSchedule3[[#This Row],[Beginning
balance]],PaymentSchedule3[[#This Row],[Beginning
balance]]-PaymentSchedule3[[#This Row],[Principal]],0),"")</f>
        <v/>
      </c>
      <c r="K100" s="47" t="str">
        <f ca="1">IF(PaymentSchedule3[[#This Row],[Payment number]]&lt;&gt;"",SUM(INDEX(PaymentSchedule3[Interest],1,1):PaymentSchedule3[[#This Row],[Interest]]),"")</f>
        <v/>
      </c>
    </row>
  </sheetData>
  <mergeCells count="9">
    <mergeCell ref="B11:D11"/>
    <mergeCell ref="G11:H11"/>
    <mergeCell ref="I11:K11"/>
    <mergeCell ref="I5:K5"/>
    <mergeCell ref="I6:K6"/>
    <mergeCell ref="I7:K7"/>
    <mergeCell ref="I8:K8"/>
    <mergeCell ref="I9:K9"/>
    <mergeCell ref="I10:K10"/>
  </mergeCells>
  <conditionalFormatting sqref="B14:K100">
    <cfRule type="expression" dxfId="0" priority="1">
      <formula>($B14="")+(($D14=0)*($F14=0))</formula>
    </cfRule>
  </conditionalFormatting>
  <dataValidations count="25">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FB932D99-9D6E-4ABA-A892-7ADF62E6BEFD}"/>
    <dataValidation allowBlank="1" showInputMessage="1" showErrorMessage="1" prompt="Enter loan values in cells E5 to E9, and the extra payment in cell E11. Description of each loan value is in column E. Payment Schedule table starting in cell G4 will automatically update." sqref="B4" xr:uid="{09F7143D-A72D-40F1-8829-987DC8213ABD}"/>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F9CDC905-35B3-4466-A410-C4F9C0BD504C}"/>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 xr:uid="{05BA9B04-755C-4734-832D-9E53E7C70EDD}"/>
    <dataValidation allowBlank="1" showInputMessage="1" showErrorMessage="1" prompt="Enter Loan Amount in this cell" sqref="E5" xr:uid="{C719EF20-2079-4C73-9014-8B329FE9321E}"/>
    <dataValidation allowBlank="1" showInputMessage="1" showErrorMessage="1" prompt="Enter interest rate to be paid annually in this cell" sqref="E6" xr:uid="{52040B73-2B0B-4865-9C4E-DDBC15EDD3B2}"/>
    <dataValidation allowBlank="1" showInputMessage="1" showErrorMessage="1" prompt="Enter loan period in years in this cell" sqref="E7" xr:uid="{75B8CC37-4A6A-47F2-A941-751776F99FAC}"/>
    <dataValidation allowBlank="1" showInputMessage="1" showErrorMessage="1" prompt="Enter the number of payments to be made in a year in this cell" sqref="E8" xr:uid="{6EC48D32-DA69-4FAE-9BCE-F9F51CB4D7F7}"/>
    <dataValidation allowBlank="1" showInputMessage="1" showErrorMessage="1" prompt="Enter the start date of loan in this cell" sqref="E9" xr:uid="{705F6827-E920-44A8-8124-B50C140AB56E}"/>
    <dataValidation allowBlank="1" showInputMessage="1" showErrorMessage="1" prompt="Enter the amount of extra payment in this cell" sqref="E11" xr:uid="{7BD5915A-544E-423B-B7B4-E18DE6C39896}"/>
    <dataValidation allowBlank="1" showInputMessage="1" showErrorMessage="1" prompt="Automatically calculated total interest" sqref="I9" xr:uid="{04CEECAC-ACB5-4EFB-ADC9-8BA719776B51}"/>
    <dataValidation allowBlank="1" showInputMessage="1" showErrorMessage="1" prompt="Automatically updated scheduled payment amount" sqref="I5" xr:uid="{DD096711-DA43-4D16-96D3-05DA697AC82F}"/>
    <dataValidation allowBlank="1" showInputMessage="1" showErrorMessage="1" prompt="Automatically updated scheduled number of payments" sqref="I6" xr:uid="{363B6E1E-472E-432C-B648-460F617D26E4}"/>
    <dataValidation allowBlank="1" showInputMessage="1" showErrorMessage="1" prompt="Automatically updated actual number of payments" sqref="I7" xr:uid="{0FDF163B-B9DC-48D2-A465-C5F92AEB666B}"/>
    <dataValidation allowBlank="1" showInputMessage="1" showErrorMessage="1" prompt="Automatically updated total early payments" sqref="I8" xr:uid="{4B1E5ECC-F020-45EC-9B68-4515BB858CF8}"/>
    <dataValidation allowBlank="1" showInputMessage="1" showErrorMessage="1" prompt="Payment number is automatically updated in this column" sqref="B13" xr:uid="{9F251FDD-788E-4CE8-9652-9E016B23CF9C}"/>
    <dataValidation allowBlank="1" showInputMessage="1" showErrorMessage="1" prompt="Payment date is automatically updated in this column" sqref="C13" xr:uid="{8EAABD14-1D22-4F0E-8F08-1378B9BAB8AB}"/>
    <dataValidation allowBlank="1" showInputMessage="1" showErrorMessage="1" prompt="Beginning balance is automatically updated in this column" sqref="D13" xr:uid="{F8AEF398-7A96-40E7-A8D1-2B359E2F3582}"/>
    <dataValidation allowBlank="1" showInputMessage="1" showErrorMessage="1" prompt="Scheduled payment is automatically updated in this column" sqref="E13" xr:uid="{9C4E5135-7CBB-4161-B2D6-21EDB7281D8D}"/>
    <dataValidation allowBlank="1" showInputMessage="1" showErrorMessage="1" prompt="Extra payment is automatically updated in this column" sqref="F13" xr:uid="{184BBA27-736F-4689-82DA-41072F4AAA32}"/>
    <dataValidation allowBlank="1" showInputMessage="1" showErrorMessage="1" prompt="Total payment is automatically updated in this column" sqref="G13" xr:uid="{62B721A7-A415-4090-81CC-5103A9CD95A8}"/>
    <dataValidation allowBlank="1" showInputMessage="1" showErrorMessage="1" prompt="Principal is automatically updated in this column" sqref="H13" xr:uid="{F9EB98C0-5254-48FE-8B88-171B97E8AD18}"/>
    <dataValidation allowBlank="1" showInputMessage="1" showErrorMessage="1" prompt="Interest is automatically updated in this column" sqref="I13" xr:uid="{8BE49397-AD02-4140-97BF-D3073B1C9FA7}"/>
    <dataValidation allowBlank="1" showInputMessage="1" showErrorMessage="1" prompt="Ending balance is automatically updated in this column" sqref="J13" xr:uid="{825609FF-6CB6-4ABE-B347-D4DD9580EF29}"/>
    <dataValidation allowBlank="1" showInputMessage="1" showErrorMessage="1" prompt="Cumulative interest is automatically updated in this column" sqref="K13" xr:uid="{A6AC3ECF-95AF-463C-8871-1E599BC99973}"/>
  </dataValidations>
  <printOptions horizontalCentered="1"/>
  <pageMargins left="0.4" right="0.4" top="0.4" bottom="0.5" header="0.3" footer="0.3"/>
  <pageSetup scale="79" fitToHeight="0" orientation="landscape" r:id="rId1"/>
  <headerFooter differentFirst="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N29"/>
  <sheetViews>
    <sheetView workbookViewId="0">
      <selection activeCell="G18" sqref="G18"/>
    </sheetView>
  </sheetViews>
  <sheetFormatPr defaultRowHeight="16.5" x14ac:dyDescent="0.3"/>
  <cols>
    <col min="1" max="1" width="3.42578125" style="4" customWidth="1"/>
    <col min="2" max="2" width="24.28515625" style="4" bestFit="1" customWidth="1"/>
    <col min="3" max="14" width="7.42578125" style="4" customWidth="1"/>
    <col min="15" max="16" width="15.85546875" style="4" customWidth="1"/>
    <col min="17" max="16384" width="9.140625" style="4"/>
  </cols>
  <sheetData>
    <row r="1" spans="1:14" s="8" customFormat="1" ht="48.75" customHeight="1" x14ac:dyDescent="0.3">
      <c r="A1" s="7" t="s">
        <v>117</v>
      </c>
      <c r="B1" s="7"/>
      <c r="C1" s="7"/>
      <c r="D1" s="7"/>
      <c r="E1" s="7"/>
      <c r="F1" s="7"/>
      <c r="G1" s="7"/>
      <c r="H1" s="7"/>
      <c r="I1" s="7"/>
      <c r="J1" s="7"/>
      <c r="K1" s="7"/>
      <c r="L1" s="7"/>
      <c r="M1" s="7"/>
      <c r="N1" s="7"/>
    </row>
    <row r="3" spans="1:14" ht="25.5" customHeight="1" x14ac:dyDescent="0.3">
      <c r="B3" s="52" t="s">
        <v>131</v>
      </c>
      <c r="C3" s="53"/>
      <c r="D3" s="53"/>
      <c r="E3" s="53"/>
      <c r="F3" s="53"/>
      <c r="G3" s="53"/>
      <c r="H3" s="53"/>
      <c r="I3" s="53"/>
      <c r="J3" s="53"/>
      <c r="K3" s="53"/>
      <c r="L3" s="53"/>
      <c r="M3" s="53"/>
      <c r="N3" s="53"/>
    </row>
    <row r="5" spans="1:14" x14ac:dyDescent="0.3">
      <c r="B5" s="49" t="s">
        <v>236</v>
      </c>
      <c r="C5" s="50" t="s">
        <v>119</v>
      </c>
      <c r="D5" s="50" t="s">
        <v>120</v>
      </c>
      <c r="E5" s="50" t="s">
        <v>121</v>
      </c>
      <c r="F5" s="50" t="s">
        <v>122</v>
      </c>
      <c r="G5" s="50" t="s">
        <v>123</v>
      </c>
      <c r="H5" s="50" t="s">
        <v>124</v>
      </c>
      <c r="I5" s="50" t="s">
        <v>125</v>
      </c>
      <c r="J5" s="50" t="s">
        <v>126</v>
      </c>
      <c r="K5" s="50" t="s">
        <v>127</v>
      </c>
      <c r="L5" s="50" t="s">
        <v>128</v>
      </c>
      <c r="M5" s="50" t="s">
        <v>129</v>
      </c>
      <c r="N5" s="50" t="s">
        <v>130</v>
      </c>
    </row>
    <row r="6" spans="1:14" ht="20.25" customHeight="1" x14ac:dyDescent="0.3">
      <c r="B6" s="4" t="s">
        <v>132</v>
      </c>
      <c r="C6" s="54">
        <v>98.7</v>
      </c>
      <c r="D6" s="54">
        <v>95.8</v>
      </c>
      <c r="E6" s="54">
        <v>93.4</v>
      </c>
      <c r="F6" s="54">
        <v>90.2</v>
      </c>
      <c r="G6" s="54">
        <v>94.8</v>
      </c>
      <c r="H6" s="54">
        <v>98.8</v>
      </c>
      <c r="I6" s="54">
        <v>95.2</v>
      </c>
      <c r="J6" s="54">
        <v>90.9</v>
      </c>
      <c r="K6" s="54">
        <v>87.5</v>
      </c>
      <c r="L6" s="54">
        <v>88.1</v>
      </c>
      <c r="M6" s="54">
        <v>83.3</v>
      </c>
      <c r="N6" s="54">
        <v>90.8</v>
      </c>
    </row>
    <row r="7" spans="1:14" ht="20.25" customHeight="1" x14ac:dyDescent="0.3">
      <c r="B7" s="4" t="s">
        <v>133</v>
      </c>
      <c r="C7" s="54">
        <v>99.8</v>
      </c>
      <c r="D7" s="54">
        <v>93.7</v>
      </c>
      <c r="E7" s="54">
        <v>90.2</v>
      </c>
      <c r="F7" s="54">
        <v>88.1</v>
      </c>
      <c r="G7" s="54">
        <v>85.8</v>
      </c>
      <c r="H7" s="54">
        <v>83.3</v>
      </c>
      <c r="I7" s="54">
        <v>80.3</v>
      </c>
      <c r="J7" s="54">
        <v>84.2</v>
      </c>
      <c r="K7" s="54">
        <v>86.8</v>
      </c>
      <c r="L7" s="54">
        <v>80.099999999999994</v>
      </c>
      <c r="M7" s="54">
        <v>79.2</v>
      </c>
      <c r="N7" s="54">
        <v>83.9</v>
      </c>
    </row>
    <row r="8" spans="1:14" ht="20.25" customHeight="1" x14ac:dyDescent="0.3">
      <c r="B8" s="4" t="s">
        <v>134</v>
      </c>
      <c r="C8" s="54">
        <v>81.900000000000006</v>
      </c>
      <c r="D8" s="54">
        <v>84.6</v>
      </c>
      <c r="E8" s="54">
        <v>86.1</v>
      </c>
      <c r="F8" s="54">
        <v>87.9</v>
      </c>
      <c r="G8" s="54">
        <v>85.2</v>
      </c>
      <c r="H8" s="54">
        <v>80.5</v>
      </c>
      <c r="I8" s="54">
        <v>77.2</v>
      </c>
      <c r="J8" s="54">
        <v>75.099999999999994</v>
      </c>
      <c r="K8" s="54">
        <v>76</v>
      </c>
      <c r="L8" s="54">
        <v>80.400000000000006</v>
      </c>
      <c r="M8" s="54">
        <v>75.7</v>
      </c>
      <c r="N8" s="54">
        <v>72.5</v>
      </c>
    </row>
    <row r="9" spans="1:14" ht="20.25" customHeight="1" x14ac:dyDescent="0.3">
      <c r="B9" s="4" t="s">
        <v>135</v>
      </c>
      <c r="C9" s="54">
        <v>77.3</v>
      </c>
      <c r="D9" s="54">
        <v>74.400000000000006</v>
      </c>
      <c r="E9" s="54">
        <v>70.900000000000006</v>
      </c>
      <c r="F9" s="54">
        <v>74</v>
      </c>
      <c r="G9" s="54">
        <v>68.400000000000006</v>
      </c>
      <c r="H9" s="54">
        <v>66.599999999999994</v>
      </c>
      <c r="I9" s="54">
        <v>67.099999999999994</v>
      </c>
      <c r="J9" s="54">
        <v>70.3</v>
      </c>
      <c r="K9" s="54">
        <v>73.2</v>
      </c>
      <c r="L9" s="54">
        <v>75.099999999999994</v>
      </c>
      <c r="M9" s="54">
        <v>78</v>
      </c>
      <c r="N9" s="54">
        <v>81</v>
      </c>
    </row>
    <row r="10" spans="1:14" ht="20.25" customHeight="1" x14ac:dyDescent="0.3">
      <c r="B10" s="4" t="s">
        <v>136</v>
      </c>
      <c r="C10" s="54">
        <v>73.599999999999994</v>
      </c>
      <c r="D10" s="54">
        <v>76.900000000000006</v>
      </c>
      <c r="E10" s="54">
        <v>79.2</v>
      </c>
      <c r="F10" s="54">
        <v>81.2</v>
      </c>
      <c r="G10" s="54">
        <v>78.3</v>
      </c>
      <c r="H10" s="54">
        <v>80.8</v>
      </c>
      <c r="I10" s="54">
        <v>77.900000000000006</v>
      </c>
      <c r="J10" s="54">
        <v>74.3</v>
      </c>
      <c r="K10" s="54">
        <v>75.5</v>
      </c>
      <c r="L10" s="54">
        <v>77.8</v>
      </c>
      <c r="M10" s="54">
        <v>74.599999999999994</v>
      </c>
      <c r="N10" s="54">
        <v>76.400000000000006</v>
      </c>
    </row>
    <row r="11" spans="1:14" ht="20.25" customHeight="1" x14ac:dyDescent="0.3">
      <c r="B11" s="4" t="s">
        <v>137</v>
      </c>
      <c r="C11" s="54">
        <v>69.900000000000006</v>
      </c>
      <c r="D11" s="54">
        <v>72.099999999999994</v>
      </c>
      <c r="E11" s="54">
        <v>73.3</v>
      </c>
      <c r="F11" s="54">
        <v>76.8</v>
      </c>
      <c r="G11" s="54">
        <v>74.099999999999994</v>
      </c>
      <c r="H11" s="54">
        <v>69.3</v>
      </c>
      <c r="I11" s="54">
        <v>73.2</v>
      </c>
      <c r="J11" s="54">
        <v>69.3</v>
      </c>
      <c r="K11" s="54">
        <v>69</v>
      </c>
      <c r="L11" s="54">
        <v>66.8</v>
      </c>
      <c r="M11" s="54">
        <v>64.8</v>
      </c>
      <c r="N11" s="54">
        <v>62.5</v>
      </c>
    </row>
    <row r="12" spans="1:14" ht="20.25" customHeight="1" x14ac:dyDescent="0.3">
      <c r="B12" s="4" t="s">
        <v>138</v>
      </c>
      <c r="C12" s="54">
        <v>83.4</v>
      </c>
      <c r="D12" s="54">
        <v>85.4</v>
      </c>
      <c r="E12" s="54">
        <v>84.7</v>
      </c>
      <c r="F12" s="54">
        <v>86.3</v>
      </c>
      <c r="G12" s="54">
        <v>89</v>
      </c>
      <c r="H12" s="54">
        <v>89.3</v>
      </c>
      <c r="I12" s="54">
        <v>85.6</v>
      </c>
      <c r="J12" s="54">
        <v>84.8</v>
      </c>
      <c r="K12" s="54">
        <v>87.7</v>
      </c>
      <c r="L12" s="54">
        <v>85.7</v>
      </c>
      <c r="M12" s="54">
        <v>83.2</v>
      </c>
      <c r="N12" s="54">
        <v>80.7</v>
      </c>
    </row>
    <row r="13" spans="1:14" ht="20.25" customHeight="1" x14ac:dyDescent="0.3">
      <c r="B13" s="4" t="s">
        <v>139</v>
      </c>
      <c r="C13" s="54">
        <v>67.7</v>
      </c>
      <c r="D13" s="54">
        <v>65.3</v>
      </c>
      <c r="E13" s="54">
        <v>63.9</v>
      </c>
      <c r="F13" s="54">
        <v>64.8</v>
      </c>
      <c r="G13" s="54">
        <v>67.400000000000006</v>
      </c>
      <c r="H13" s="54">
        <v>65.5</v>
      </c>
      <c r="I13" s="54">
        <v>62.6</v>
      </c>
      <c r="J13" s="54">
        <v>62</v>
      </c>
      <c r="K13" s="54">
        <v>65</v>
      </c>
      <c r="L13" s="54">
        <v>66.099999999999994</v>
      </c>
      <c r="M13" s="54">
        <v>65.7</v>
      </c>
      <c r="N13" s="54">
        <v>62.7</v>
      </c>
    </row>
    <row r="14" spans="1:14" ht="20.25" customHeight="1" x14ac:dyDescent="0.3">
      <c r="B14" s="4" t="s">
        <v>140</v>
      </c>
      <c r="C14" s="54">
        <v>66.8</v>
      </c>
      <c r="D14" s="54">
        <v>68.7</v>
      </c>
      <c r="E14" s="54">
        <v>67.7</v>
      </c>
      <c r="F14" s="54">
        <v>71.400000000000006</v>
      </c>
      <c r="G14" s="54">
        <v>68.3</v>
      </c>
      <c r="H14" s="54">
        <v>67.400000000000006</v>
      </c>
      <c r="I14" s="54">
        <v>66.900000000000006</v>
      </c>
      <c r="J14" s="54">
        <v>68.8</v>
      </c>
      <c r="K14" s="54">
        <v>70</v>
      </c>
      <c r="L14" s="54">
        <v>67</v>
      </c>
      <c r="M14" s="54">
        <v>66.3</v>
      </c>
      <c r="N14" s="54">
        <v>64.7</v>
      </c>
    </row>
    <row r="15" spans="1:14" ht="20.25" customHeight="1" x14ac:dyDescent="0.3">
      <c r="B15" s="4" t="s">
        <v>141</v>
      </c>
      <c r="C15" s="54">
        <v>87</v>
      </c>
      <c r="D15" s="54">
        <v>85.4</v>
      </c>
      <c r="E15" s="54">
        <v>82.9</v>
      </c>
      <c r="F15" s="54">
        <v>80.400000000000006</v>
      </c>
      <c r="G15" s="54">
        <v>82</v>
      </c>
      <c r="H15" s="54">
        <v>78.3</v>
      </c>
      <c r="I15" s="54">
        <v>76.400000000000006</v>
      </c>
      <c r="J15" s="54">
        <v>75</v>
      </c>
      <c r="K15" s="54">
        <v>72.099999999999994</v>
      </c>
      <c r="L15" s="54">
        <v>70.599999999999994</v>
      </c>
      <c r="M15" s="54">
        <v>71.2</v>
      </c>
      <c r="N15" s="54">
        <v>69.599999999999994</v>
      </c>
    </row>
    <row r="29" spans="3:3" x14ac:dyDescent="0.3">
      <c r="C29" s="54"/>
    </row>
  </sheetData>
  <phoneticPr fontId="2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50CE-2ABA-473F-B55F-8CD6DBC2FC85}">
  <dimension ref="A1:O69"/>
  <sheetViews>
    <sheetView showGridLines="0" workbookViewId="0">
      <selection activeCell="G7" sqref="G7"/>
    </sheetView>
  </sheetViews>
  <sheetFormatPr defaultRowHeight="15" x14ac:dyDescent="0.25"/>
  <cols>
    <col min="1" max="1" width="4.85546875" customWidth="1"/>
    <col min="2" max="2" width="20.42578125" bestFit="1" customWidth="1"/>
    <col min="3" max="3" width="17.85546875" customWidth="1"/>
    <col min="4" max="4" width="18.140625" customWidth="1"/>
    <col min="5" max="5" width="7.42578125" customWidth="1"/>
  </cols>
  <sheetData>
    <row r="1" spans="1:15" s="8" customFormat="1" ht="48.75" customHeight="1" x14ac:dyDescent="0.3">
      <c r="A1" s="7" t="s">
        <v>220</v>
      </c>
      <c r="B1" s="7"/>
      <c r="C1" s="7"/>
      <c r="D1" s="7"/>
      <c r="E1" s="7"/>
      <c r="F1" s="7"/>
      <c r="G1" s="7"/>
      <c r="H1" s="7"/>
      <c r="I1" s="7"/>
      <c r="J1" s="7"/>
      <c r="K1" s="7"/>
      <c r="L1" s="7"/>
      <c r="M1" s="7"/>
      <c r="N1" s="7"/>
      <c r="O1" s="7"/>
    </row>
    <row r="4" spans="1:15" ht="33" customHeight="1" x14ac:dyDescent="0.25">
      <c r="B4" s="56" t="s">
        <v>143</v>
      </c>
      <c r="C4" s="56" t="s">
        <v>144</v>
      </c>
      <c r="D4" s="56" t="s">
        <v>145</v>
      </c>
      <c r="E4" s="56" t="s">
        <v>146</v>
      </c>
    </row>
    <row r="5" spans="1:15" x14ac:dyDescent="0.25">
      <c r="B5" s="55" t="s">
        <v>147</v>
      </c>
      <c r="C5" s="55"/>
      <c r="D5" s="55"/>
      <c r="E5" s="55"/>
    </row>
    <row r="6" spans="1:15" x14ac:dyDescent="0.25">
      <c r="B6" t="s">
        <v>148</v>
      </c>
      <c r="C6" t="s">
        <v>149</v>
      </c>
      <c r="D6" t="s">
        <v>150</v>
      </c>
      <c r="E6">
        <v>9</v>
      </c>
    </row>
    <row r="7" spans="1:15" x14ac:dyDescent="0.25">
      <c r="B7" t="s">
        <v>151</v>
      </c>
      <c r="C7" t="s">
        <v>152</v>
      </c>
      <c r="D7" t="s">
        <v>153</v>
      </c>
      <c r="E7">
        <v>15</v>
      </c>
    </row>
    <row r="8" spans="1:15" x14ac:dyDescent="0.25">
      <c r="B8" t="s">
        <v>154</v>
      </c>
      <c r="C8" t="s">
        <v>152</v>
      </c>
      <c r="D8" t="s">
        <v>155</v>
      </c>
      <c r="E8">
        <v>16</v>
      </c>
    </row>
    <row r="9" spans="1:15" x14ac:dyDescent="0.25">
      <c r="B9" t="s">
        <v>156</v>
      </c>
      <c r="C9" t="s">
        <v>152</v>
      </c>
      <c r="D9" t="s">
        <v>153</v>
      </c>
      <c r="E9">
        <v>18</v>
      </c>
    </row>
    <row r="10" spans="1:15" x14ac:dyDescent="0.25">
      <c r="B10" s="55" t="s">
        <v>157</v>
      </c>
      <c r="C10" s="55"/>
      <c r="D10" s="55"/>
      <c r="E10" s="55"/>
    </row>
    <row r="11" spans="1:15" x14ac:dyDescent="0.25">
      <c r="B11" t="s">
        <v>158</v>
      </c>
      <c r="C11" t="s">
        <v>149</v>
      </c>
      <c r="D11" t="s">
        <v>153</v>
      </c>
      <c r="E11">
        <v>11</v>
      </c>
    </row>
    <row r="12" spans="1:15" x14ac:dyDescent="0.25">
      <c r="B12" t="s">
        <v>159</v>
      </c>
      <c r="C12" t="s">
        <v>160</v>
      </c>
      <c r="D12" t="s">
        <v>161</v>
      </c>
      <c r="E12">
        <v>3</v>
      </c>
    </row>
    <row r="13" spans="1:15" x14ac:dyDescent="0.25">
      <c r="B13" t="s">
        <v>162</v>
      </c>
      <c r="C13" t="s">
        <v>160</v>
      </c>
      <c r="D13" t="s">
        <v>150</v>
      </c>
      <c r="E13">
        <v>7</v>
      </c>
    </row>
    <row r="14" spans="1:15" x14ac:dyDescent="0.25">
      <c r="B14" t="s">
        <v>163</v>
      </c>
      <c r="C14" t="s">
        <v>149</v>
      </c>
      <c r="D14" t="s">
        <v>164</v>
      </c>
      <c r="E14">
        <v>2</v>
      </c>
    </row>
    <row r="15" spans="1:15" x14ac:dyDescent="0.25">
      <c r="B15" s="55" t="s">
        <v>165</v>
      </c>
      <c r="C15" s="55"/>
      <c r="D15" s="55"/>
      <c r="E15" s="55"/>
    </row>
    <row r="16" spans="1:15" x14ac:dyDescent="0.25">
      <c r="B16" t="s">
        <v>166</v>
      </c>
      <c r="C16" t="s">
        <v>152</v>
      </c>
      <c r="D16" t="s">
        <v>153</v>
      </c>
      <c r="E16">
        <v>9</v>
      </c>
    </row>
    <row r="17" spans="2:5" x14ac:dyDescent="0.25">
      <c r="B17" t="s">
        <v>167</v>
      </c>
      <c r="C17" t="s">
        <v>168</v>
      </c>
      <c r="D17" t="s">
        <v>164</v>
      </c>
      <c r="E17">
        <v>8</v>
      </c>
    </row>
    <row r="18" spans="2:5" x14ac:dyDescent="0.25">
      <c r="B18" t="s">
        <v>169</v>
      </c>
      <c r="C18" t="s">
        <v>168</v>
      </c>
      <c r="D18" t="s">
        <v>155</v>
      </c>
      <c r="E18">
        <v>18</v>
      </c>
    </row>
    <row r="19" spans="2:5" x14ac:dyDescent="0.25">
      <c r="B19" t="s">
        <v>170</v>
      </c>
      <c r="C19" t="s">
        <v>160</v>
      </c>
      <c r="D19" t="s">
        <v>153</v>
      </c>
      <c r="E19">
        <v>4</v>
      </c>
    </row>
    <row r="20" spans="2:5" x14ac:dyDescent="0.25">
      <c r="B20" s="55" t="s">
        <v>171</v>
      </c>
      <c r="C20" s="55"/>
      <c r="D20" s="55"/>
      <c r="E20" s="55"/>
    </row>
    <row r="21" spans="2:5" x14ac:dyDescent="0.25">
      <c r="B21" t="s">
        <v>172</v>
      </c>
      <c r="C21" t="s">
        <v>149</v>
      </c>
      <c r="D21" t="s">
        <v>164</v>
      </c>
      <c r="E21">
        <v>2</v>
      </c>
    </row>
    <row r="22" spans="2:5" x14ac:dyDescent="0.25">
      <c r="B22" t="s">
        <v>173</v>
      </c>
      <c r="C22" t="s">
        <v>174</v>
      </c>
      <c r="D22" t="s">
        <v>164</v>
      </c>
      <c r="E22">
        <v>8</v>
      </c>
    </row>
    <row r="23" spans="2:5" x14ac:dyDescent="0.25">
      <c r="B23" t="s">
        <v>175</v>
      </c>
      <c r="C23" t="s">
        <v>174</v>
      </c>
      <c r="D23" t="s">
        <v>150</v>
      </c>
      <c r="E23">
        <v>10</v>
      </c>
    </row>
    <row r="24" spans="2:5" x14ac:dyDescent="0.25">
      <c r="B24" t="s">
        <v>176</v>
      </c>
      <c r="C24" t="s">
        <v>149</v>
      </c>
      <c r="D24" t="s">
        <v>164</v>
      </c>
      <c r="E24">
        <v>18</v>
      </c>
    </row>
    <row r="25" spans="2:5" x14ac:dyDescent="0.25">
      <c r="B25" s="55" t="s">
        <v>177</v>
      </c>
      <c r="C25" s="55"/>
      <c r="D25" s="55"/>
      <c r="E25" s="55"/>
    </row>
    <row r="26" spans="2:5" x14ac:dyDescent="0.25">
      <c r="B26" t="s">
        <v>178</v>
      </c>
      <c r="C26" t="s">
        <v>168</v>
      </c>
      <c r="D26" t="s">
        <v>155</v>
      </c>
      <c r="E26">
        <v>7</v>
      </c>
    </row>
    <row r="27" spans="2:5" x14ac:dyDescent="0.25">
      <c r="B27" t="s">
        <v>179</v>
      </c>
      <c r="C27" t="s">
        <v>160</v>
      </c>
      <c r="D27" t="s">
        <v>155</v>
      </c>
      <c r="E27">
        <v>3</v>
      </c>
    </row>
    <row r="28" spans="2:5" x14ac:dyDescent="0.25">
      <c r="B28" t="s">
        <v>180</v>
      </c>
      <c r="C28" t="s">
        <v>152</v>
      </c>
      <c r="D28" t="s">
        <v>153</v>
      </c>
      <c r="E28">
        <v>7</v>
      </c>
    </row>
    <row r="29" spans="2:5" x14ac:dyDescent="0.25">
      <c r="B29" t="s">
        <v>181</v>
      </c>
      <c r="C29" t="s">
        <v>160</v>
      </c>
      <c r="D29" t="s">
        <v>161</v>
      </c>
      <c r="E29">
        <v>17</v>
      </c>
    </row>
    <row r="30" spans="2:5" x14ac:dyDescent="0.25">
      <c r="B30" s="55" t="s">
        <v>182</v>
      </c>
      <c r="C30" s="55"/>
      <c r="D30" s="55"/>
      <c r="E30" s="55"/>
    </row>
    <row r="31" spans="2:5" x14ac:dyDescent="0.25">
      <c r="B31" t="s">
        <v>183</v>
      </c>
      <c r="C31" t="s">
        <v>152</v>
      </c>
      <c r="D31" t="s">
        <v>150</v>
      </c>
      <c r="E31">
        <v>9</v>
      </c>
    </row>
    <row r="32" spans="2:5" x14ac:dyDescent="0.25">
      <c r="B32" t="s">
        <v>184</v>
      </c>
      <c r="C32" t="s">
        <v>168</v>
      </c>
      <c r="D32" t="s">
        <v>161</v>
      </c>
      <c r="E32">
        <v>4</v>
      </c>
    </row>
    <row r="33" spans="2:5" x14ac:dyDescent="0.25">
      <c r="B33" t="s">
        <v>185</v>
      </c>
      <c r="C33" t="s">
        <v>168</v>
      </c>
      <c r="D33" t="s">
        <v>153</v>
      </c>
      <c r="E33">
        <v>12</v>
      </c>
    </row>
    <row r="34" spans="2:5" x14ac:dyDescent="0.25">
      <c r="B34" t="s">
        <v>186</v>
      </c>
      <c r="C34" t="s">
        <v>152</v>
      </c>
      <c r="D34" t="s">
        <v>161</v>
      </c>
      <c r="E34">
        <v>15</v>
      </c>
    </row>
    <row r="35" spans="2:5" x14ac:dyDescent="0.25">
      <c r="B35" s="55" t="s">
        <v>187</v>
      </c>
      <c r="C35" s="55"/>
      <c r="D35" s="55"/>
      <c r="E35" s="55"/>
    </row>
    <row r="36" spans="2:5" x14ac:dyDescent="0.25">
      <c r="B36" t="s">
        <v>188</v>
      </c>
      <c r="C36" t="s">
        <v>152</v>
      </c>
      <c r="D36" t="s">
        <v>153</v>
      </c>
      <c r="E36">
        <v>19</v>
      </c>
    </row>
    <row r="37" spans="2:5" x14ac:dyDescent="0.25">
      <c r="B37" t="s">
        <v>189</v>
      </c>
      <c r="C37" t="s">
        <v>160</v>
      </c>
      <c r="D37" t="s">
        <v>153</v>
      </c>
      <c r="E37">
        <v>7</v>
      </c>
    </row>
    <row r="38" spans="2:5" x14ac:dyDescent="0.25">
      <c r="B38" t="s">
        <v>190</v>
      </c>
      <c r="C38" t="s">
        <v>152</v>
      </c>
      <c r="D38" t="s">
        <v>153</v>
      </c>
      <c r="E38">
        <v>9</v>
      </c>
    </row>
    <row r="39" spans="2:5" x14ac:dyDescent="0.25">
      <c r="B39" t="s">
        <v>191</v>
      </c>
      <c r="C39" t="s">
        <v>149</v>
      </c>
      <c r="D39" t="s">
        <v>161</v>
      </c>
      <c r="E39">
        <v>13</v>
      </c>
    </row>
    <row r="40" spans="2:5" x14ac:dyDescent="0.25">
      <c r="B40" s="55" t="s">
        <v>192</v>
      </c>
      <c r="C40" s="55"/>
      <c r="D40" s="55"/>
      <c r="E40" s="55"/>
    </row>
    <row r="41" spans="2:5" x14ac:dyDescent="0.25">
      <c r="B41" t="s">
        <v>193</v>
      </c>
      <c r="C41" t="s">
        <v>174</v>
      </c>
      <c r="D41" t="s">
        <v>153</v>
      </c>
      <c r="E41">
        <v>17</v>
      </c>
    </row>
    <row r="42" spans="2:5" x14ac:dyDescent="0.25">
      <c r="B42" t="s">
        <v>194</v>
      </c>
      <c r="C42" t="s">
        <v>149</v>
      </c>
      <c r="D42" t="s">
        <v>150</v>
      </c>
      <c r="E42">
        <v>1</v>
      </c>
    </row>
    <row r="43" spans="2:5" x14ac:dyDescent="0.25">
      <c r="B43" t="s">
        <v>195</v>
      </c>
      <c r="C43" t="s">
        <v>174</v>
      </c>
      <c r="D43" t="s">
        <v>164</v>
      </c>
      <c r="E43">
        <v>2</v>
      </c>
    </row>
    <row r="44" spans="2:5" x14ac:dyDescent="0.25">
      <c r="B44" t="s">
        <v>196</v>
      </c>
      <c r="C44" t="s">
        <v>174</v>
      </c>
      <c r="D44" t="s">
        <v>153</v>
      </c>
      <c r="E44">
        <v>19</v>
      </c>
    </row>
    <row r="45" spans="2:5" x14ac:dyDescent="0.25">
      <c r="B45" s="55" t="s">
        <v>197</v>
      </c>
      <c r="C45" s="55"/>
      <c r="D45" s="55"/>
      <c r="E45" s="55"/>
    </row>
    <row r="46" spans="2:5" x14ac:dyDescent="0.25">
      <c r="B46" t="s">
        <v>198</v>
      </c>
      <c r="C46" t="s">
        <v>168</v>
      </c>
      <c r="D46" t="s">
        <v>150</v>
      </c>
      <c r="E46">
        <v>9</v>
      </c>
    </row>
    <row r="47" spans="2:5" x14ac:dyDescent="0.25">
      <c r="B47" t="s">
        <v>199</v>
      </c>
      <c r="C47" t="s">
        <v>168</v>
      </c>
      <c r="D47" t="s">
        <v>161</v>
      </c>
      <c r="E47">
        <v>15</v>
      </c>
    </row>
    <row r="48" spans="2:5" x14ac:dyDescent="0.25">
      <c r="B48" t="s">
        <v>200</v>
      </c>
      <c r="C48" t="s">
        <v>168</v>
      </c>
      <c r="D48" t="s">
        <v>150</v>
      </c>
      <c r="E48">
        <v>11</v>
      </c>
    </row>
    <row r="49" spans="2:5" x14ac:dyDescent="0.25">
      <c r="B49" t="s">
        <v>201</v>
      </c>
      <c r="C49" t="s">
        <v>174</v>
      </c>
      <c r="D49" t="s">
        <v>161</v>
      </c>
      <c r="E49">
        <v>15</v>
      </c>
    </row>
    <row r="50" spans="2:5" x14ac:dyDescent="0.25">
      <c r="B50" s="55" t="s">
        <v>202</v>
      </c>
      <c r="C50" s="55"/>
      <c r="D50" s="55"/>
      <c r="E50" s="55"/>
    </row>
    <row r="51" spans="2:5" x14ac:dyDescent="0.25">
      <c r="B51" t="s">
        <v>203</v>
      </c>
      <c r="C51" t="s">
        <v>149</v>
      </c>
      <c r="D51" t="s">
        <v>153</v>
      </c>
      <c r="E51">
        <v>6</v>
      </c>
    </row>
    <row r="52" spans="2:5" x14ac:dyDescent="0.25">
      <c r="B52" t="s">
        <v>204</v>
      </c>
      <c r="C52" t="s">
        <v>149</v>
      </c>
      <c r="D52" t="s">
        <v>161</v>
      </c>
      <c r="E52">
        <v>10</v>
      </c>
    </row>
    <row r="53" spans="2:5" x14ac:dyDescent="0.25">
      <c r="B53" t="s">
        <v>205</v>
      </c>
      <c r="C53" t="s">
        <v>174</v>
      </c>
      <c r="D53" t="s">
        <v>150</v>
      </c>
      <c r="E53">
        <v>7</v>
      </c>
    </row>
    <row r="54" spans="2:5" x14ac:dyDescent="0.25">
      <c r="B54" t="s">
        <v>206</v>
      </c>
      <c r="C54" t="s">
        <v>149</v>
      </c>
      <c r="D54" t="s">
        <v>155</v>
      </c>
      <c r="E54">
        <v>18</v>
      </c>
    </row>
    <row r="55" spans="2:5" x14ac:dyDescent="0.25">
      <c r="B55" s="55" t="s">
        <v>207</v>
      </c>
      <c r="C55" s="55"/>
      <c r="D55" s="55"/>
      <c r="E55" s="55"/>
    </row>
    <row r="56" spans="2:5" x14ac:dyDescent="0.25">
      <c r="B56" t="s">
        <v>208</v>
      </c>
      <c r="C56" t="s">
        <v>152</v>
      </c>
      <c r="D56" t="s">
        <v>155</v>
      </c>
      <c r="E56">
        <v>17</v>
      </c>
    </row>
    <row r="57" spans="2:5" x14ac:dyDescent="0.25">
      <c r="B57" t="s">
        <v>209</v>
      </c>
      <c r="C57" t="s">
        <v>168</v>
      </c>
      <c r="D57" t="s">
        <v>161</v>
      </c>
      <c r="E57">
        <v>11</v>
      </c>
    </row>
    <row r="58" spans="2:5" x14ac:dyDescent="0.25">
      <c r="B58" t="s">
        <v>210</v>
      </c>
      <c r="C58" t="s">
        <v>168</v>
      </c>
      <c r="D58" t="s">
        <v>161</v>
      </c>
      <c r="E58">
        <v>5</v>
      </c>
    </row>
    <row r="59" spans="2:5" x14ac:dyDescent="0.25">
      <c r="B59" t="s">
        <v>211</v>
      </c>
      <c r="C59" t="s">
        <v>168</v>
      </c>
      <c r="D59" t="s">
        <v>150</v>
      </c>
      <c r="E59">
        <v>1</v>
      </c>
    </row>
    <row r="60" spans="2:5" x14ac:dyDescent="0.25">
      <c r="B60" s="55" t="s">
        <v>212</v>
      </c>
      <c r="C60" s="55"/>
      <c r="D60" s="55"/>
      <c r="E60" s="55"/>
    </row>
    <row r="61" spans="2:5" x14ac:dyDescent="0.25">
      <c r="B61" t="s">
        <v>213</v>
      </c>
      <c r="C61" t="s">
        <v>149</v>
      </c>
      <c r="D61" t="s">
        <v>150</v>
      </c>
      <c r="E61">
        <v>4</v>
      </c>
    </row>
    <row r="62" spans="2:5" x14ac:dyDescent="0.25">
      <c r="B62" t="s">
        <v>214</v>
      </c>
      <c r="C62" t="s">
        <v>168</v>
      </c>
      <c r="D62" t="s">
        <v>153</v>
      </c>
      <c r="E62">
        <v>19</v>
      </c>
    </row>
    <row r="63" spans="2:5" x14ac:dyDescent="0.25">
      <c r="B63" t="s">
        <v>215</v>
      </c>
      <c r="C63" t="s">
        <v>168</v>
      </c>
      <c r="D63" t="s">
        <v>164</v>
      </c>
      <c r="E63">
        <v>2</v>
      </c>
    </row>
    <row r="64" spans="2:5" x14ac:dyDescent="0.25">
      <c r="B64" t="s">
        <v>216</v>
      </c>
      <c r="C64" t="s">
        <v>168</v>
      </c>
      <c r="D64" t="s">
        <v>155</v>
      </c>
      <c r="E64">
        <v>16</v>
      </c>
    </row>
    <row r="65" spans="2:5" x14ac:dyDescent="0.25">
      <c r="B65" s="55" t="s">
        <v>217</v>
      </c>
      <c r="C65" s="55"/>
      <c r="D65" s="55"/>
      <c r="E65" s="55"/>
    </row>
    <row r="66" spans="2:5" x14ac:dyDescent="0.25">
      <c r="B66" t="s">
        <v>218</v>
      </c>
      <c r="C66" t="s">
        <v>174</v>
      </c>
      <c r="D66" t="s">
        <v>164</v>
      </c>
      <c r="E66">
        <v>17</v>
      </c>
    </row>
    <row r="67" spans="2:5" x14ac:dyDescent="0.25">
      <c r="B67" t="s">
        <v>219</v>
      </c>
      <c r="C67" t="s">
        <v>149</v>
      </c>
      <c r="D67" t="s">
        <v>164</v>
      </c>
      <c r="E67">
        <v>15</v>
      </c>
    </row>
    <row r="68" spans="2:5" x14ac:dyDescent="0.25">
      <c r="B68" t="s">
        <v>233</v>
      </c>
      <c r="C68" t="s">
        <v>168</v>
      </c>
      <c r="D68" t="s">
        <v>150</v>
      </c>
      <c r="E68">
        <v>10</v>
      </c>
    </row>
    <row r="69" spans="2:5" x14ac:dyDescent="0.25">
      <c r="B69" t="s">
        <v>234</v>
      </c>
      <c r="C69" t="s">
        <v>160</v>
      </c>
      <c r="D69" t="s">
        <v>153</v>
      </c>
      <c r="E69">
        <v>5</v>
      </c>
    </row>
  </sheetData>
  <phoneticPr fontId="29"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D3E7-9048-45A8-895A-666A2909D09C}">
  <dimension ref="A1:O1"/>
  <sheetViews>
    <sheetView showGridLines="0" workbookViewId="0">
      <selection activeCell="M4" sqref="M4"/>
    </sheetView>
  </sheetViews>
  <sheetFormatPr defaultRowHeight="15" x14ac:dyDescent="0.25"/>
  <cols>
    <col min="1" max="1" width="4.85546875" customWidth="1"/>
    <col min="2" max="2" width="20.42578125" bestFit="1" customWidth="1"/>
    <col min="3" max="3" width="17.85546875" customWidth="1"/>
    <col min="4" max="4" width="18.140625" customWidth="1"/>
    <col min="5" max="5" width="7.42578125" customWidth="1"/>
  </cols>
  <sheetData>
    <row r="1" spans="1:15" s="8" customFormat="1" ht="48.75" customHeight="1" x14ac:dyDescent="0.3">
      <c r="A1" s="7" t="s">
        <v>221</v>
      </c>
      <c r="B1" s="7"/>
      <c r="C1" s="7"/>
      <c r="D1" s="7"/>
      <c r="E1" s="7"/>
      <c r="F1" s="7"/>
      <c r="G1" s="7"/>
      <c r="H1" s="7"/>
      <c r="I1" s="7"/>
      <c r="J1" s="7"/>
      <c r="K1" s="7"/>
      <c r="L1" s="7"/>
      <c r="M1" s="7"/>
      <c r="N1" s="7"/>
      <c r="O1" s="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A13A-FD06-4439-BEE3-5B94FD8B580D}">
  <dimension ref="A1:O14"/>
  <sheetViews>
    <sheetView showGridLines="0" workbookViewId="0">
      <selection activeCell="N24" sqref="N24"/>
    </sheetView>
  </sheetViews>
  <sheetFormatPr defaultRowHeight="15" x14ac:dyDescent="0.25"/>
  <cols>
    <col min="1" max="1" width="4.85546875" customWidth="1"/>
    <col min="2" max="2" width="3" bestFit="1" customWidth="1"/>
    <col min="3" max="3" width="11.7109375" bestFit="1" customWidth="1"/>
    <col min="4" max="4" width="17" bestFit="1" customWidth="1"/>
    <col min="5" max="5" width="20" bestFit="1" customWidth="1"/>
    <col min="6" max="6" width="11.7109375" bestFit="1" customWidth="1"/>
    <col min="7" max="7" width="17" bestFit="1" customWidth="1"/>
    <col min="8" max="8" width="20" bestFit="1" customWidth="1"/>
  </cols>
  <sheetData>
    <row r="1" spans="1:15" s="8" customFormat="1" ht="48.75" customHeight="1" x14ac:dyDescent="0.3">
      <c r="A1" s="7" t="s">
        <v>222</v>
      </c>
      <c r="B1" s="7"/>
      <c r="C1" s="7"/>
      <c r="D1" s="7"/>
      <c r="E1" s="7"/>
      <c r="F1" s="7"/>
      <c r="G1" s="7"/>
      <c r="H1" s="7"/>
      <c r="I1" s="7"/>
      <c r="J1" s="7"/>
      <c r="K1" s="7"/>
      <c r="L1" s="7"/>
      <c r="M1" s="7"/>
      <c r="N1" s="7"/>
      <c r="O1" s="7"/>
    </row>
    <row r="4" spans="1:15" x14ac:dyDescent="0.25">
      <c r="C4" t="s">
        <v>53</v>
      </c>
      <c r="D4" t="s">
        <v>223</v>
      </c>
      <c r="E4" t="s">
        <v>224</v>
      </c>
    </row>
    <row r="5" spans="1:15" x14ac:dyDescent="0.25">
      <c r="B5">
        <v>1</v>
      </c>
      <c r="C5" t="s">
        <v>225</v>
      </c>
      <c r="D5">
        <v>23</v>
      </c>
      <c r="E5">
        <v>331</v>
      </c>
    </row>
    <row r="6" spans="1:15" x14ac:dyDescent="0.25">
      <c r="B6">
        <v>2</v>
      </c>
      <c r="C6" t="s">
        <v>66</v>
      </c>
      <c r="D6">
        <v>2.1</v>
      </c>
      <c r="E6">
        <v>38</v>
      </c>
    </row>
    <row r="7" spans="1:15" x14ac:dyDescent="0.25">
      <c r="B7">
        <v>3</v>
      </c>
      <c r="C7" t="s">
        <v>69</v>
      </c>
      <c r="D7">
        <v>4.2</v>
      </c>
      <c r="E7">
        <v>83</v>
      </c>
    </row>
    <row r="8" spans="1:15" x14ac:dyDescent="0.25">
      <c r="B8">
        <v>4</v>
      </c>
      <c r="C8" t="s">
        <v>71</v>
      </c>
      <c r="D8">
        <v>3.1</v>
      </c>
      <c r="E8">
        <v>67</v>
      </c>
    </row>
    <row r="9" spans="1:15" x14ac:dyDescent="0.25">
      <c r="B9">
        <v>5</v>
      </c>
      <c r="C9" t="s">
        <v>226</v>
      </c>
      <c r="D9">
        <v>1.4</v>
      </c>
      <c r="E9">
        <v>26</v>
      </c>
    </row>
    <row r="10" spans="1:15" x14ac:dyDescent="0.25">
      <c r="B10">
        <v>6</v>
      </c>
      <c r="C10" t="s">
        <v>227</v>
      </c>
      <c r="D10">
        <v>1.8</v>
      </c>
      <c r="E10">
        <v>213</v>
      </c>
    </row>
    <row r="11" spans="1:15" x14ac:dyDescent="0.25">
      <c r="B11">
        <v>7</v>
      </c>
      <c r="C11" t="s">
        <v>228</v>
      </c>
      <c r="D11">
        <v>3</v>
      </c>
      <c r="E11">
        <v>1406</v>
      </c>
    </row>
    <row r="12" spans="1:15" x14ac:dyDescent="0.25">
      <c r="B12">
        <v>8</v>
      </c>
      <c r="C12" t="s">
        <v>229</v>
      </c>
      <c r="D12">
        <v>17.7</v>
      </c>
      <c r="E12">
        <v>1444</v>
      </c>
    </row>
    <row r="13" spans="1:15" x14ac:dyDescent="0.25">
      <c r="B13">
        <v>9</v>
      </c>
      <c r="C13" t="s">
        <v>230</v>
      </c>
      <c r="D13">
        <v>4.9000000000000004</v>
      </c>
      <c r="E13">
        <v>126</v>
      </c>
    </row>
    <row r="14" spans="1:15" x14ac:dyDescent="0.25">
      <c r="B14">
        <v>10</v>
      </c>
      <c r="C14" t="s">
        <v>231</v>
      </c>
      <c r="D14">
        <v>0.4</v>
      </c>
      <c r="E14">
        <v>59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D3FB1-6504-48CE-9EE8-52061EF45ACD}">
  <dimension ref="A1:O86"/>
  <sheetViews>
    <sheetView showGridLines="0" workbookViewId="0">
      <selection activeCell="Q11" sqref="Q11"/>
    </sheetView>
  </sheetViews>
  <sheetFormatPr defaultRowHeight="15" x14ac:dyDescent="0.25"/>
  <cols>
    <col min="1" max="1" width="4.85546875" customWidth="1"/>
    <col min="2" max="2" width="16.28515625" bestFit="1" customWidth="1"/>
    <col min="3" max="3" width="23.28515625" bestFit="1" customWidth="1"/>
    <col min="4" max="4" width="10.7109375" bestFit="1" customWidth="1"/>
    <col min="5" max="5" width="15.140625" bestFit="1" customWidth="1"/>
    <col min="6" max="6" width="10" bestFit="1" customWidth="1"/>
    <col min="7" max="7" width="20.5703125" bestFit="1" customWidth="1"/>
    <col min="8" max="8" width="11" bestFit="1" customWidth="1"/>
    <col min="9" max="9" width="12.42578125" bestFit="1" customWidth="1"/>
    <col min="10" max="10" width="11" bestFit="1" customWidth="1"/>
    <col min="11" max="13" width="11.5703125" bestFit="1" customWidth="1"/>
    <col min="14" max="14" width="9.7109375" bestFit="1" customWidth="1"/>
    <col min="15" max="15" width="16.5703125" bestFit="1" customWidth="1"/>
  </cols>
  <sheetData>
    <row r="1" spans="1:15" s="8" customFormat="1" ht="48.75" customHeight="1" x14ac:dyDescent="0.3">
      <c r="A1" s="7" t="s">
        <v>232</v>
      </c>
      <c r="B1" s="7"/>
      <c r="C1" s="7"/>
      <c r="D1" s="7"/>
      <c r="E1" s="7"/>
      <c r="F1" s="7"/>
      <c r="G1" s="7"/>
      <c r="H1" s="7"/>
      <c r="I1" s="7"/>
      <c r="J1" s="7"/>
      <c r="K1" s="7"/>
      <c r="L1" s="7"/>
      <c r="M1" s="7"/>
      <c r="N1" s="7"/>
      <c r="O1" s="7"/>
    </row>
    <row r="4" spans="1:15" x14ac:dyDescent="0.25">
      <c r="B4" s="57" t="s">
        <v>52</v>
      </c>
      <c r="C4" s="58" t="s">
        <v>53</v>
      </c>
      <c r="D4" s="61" t="s">
        <v>54</v>
      </c>
      <c r="E4" s="61" t="s">
        <v>55</v>
      </c>
      <c r="F4" s="58" t="s">
        <v>56</v>
      </c>
      <c r="G4" s="61" t="s">
        <v>57</v>
      </c>
      <c r="H4" s="61" t="s">
        <v>58</v>
      </c>
      <c r="I4" s="61" t="s">
        <v>59</v>
      </c>
      <c r="J4" s="61" t="s">
        <v>60</v>
      </c>
      <c r="K4" s="61" t="s">
        <v>61</v>
      </c>
      <c r="L4" s="61" t="s">
        <v>62</v>
      </c>
      <c r="M4" s="61" t="s">
        <v>63</v>
      </c>
      <c r="N4" s="62" t="s">
        <v>64</v>
      </c>
      <c r="O4" s="63" t="s">
        <v>83</v>
      </c>
    </row>
    <row r="5" spans="1:15" x14ac:dyDescent="0.25">
      <c r="B5" s="59" t="s">
        <v>65</v>
      </c>
      <c r="C5" s="60" t="s">
        <v>66</v>
      </c>
      <c r="D5" s="64" t="s">
        <v>67</v>
      </c>
      <c r="E5" s="64" t="s">
        <v>68</v>
      </c>
      <c r="F5" s="60">
        <v>1618.5</v>
      </c>
      <c r="G5" s="65">
        <v>3</v>
      </c>
      <c r="H5" s="65">
        <v>20</v>
      </c>
      <c r="I5" s="65">
        <v>32370</v>
      </c>
      <c r="J5" s="65">
        <v>0</v>
      </c>
      <c r="K5" s="65">
        <v>32370</v>
      </c>
      <c r="L5" s="65">
        <v>16185</v>
      </c>
      <c r="M5" s="65">
        <v>16185</v>
      </c>
      <c r="N5" s="66">
        <v>45292</v>
      </c>
      <c r="O5" s="67" t="s">
        <v>84</v>
      </c>
    </row>
    <row r="6" spans="1:15" x14ac:dyDescent="0.25">
      <c r="B6" s="59" t="s">
        <v>65</v>
      </c>
      <c r="C6" s="60" t="s">
        <v>69</v>
      </c>
      <c r="D6" s="64" t="s">
        <v>67</v>
      </c>
      <c r="E6" s="64" t="s">
        <v>68</v>
      </c>
      <c r="F6" s="60">
        <v>1321</v>
      </c>
      <c r="G6" s="65">
        <v>3</v>
      </c>
      <c r="H6" s="65">
        <v>20</v>
      </c>
      <c r="I6" s="65">
        <v>26420</v>
      </c>
      <c r="J6" s="65">
        <v>0</v>
      </c>
      <c r="K6" s="65">
        <v>26420</v>
      </c>
      <c r="L6" s="65">
        <v>13210</v>
      </c>
      <c r="M6" s="65">
        <v>13210</v>
      </c>
      <c r="N6" s="66">
        <v>45292</v>
      </c>
      <c r="O6" s="67" t="s">
        <v>85</v>
      </c>
    </row>
    <row r="7" spans="1:15" x14ac:dyDescent="0.25">
      <c r="B7" s="59" t="s">
        <v>70</v>
      </c>
      <c r="C7" s="60" t="s">
        <v>71</v>
      </c>
      <c r="D7" s="64" t="s">
        <v>67</v>
      </c>
      <c r="E7" s="64" t="s">
        <v>68</v>
      </c>
      <c r="F7" s="60">
        <v>2178</v>
      </c>
      <c r="G7" s="65">
        <v>3</v>
      </c>
      <c r="H7" s="65">
        <v>15</v>
      </c>
      <c r="I7" s="65">
        <v>32670</v>
      </c>
      <c r="J7" s="65">
        <v>0</v>
      </c>
      <c r="K7" s="65">
        <v>32670</v>
      </c>
      <c r="L7" s="65">
        <v>21780</v>
      </c>
      <c r="M7" s="65">
        <v>10890</v>
      </c>
      <c r="N7" s="66">
        <v>45444</v>
      </c>
      <c r="O7" s="67" t="s">
        <v>86</v>
      </c>
    </row>
    <row r="8" spans="1:15" x14ac:dyDescent="0.25">
      <c r="B8" s="59" t="s">
        <v>70</v>
      </c>
      <c r="C8" s="60" t="s">
        <v>69</v>
      </c>
      <c r="D8" s="64" t="s">
        <v>67</v>
      </c>
      <c r="E8" s="64" t="s">
        <v>68</v>
      </c>
      <c r="F8" s="60">
        <v>888</v>
      </c>
      <c r="G8" s="65">
        <v>3</v>
      </c>
      <c r="H8" s="65">
        <v>15</v>
      </c>
      <c r="I8" s="65">
        <v>13320</v>
      </c>
      <c r="J8" s="65">
        <v>0</v>
      </c>
      <c r="K8" s="65">
        <v>13320</v>
      </c>
      <c r="L8" s="65">
        <v>8880</v>
      </c>
      <c r="M8" s="65">
        <v>4440</v>
      </c>
      <c r="N8" s="66">
        <v>45444</v>
      </c>
      <c r="O8" s="67" t="s">
        <v>85</v>
      </c>
    </row>
    <row r="9" spans="1:15" x14ac:dyDescent="0.25">
      <c r="B9" s="59" t="s">
        <v>70</v>
      </c>
      <c r="C9" s="60" t="s">
        <v>72</v>
      </c>
      <c r="D9" s="64" t="s">
        <v>67</v>
      </c>
      <c r="E9" s="64" t="s">
        <v>68</v>
      </c>
      <c r="F9" s="60">
        <v>2470</v>
      </c>
      <c r="G9" s="65">
        <v>3</v>
      </c>
      <c r="H9" s="65">
        <v>15</v>
      </c>
      <c r="I9" s="65">
        <v>37050</v>
      </c>
      <c r="J9" s="65">
        <v>0</v>
      </c>
      <c r="K9" s="65">
        <v>37050</v>
      </c>
      <c r="L9" s="65">
        <v>24700</v>
      </c>
      <c r="M9" s="65">
        <v>12350</v>
      </c>
      <c r="N9" s="66">
        <v>45444</v>
      </c>
      <c r="O9" s="67" t="s">
        <v>87</v>
      </c>
    </row>
    <row r="10" spans="1:15" x14ac:dyDescent="0.25">
      <c r="B10" s="59" t="s">
        <v>65</v>
      </c>
      <c r="C10" s="60" t="s">
        <v>69</v>
      </c>
      <c r="D10" s="64" t="s">
        <v>67</v>
      </c>
      <c r="E10" s="64" t="s">
        <v>68</v>
      </c>
      <c r="F10" s="60">
        <v>1513</v>
      </c>
      <c r="G10" s="65">
        <v>3</v>
      </c>
      <c r="H10" s="65">
        <v>350</v>
      </c>
      <c r="I10" s="65">
        <v>529550</v>
      </c>
      <c r="J10" s="65">
        <v>0</v>
      </c>
      <c r="K10" s="65">
        <v>529550</v>
      </c>
      <c r="L10" s="65">
        <v>393380</v>
      </c>
      <c r="M10" s="65">
        <v>136170</v>
      </c>
      <c r="N10" s="66">
        <v>45627</v>
      </c>
      <c r="O10" s="67" t="s">
        <v>85</v>
      </c>
    </row>
    <row r="11" spans="1:15" x14ac:dyDescent="0.25">
      <c r="B11" s="59" t="s">
        <v>70</v>
      </c>
      <c r="C11" s="60" t="s">
        <v>69</v>
      </c>
      <c r="D11" s="64" t="s">
        <v>73</v>
      </c>
      <c r="E11" s="64" t="s">
        <v>68</v>
      </c>
      <c r="F11" s="60">
        <v>921</v>
      </c>
      <c r="G11" s="65">
        <v>5</v>
      </c>
      <c r="H11" s="65">
        <v>15</v>
      </c>
      <c r="I11" s="65">
        <v>13815</v>
      </c>
      <c r="J11" s="65">
        <v>0</v>
      </c>
      <c r="K11" s="65">
        <v>13815</v>
      </c>
      <c r="L11" s="65">
        <v>9210</v>
      </c>
      <c r="M11" s="65">
        <v>4605</v>
      </c>
      <c r="N11" s="66">
        <v>45352</v>
      </c>
      <c r="O11" s="67" t="s">
        <v>85</v>
      </c>
    </row>
    <row r="12" spans="1:15" x14ac:dyDescent="0.25">
      <c r="B12" s="59" t="s">
        <v>74</v>
      </c>
      <c r="C12" s="60" t="s">
        <v>66</v>
      </c>
      <c r="D12" s="64" t="s">
        <v>73</v>
      </c>
      <c r="E12" s="64" t="s">
        <v>68</v>
      </c>
      <c r="F12" s="60">
        <v>2518</v>
      </c>
      <c r="G12" s="65">
        <v>5</v>
      </c>
      <c r="H12" s="65">
        <v>12</v>
      </c>
      <c r="I12" s="65">
        <v>30216</v>
      </c>
      <c r="J12" s="65">
        <v>0</v>
      </c>
      <c r="K12" s="65">
        <v>30216</v>
      </c>
      <c r="L12" s="65">
        <v>7554</v>
      </c>
      <c r="M12" s="65">
        <v>22662</v>
      </c>
      <c r="N12" s="66">
        <v>45444</v>
      </c>
      <c r="O12" s="67" t="s">
        <v>84</v>
      </c>
    </row>
    <row r="13" spans="1:15" x14ac:dyDescent="0.25">
      <c r="B13" s="59" t="s">
        <v>65</v>
      </c>
      <c r="C13" s="60" t="s">
        <v>71</v>
      </c>
      <c r="D13" s="64" t="s">
        <v>73</v>
      </c>
      <c r="E13" s="64" t="s">
        <v>68</v>
      </c>
      <c r="F13" s="60">
        <v>1899</v>
      </c>
      <c r="G13" s="65">
        <v>5</v>
      </c>
      <c r="H13" s="65">
        <v>20</v>
      </c>
      <c r="I13" s="65">
        <v>37980</v>
      </c>
      <c r="J13" s="65">
        <v>0</v>
      </c>
      <c r="K13" s="65">
        <v>37980</v>
      </c>
      <c r="L13" s="65">
        <v>18990</v>
      </c>
      <c r="M13" s="65">
        <v>18990</v>
      </c>
      <c r="N13" s="66">
        <v>45444</v>
      </c>
      <c r="O13" s="67" t="s">
        <v>86</v>
      </c>
    </row>
    <row r="14" spans="1:15" x14ac:dyDescent="0.25">
      <c r="B14" s="59" t="s">
        <v>74</v>
      </c>
      <c r="C14" s="60" t="s">
        <v>69</v>
      </c>
      <c r="D14" s="64" t="s">
        <v>73</v>
      </c>
      <c r="E14" s="64" t="s">
        <v>68</v>
      </c>
      <c r="F14" s="60">
        <v>1545</v>
      </c>
      <c r="G14" s="65">
        <v>5</v>
      </c>
      <c r="H14" s="65">
        <v>12</v>
      </c>
      <c r="I14" s="65">
        <v>18540</v>
      </c>
      <c r="J14" s="65">
        <v>0</v>
      </c>
      <c r="K14" s="65">
        <v>18540</v>
      </c>
      <c r="L14" s="65">
        <v>4635</v>
      </c>
      <c r="M14" s="65">
        <v>13905</v>
      </c>
      <c r="N14" s="66">
        <v>45444</v>
      </c>
      <c r="O14" s="67" t="s">
        <v>85</v>
      </c>
    </row>
    <row r="15" spans="1:15" x14ac:dyDescent="0.25">
      <c r="B15" s="59" t="s">
        <v>70</v>
      </c>
      <c r="C15" s="60" t="s">
        <v>72</v>
      </c>
      <c r="D15" s="64" t="s">
        <v>73</v>
      </c>
      <c r="E15" s="64" t="s">
        <v>68</v>
      </c>
      <c r="F15" s="60">
        <v>2470</v>
      </c>
      <c r="G15" s="65">
        <v>5</v>
      </c>
      <c r="H15" s="65">
        <v>15</v>
      </c>
      <c r="I15" s="65">
        <v>37050</v>
      </c>
      <c r="J15" s="65">
        <v>0</v>
      </c>
      <c r="K15" s="65">
        <v>37050</v>
      </c>
      <c r="L15" s="65">
        <v>24700</v>
      </c>
      <c r="M15" s="65">
        <v>12350</v>
      </c>
      <c r="N15" s="66">
        <v>45444</v>
      </c>
      <c r="O15" s="67" t="s">
        <v>87</v>
      </c>
    </row>
    <row r="16" spans="1:15" x14ac:dyDescent="0.25">
      <c r="B16" s="59" t="s">
        <v>75</v>
      </c>
      <c r="C16" s="60" t="s">
        <v>66</v>
      </c>
      <c r="D16" s="64" t="s">
        <v>73</v>
      </c>
      <c r="E16" s="64" t="s">
        <v>68</v>
      </c>
      <c r="F16" s="60">
        <v>2665.5</v>
      </c>
      <c r="G16" s="65">
        <v>5</v>
      </c>
      <c r="H16" s="65">
        <v>125</v>
      </c>
      <c r="I16" s="65">
        <v>333187.5</v>
      </c>
      <c r="J16" s="65">
        <v>0</v>
      </c>
      <c r="K16" s="65">
        <v>333187.5</v>
      </c>
      <c r="L16" s="65">
        <v>319860</v>
      </c>
      <c r="M16" s="65">
        <v>13327.5</v>
      </c>
      <c r="N16" s="66">
        <v>45474</v>
      </c>
      <c r="O16" s="67" t="s">
        <v>84</v>
      </c>
    </row>
    <row r="17" spans="2:15" x14ac:dyDescent="0.25">
      <c r="B17" s="59" t="s">
        <v>76</v>
      </c>
      <c r="C17" s="60" t="s">
        <v>72</v>
      </c>
      <c r="D17" s="64" t="s">
        <v>73</v>
      </c>
      <c r="E17" s="64" t="s">
        <v>68</v>
      </c>
      <c r="F17" s="60">
        <v>958</v>
      </c>
      <c r="G17" s="65">
        <v>5</v>
      </c>
      <c r="H17" s="65">
        <v>300</v>
      </c>
      <c r="I17" s="65">
        <v>287400</v>
      </c>
      <c r="J17" s="65">
        <v>0</v>
      </c>
      <c r="K17" s="65">
        <v>287400</v>
      </c>
      <c r="L17" s="65">
        <v>239500</v>
      </c>
      <c r="M17" s="65">
        <v>47900</v>
      </c>
      <c r="N17" s="66">
        <v>45505</v>
      </c>
      <c r="O17" s="67" t="s">
        <v>87</v>
      </c>
    </row>
    <row r="18" spans="2:15" x14ac:dyDescent="0.25">
      <c r="B18" s="59" t="s">
        <v>65</v>
      </c>
      <c r="C18" s="60" t="s">
        <v>69</v>
      </c>
      <c r="D18" s="64" t="s">
        <v>73</v>
      </c>
      <c r="E18" s="64" t="s">
        <v>68</v>
      </c>
      <c r="F18" s="60">
        <v>2146</v>
      </c>
      <c r="G18" s="65">
        <v>5</v>
      </c>
      <c r="H18" s="65">
        <v>7</v>
      </c>
      <c r="I18" s="65">
        <v>15022</v>
      </c>
      <c r="J18" s="65">
        <v>0</v>
      </c>
      <c r="K18" s="65">
        <v>15022</v>
      </c>
      <c r="L18" s="65">
        <v>10730</v>
      </c>
      <c r="M18" s="65">
        <v>4292</v>
      </c>
      <c r="N18" s="66">
        <v>45536</v>
      </c>
      <c r="O18" s="67" t="s">
        <v>85</v>
      </c>
    </row>
    <row r="19" spans="2:15" x14ac:dyDescent="0.25">
      <c r="B19" s="59" t="s">
        <v>75</v>
      </c>
      <c r="C19" s="60" t="s">
        <v>66</v>
      </c>
      <c r="D19" s="64" t="s">
        <v>73</v>
      </c>
      <c r="E19" s="64" t="s">
        <v>68</v>
      </c>
      <c r="F19" s="60">
        <v>345</v>
      </c>
      <c r="G19" s="65">
        <v>5</v>
      </c>
      <c r="H19" s="65">
        <v>125</v>
      </c>
      <c r="I19" s="65">
        <v>43125</v>
      </c>
      <c r="J19" s="65">
        <v>0</v>
      </c>
      <c r="K19" s="65">
        <v>43125</v>
      </c>
      <c r="L19" s="65">
        <v>41400</v>
      </c>
      <c r="M19" s="65">
        <v>1725</v>
      </c>
      <c r="N19" s="66">
        <v>45200</v>
      </c>
      <c r="O19" s="67" t="s">
        <v>84</v>
      </c>
    </row>
    <row r="20" spans="2:15" x14ac:dyDescent="0.25">
      <c r="B20" s="59" t="s">
        <v>70</v>
      </c>
      <c r="C20" s="60" t="s">
        <v>77</v>
      </c>
      <c r="D20" s="64" t="s">
        <v>73</v>
      </c>
      <c r="E20" s="64" t="s">
        <v>68</v>
      </c>
      <c r="F20" s="60">
        <v>615</v>
      </c>
      <c r="G20" s="65">
        <v>5</v>
      </c>
      <c r="H20" s="65">
        <v>15</v>
      </c>
      <c r="I20" s="65">
        <v>9225</v>
      </c>
      <c r="J20" s="65">
        <v>0</v>
      </c>
      <c r="K20" s="65">
        <v>9225</v>
      </c>
      <c r="L20" s="65">
        <v>6150</v>
      </c>
      <c r="M20" s="65">
        <v>3075</v>
      </c>
      <c r="N20" s="66">
        <v>45627</v>
      </c>
      <c r="O20" s="67" t="s">
        <v>88</v>
      </c>
    </row>
    <row r="21" spans="2:15" x14ac:dyDescent="0.25">
      <c r="B21" s="59" t="s">
        <v>65</v>
      </c>
      <c r="C21" s="60" t="s">
        <v>66</v>
      </c>
      <c r="D21" s="64" t="s">
        <v>78</v>
      </c>
      <c r="E21" s="64" t="s">
        <v>68</v>
      </c>
      <c r="F21" s="60">
        <v>292</v>
      </c>
      <c r="G21" s="65">
        <v>10</v>
      </c>
      <c r="H21" s="65">
        <v>20</v>
      </c>
      <c r="I21" s="65">
        <v>5840</v>
      </c>
      <c r="J21" s="65">
        <v>0</v>
      </c>
      <c r="K21" s="65">
        <v>5840</v>
      </c>
      <c r="L21" s="65">
        <v>2920</v>
      </c>
      <c r="M21" s="65">
        <v>2920</v>
      </c>
      <c r="N21" s="66">
        <v>45323</v>
      </c>
      <c r="O21" s="67" t="s">
        <v>84</v>
      </c>
    </row>
    <row r="22" spans="2:15" x14ac:dyDescent="0.25">
      <c r="B22" s="59" t="s">
        <v>70</v>
      </c>
      <c r="C22" s="60" t="s">
        <v>72</v>
      </c>
      <c r="D22" s="64" t="s">
        <v>78</v>
      </c>
      <c r="E22" s="64" t="s">
        <v>68</v>
      </c>
      <c r="F22" s="60">
        <v>974</v>
      </c>
      <c r="G22" s="65">
        <v>10</v>
      </c>
      <c r="H22" s="65">
        <v>15</v>
      </c>
      <c r="I22" s="65">
        <v>14610</v>
      </c>
      <c r="J22" s="65">
        <v>0</v>
      </c>
      <c r="K22" s="65">
        <v>14610</v>
      </c>
      <c r="L22" s="65">
        <v>9740</v>
      </c>
      <c r="M22" s="65">
        <v>4870</v>
      </c>
      <c r="N22" s="66">
        <v>45323</v>
      </c>
      <c r="O22" s="67" t="s">
        <v>87</v>
      </c>
    </row>
    <row r="23" spans="2:15" x14ac:dyDescent="0.25">
      <c r="B23" s="59" t="s">
        <v>74</v>
      </c>
      <c r="C23" s="60" t="s">
        <v>66</v>
      </c>
      <c r="D23" s="64" t="s">
        <v>78</v>
      </c>
      <c r="E23" s="64" t="s">
        <v>68</v>
      </c>
      <c r="F23" s="60">
        <v>2518</v>
      </c>
      <c r="G23" s="65">
        <v>10</v>
      </c>
      <c r="H23" s="65">
        <v>12</v>
      </c>
      <c r="I23" s="65">
        <v>30216</v>
      </c>
      <c r="J23" s="65">
        <v>0</v>
      </c>
      <c r="K23" s="65">
        <v>30216</v>
      </c>
      <c r="L23" s="65">
        <v>7554</v>
      </c>
      <c r="M23" s="65">
        <v>22662</v>
      </c>
      <c r="N23" s="66">
        <v>45444</v>
      </c>
      <c r="O23" s="67" t="s">
        <v>84</v>
      </c>
    </row>
    <row r="24" spans="2:15" x14ac:dyDescent="0.25">
      <c r="B24" s="59" t="s">
        <v>65</v>
      </c>
      <c r="C24" s="60" t="s">
        <v>69</v>
      </c>
      <c r="D24" s="64" t="s">
        <v>78</v>
      </c>
      <c r="E24" s="64" t="s">
        <v>68</v>
      </c>
      <c r="F24" s="60">
        <v>1006</v>
      </c>
      <c r="G24" s="65">
        <v>10</v>
      </c>
      <c r="H24" s="65">
        <v>350</v>
      </c>
      <c r="I24" s="65">
        <v>352100</v>
      </c>
      <c r="J24" s="65">
        <v>0</v>
      </c>
      <c r="K24" s="65">
        <v>352100</v>
      </c>
      <c r="L24" s="65">
        <v>261560</v>
      </c>
      <c r="M24" s="65">
        <v>90540</v>
      </c>
      <c r="N24" s="66">
        <v>45444</v>
      </c>
      <c r="O24" s="67" t="s">
        <v>85</v>
      </c>
    </row>
    <row r="25" spans="2:15" x14ac:dyDescent="0.25">
      <c r="B25" s="59" t="s">
        <v>74</v>
      </c>
      <c r="C25" s="60" t="s">
        <v>69</v>
      </c>
      <c r="D25" s="64" t="s">
        <v>78</v>
      </c>
      <c r="E25" s="64" t="s">
        <v>68</v>
      </c>
      <c r="F25" s="60">
        <v>367</v>
      </c>
      <c r="G25" s="65">
        <v>10</v>
      </c>
      <c r="H25" s="65">
        <v>12</v>
      </c>
      <c r="I25" s="65">
        <v>4404</v>
      </c>
      <c r="J25" s="65">
        <v>0</v>
      </c>
      <c r="K25" s="65">
        <v>4404</v>
      </c>
      <c r="L25" s="65">
        <v>1101</v>
      </c>
      <c r="M25" s="65">
        <v>3303</v>
      </c>
      <c r="N25" s="66">
        <v>45474</v>
      </c>
      <c r="O25" s="67" t="s">
        <v>85</v>
      </c>
    </row>
    <row r="26" spans="2:15" x14ac:dyDescent="0.25">
      <c r="B26" s="59" t="s">
        <v>65</v>
      </c>
      <c r="C26" s="60" t="s">
        <v>72</v>
      </c>
      <c r="D26" s="64" t="s">
        <v>78</v>
      </c>
      <c r="E26" s="64" t="s">
        <v>68</v>
      </c>
      <c r="F26" s="60">
        <v>883</v>
      </c>
      <c r="G26" s="65">
        <v>10</v>
      </c>
      <c r="H26" s="65">
        <v>7</v>
      </c>
      <c r="I26" s="65">
        <v>6181</v>
      </c>
      <c r="J26" s="65">
        <v>0</v>
      </c>
      <c r="K26" s="65">
        <v>6181</v>
      </c>
      <c r="L26" s="65">
        <v>4415</v>
      </c>
      <c r="M26" s="65">
        <v>1766</v>
      </c>
      <c r="N26" s="66">
        <v>45505</v>
      </c>
      <c r="O26" s="67" t="s">
        <v>87</v>
      </c>
    </row>
    <row r="27" spans="2:15" x14ac:dyDescent="0.25">
      <c r="B27" s="59" t="s">
        <v>70</v>
      </c>
      <c r="C27" s="60" t="s">
        <v>71</v>
      </c>
      <c r="D27" s="64" t="s">
        <v>78</v>
      </c>
      <c r="E27" s="64" t="s">
        <v>68</v>
      </c>
      <c r="F27" s="60">
        <v>549</v>
      </c>
      <c r="G27" s="65">
        <v>10</v>
      </c>
      <c r="H27" s="65">
        <v>15</v>
      </c>
      <c r="I27" s="65">
        <v>8235</v>
      </c>
      <c r="J27" s="65">
        <v>0</v>
      </c>
      <c r="K27" s="65">
        <v>8235</v>
      </c>
      <c r="L27" s="65">
        <v>5490</v>
      </c>
      <c r="M27" s="65">
        <v>2745</v>
      </c>
      <c r="N27" s="66">
        <v>45170</v>
      </c>
      <c r="O27" s="67" t="s">
        <v>86</v>
      </c>
    </row>
    <row r="28" spans="2:15" x14ac:dyDescent="0.25">
      <c r="B28" s="59" t="s">
        <v>76</v>
      </c>
      <c r="C28" s="60" t="s">
        <v>72</v>
      </c>
      <c r="D28" s="64" t="s">
        <v>78</v>
      </c>
      <c r="E28" s="64" t="s">
        <v>68</v>
      </c>
      <c r="F28" s="60">
        <v>788</v>
      </c>
      <c r="G28" s="65">
        <v>10</v>
      </c>
      <c r="H28" s="65">
        <v>300</v>
      </c>
      <c r="I28" s="65">
        <v>236400</v>
      </c>
      <c r="J28" s="65">
        <v>0</v>
      </c>
      <c r="K28" s="65">
        <v>236400</v>
      </c>
      <c r="L28" s="65">
        <v>197000</v>
      </c>
      <c r="M28" s="65">
        <v>39400</v>
      </c>
      <c r="N28" s="66">
        <v>45170</v>
      </c>
      <c r="O28" s="67" t="s">
        <v>87</v>
      </c>
    </row>
    <row r="29" spans="2:15" x14ac:dyDescent="0.25">
      <c r="B29" s="59" t="s">
        <v>70</v>
      </c>
      <c r="C29" s="60" t="s">
        <v>72</v>
      </c>
      <c r="D29" s="64" t="s">
        <v>78</v>
      </c>
      <c r="E29" s="64" t="s">
        <v>68</v>
      </c>
      <c r="F29" s="60">
        <v>2472</v>
      </c>
      <c r="G29" s="65">
        <v>10</v>
      </c>
      <c r="H29" s="65">
        <v>15</v>
      </c>
      <c r="I29" s="65">
        <v>37080</v>
      </c>
      <c r="J29" s="65">
        <v>0</v>
      </c>
      <c r="K29" s="65">
        <v>37080</v>
      </c>
      <c r="L29" s="65">
        <v>24720</v>
      </c>
      <c r="M29" s="65">
        <v>12360</v>
      </c>
      <c r="N29" s="66">
        <v>45536</v>
      </c>
      <c r="O29" s="67" t="s">
        <v>87</v>
      </c>
    </row>
    <row r="30" spans="2:15" x14ac:dyDescent="0.25">
      <c r="B30" s="59" t="s">
        <v>65</v>
      </c>
      <c r="C30" s="60" t="s">
        <v>77</v>
      </c>
      <c r="D30" s="64" t="s">
        <v>78</v>
      </c>
      <c r="E30" s="64" t="s">
        <v>68</v>
      </c>
      <c r="F30" s="60">
        <v>1143</v>
      </c>
      <c r="G30" s="65">
        <v>10</v>
      </c>
      <c r="H30" s="65">
        <v>7</v>
      </c>
      <c r="I30" s="65">
        <v>8001</v>
      </c>
      <c r="J30" s="65">
        <v>0</v>
      </c>
      <c r="K30" s="65">
        <v>8001</v>
      </c>
      <c r="L30" s="65">
        <v>5715</v>
      </c>
      <c r="M30" s="65">
        <v>2286</v>
      </c>
      <c r="N30" s="66">
        <v>45566</v>
      </c>
      <c r="O30" s="67" t="s">
        <v>88</v>
      </c>
    </row>
    <row r="31" spans="2:15" x14ac:dyDescent="0.25">
      <c r="B31" s="59" t="s">
        <v>65</v>
      </c>
      <c r="C31" s="60" t="s">
        <v>66</v>
      </c>
      <c r="D31" s="64" t="s">
        <v>78</v>
      </c>
      <c r="E31" s="64" t="s">
        <v>68</v>
      </c>
      <c r="F31" s="60">
        <v>1725</v>
      </c>
      <c r="G31" s="65">
        <v>10</v>
      </c>
      <c r="H31" s="65">
        <v>350</v>
      </c>
      <c r="I31" s="65">
        <v>603750</v>
      </c>
      <c r="J31" s="65">
        <v>0</v>
      </c>
      <c r="K31" s="65">
        <v>603750</v>
      </c>
      <c r="L31" s="65">
        <v>448500</v>
      </c>
      <c r="M31" s="65">
        <v>155250</v>
      </c>
      <c r="N31" s="66">
        <v>45231</v>
      </c>
      <c r="O31" s="67" t="s">
        <v>84</v>
      </c>
    </row>
    <row r="32" spans="2:15" x14ac:dyDescent="0.25">
      <c r="B32" s="59" t="s">
        <v>74</v>
      </c>
      <c r="C32" s="60" t="s">
        <v>77</v>
      </c>
      <c r="D32" s="64" t="s">
        <v>78</v>
      </c>
      <c r="E32" s="64" t="s">
        <v>68</v>
      </c>
      <c r="F32" s="60">
        <v>912</v>
      </c>
      <c r="G32" s="65">
        <v>10</v>
      </c>
      <c r="H32" s="65">
        <v>12</v>
      </c>
      <c r="I32" s="65">
        <v>10944</v>
      </c>
      <c r="J32" s="65">
        <v>0</v>
      </c>
      <c r="K32" s="65">
        <v>10944</v>
      </c>
      <c r="L32" s="65">
        <v>2736</v>
      </c>
      <c r="M32" s="65">
        <v>8208</v>
      </c>
      <c r="N32" s="66">
        <v>45231</v>
      </c>
      <c r="O32" s="67" t="s">
        <v>88</v>
      </c>
    </row>
    <row r="33" spans="2:15" x14ac:dyDescent="0.25">
      <c r="B33" s="59" t="s">
        <v>70</v>
      </c>
      <c r="C33" s="60" t="s">
        <v>66</v>
      </c>
      <c r="D33" s="64" t="s">
        <v>78</v>
      </c>
      <c r="E33" s="64" t="s">
        <v>68</v>
      </c>
      <c r="F33" s="60">
        <v>2152</v>
      </c>
      <c r="G33" s="65">
        <v>10</v>
      </c>
      <c r="H33" s="65">
        <v>15</v>
      </c>
      <c r="I33" s="65">
        <v>32280</v>
      </c>
      <c r="J33" s="65">
        <v>0</v>
      </c>
      <c r="K33" s="65">
        <v>32280</v>
      </c>
      <c r="L33" s="65">
        <v>21520</v>
      </c>
      <c r="M33" s="65">
        <v>10760</v>
      </c>
      <c r="N33" s="66">
        <v>45261</v>
      </c>
      <c r="O33" s="67" t="s">
        <v>84</v>
      </c>
    </row>
    <row r="34" spans="2:15" x14ac:dyDescent="0.25">
      <c r="B34" s="59" t="s">
        <v>65</v>
      </c>
      <c r="C34" s="60" t="s">
        <v>66</v>
      </c>
      <c r="D34" s="64" t="s">
        <v>78</v>
      </c>
      <c r="E34" s="64" t="s">
        <v>68</v>
      </c>
      <c r="F34" s="60">
        <v>1817</v>
      </c>
      <c r="G34" s="65">
        <v>10</v>
      </c>
      <c r="H34" s="65">
        <v>20</v>
      </c>
      <c r="I34" s="65">
        <v>36340</v>
      </c>
      <c r="J34" s="65">
        <v>0</v>
      </c>
      <c r="K34" s="65">
        <v>36340</v>
      </c>
      <c r="L34" s="65">
        <v>18170</v>
      </c>
      <c r="M34" s="65">
        <v>18170</v>
      </c>
      <c r="N34" s="66">
        <v>45627</v>
      </c>
      <c r="O34" s="67" t="s">
        <v>84</v>
      </c>
    </row>
    <row r="35" spans="2:15" x14ac:dyDescent="0.25">
      <c r="B35" s="59" t="s">
        <v>65</v>
      </c>
      <c r="C35" s="60" t="s">
        <v>69</v>
      </c>
      <c r="D35" s="64" t="s">
        <v>78</v>
      </c>
      <c r="E35" s="64" t="s">
        <v>68</v>
      </c>
      <c r="F35" s="60">
        <v>1513</v>
      </c>
      <c r="G35" s="65">
        <v>10</v>
      </c>
      <c r="H35" s="65">
        <v>350</v>
      </c>
      <c r="I35" s="65">
        <v>529550</v>
      </c>
      <c r="J35" s="65">
        <v>0</v>
      </c>
      <c r="K35" s="65">
        <v>529550</v>
      </c>
      <c r="L35" s="65">
        <v>393380</v>
      </c>
      <c r="M35" s="65">
        <v>136170</v>
      </c>
      <c r="N35" s="66">
        <v>45627</v>
      </c>
      <c r="O35" s="67" t="s">
        <v>85</v>
      </c>
    </row>
    <row r="36" spans="2:15" x14ac:dyDescent="0.25">
      <c r="B36" s="59" t="s">
        <v>65</v>
      </c>
      <c r="C36" s="60" t="s">
        <v>72</v>
      </c>
      <c r="D36" s="64" t="s">
        <v>79</v>
      </c>
      <c r="E36" s="64" t="s">
        <v>68</v>
      </c>
      <c r="F36" s="60">
        <v>1493</v>
      </c>
      <c r="G36" s="65">
        <v>120</v>
      </c>
      <c r="H36" s="65">
        <v>7</v>
      </c>
      <c r="I36" s="65">
        <v>10451</v>
      </c>
      <c r="J36" s="65">
        <v>0</v>
      </c>
      <c r="K36" s="65">
        <v>10451</v>
      </c>
      <c r="L36" s="65">
        <v>7465</v>
      </c>
      <c r="M36" s="65">
        <v>2986</v>
      </c>
      <c r="N36" s="66">
        <v>45292</v>
      </c>
      <c r="O36" s="67" t="s">
        <v>87</v>
      </c>
    </row>
    <row r="37" spans="2:15" x14ac:dyDescent="0.25">
      <c r="B37" s="59" t="s">
        <v>75</v>
      </c>
      <c r="C37" s="60" t="s">
        <v>71</v>
      </c>
      <c r="D37" s="64" t="s">
        <v>79</v>
      </c>
      <c r="E37" s="64" t="s">
        <v>68</v>
      </c>
      <c r="F37" s="60">
        <v>1804</v>
      </c>
      <c r="G37" s="65">
        <v>120</v>
      </c>
      <c r="H37" s="65">
        <v>125</v>
      </c>
      <c r="I37" s="65">
        <v>225500</v>
      </c>
      <c r="J37" s="65">
        <v>0</v>
      </c>
      <c r="K37" s="65">
        <v>225500</v>
      </c>
      <c r="L37" s="65">
        <v>216480</v>
      </c>
      <c r="M37" s="65">
        <v>9020</v>
      </c>
      <c r="N37" s="66">
        <v>45323</v>
      </c>
      <c r="O37" s="67" t="s">
        <v>86</v>
      </c>
    </row>
    <row r="38" spans="2:15" x14ac:dyDescent="0.25">
      <c r="B38" s="59" t="s">
        <v>74</v>
      </c>
      <c r="C38" s="60" t="s">
        <v>69</v>
      </c>
      <c r="D38" s="64" t="s">
        <v>79</v>
      </c>
      <c r="E38" s="64" t="s">
        <v>68</v>
      </c>
      <c r="F38" s="60">
        <v>2161</v>
      </c>
      <c r="G38" s="65">
        <v>120</v>
      </c>
      <c r="H38" s="65">
        <v>12</v>
      </c>
      <c r="I38" s="65">
        <v>25932</v>
      </c>
      <c r="J38" s="65">
        <v>0</v>
      </c>
      <c r="K38" s="65">
        <v>25932</v>
      </c>
      <c r="L38" s="65">
        <v>6483</v>
      </c>
      <c r="M38" s="65">
        <v>19449</v>
      </c>
      <c r="N38" s="66">
        <v>45352</v>
      </c>
      <c r="O38" s="67" t="s">
        <v>85</v>
      </c>
    </row>
    <row r="39" spans="2:15" x14ac:dyDescent="0.25">
      <c r="B39" s="59" t="s">
        <v>65</v>
      </c>
      <c r="C39" s="60" t="s">
        <v>69</v>
      </c>
      <c r="D39" s="64" t="s">
        <v>79</v>
      </c>
      <c r="E39" s="64" t="s">
        <v>68</v>
      </c>
      <c r="F39" s="60">
        <v>1006</v>
      </c>
      <c r="G39" s="65">
        <v>120</v>
      </c>
      <c r="H39" s="65">
        <v>350</v>
      </c>
      <c r="I39" s="65">
        <v>352100</v>
      </c>
      <c r="J39" s="65">
        <v>0</v>
      </c>
      <c r="K39" s="65">
        <v>352100</v>
      </c>
      <c r="L39" s="65">
        <v>261560</v>
      </c>
      <c r="M39" s="65">
        <v>90540</v>
      </c>
      <c r="N39" s="66">
        <v>45444</v>
      </c>
      <c r="O39" s="67" t="s">
        <v>85</v>
      </c>
    </row>
    <row r="40" spans="2:15" x14ac:dyDescent="0.25">
      <c r="B40" s="59" t="s">
        <v>74</v>
      </c>
      <c r="C40" s="60" t="s">
        <v>69</v>
      </c>
      <c r="D40" s="64" t="s">
        <v>79</v>
      </c>
      <c r="E40" s="64" t="s">
        <v>68</v>
      </c>
      <c r="F40" s="60">
        <v>1545</v>
      </c>
      <c r="G40" s="65">
        <v>120</v>
      </c>
      <c r="H40" s="65">
        <v>12</v>
      </c>
      <c r="I40" s="65">
        <v>18540</v>
      </c>
      <c r="J40" s="65">
        <v>0</v>
      </c>
      <c r="K40" s="65">
        <v>18540</v>
      </c>
      <c r="L40" s="65">
        <v>4635</v>
      </c>
      <c r="M40" s="65">
        <v>13905</v>
      </c>
      <c r="N40" s="66">
        <v>45444</v>
      </c>
      <c r="O40" s="67" t="s">
        <v>85</v>
      </c>
    </row>
    <row r="41" spans="2:15" x14ac:dyDescent="0.25">
      <c r="B41" s="59" t="s">
        <v>75</v>
      </c>
      <c r="C41" s="60" t="s">
        <v>77</v>
      </c>
      <c r="D41" s="64" t="s">
        <v>79</v>
      </c>
      <c r="E41" s="64" t="s">
        <v>68</v>
      </c>
      <c r="F41" s="60">
        <v>2821</v>
      </c>
      <c r="G41" s="65">
        <v>120</v>
      </c>
      <c r="H41" s="65">
        <v>125</v>
      </c>
      <c r="I41" s="65">
        <v>352625</v>
      </c>
      <c r="J41" s="65">
        <v>0</v>
      </c>
      <c r="K41" s="65">
        <v>352625</v>
      </c>
      <c r="L41" s="65">
        <v>338520</v>
      </c>
      <c r="M41" s="65">
        <v>14105</v>
      </c>
      <c r="N41" s="66">
        <v>45505</v>
      </c>
      <c r="O41" s="67" t="s">
        <v>88</v>
      </c>
    </row>
    <row r="42" spans="2:15" x14ac:dyDescent="0.25">
      <c r="B42" s="59" t="s">
        <v>75</v>
      </c>
      <c r="C42" s="60" t="s">
        <v>66</v>
      </c>
      <c r="D42" s="64" t="s">
        <v>79</v>
      </c>
      <c r="E42" s="64" t="s">
        <v>68</v>
      </c>
      <c r="F42" s="60">
        <v>345</v>
      </c>
      <c r="G42" s="65">
        <v>120</v>
      </c>
      <c r="H42" s="65">
        <v>125</v>
      </c>
      <c r="I42" s="65">
        <v>43125</v>
      </c>
      <c r="J42" s="65">
        <v>0</v>
      </c>
      <c r="K42" s="65">
        <v>43125</v>
      </c>
      <c r="L42" s="65">
        <v>41400</v>
      </c>
      <c r="M42" s="65">
        <v>1725</v>
      </c>
      <c r="N42" s="66">
        <v>45200</v>
      </c>
      <c r="O42" s="67" t="s">
        <v>84</v>
      </c>
    </row>
    <row r="43" spans="2:15" x14ac:dyDescent="0.25">
      <c r="B43" s="59" t="s">
        <v>76</v>
      </c>
      <c r="C43" s="60" t="s">
        <v>66</v>
      </c>
      <c r="D43" s="64" t="s">
        <v>80</v>
      </c>
      <c r="E43" s="64" t="s">
        <v>68</v>
      </c>
      <c r="F43" s="60">
        <v>2001</v>
      </c>
      <c r="G43" s="65">
        <v>250</v>
      </c>
      <c r="H43" s="65">
        <v>300</v>
      </c>
      <c r="I43" s="65">
        <v>600300</v>
      </c>
      <c r="J43" s="65">
        <v>0</v>
      </c>
      <c r="K43" s="65">
        <v>600300</v>
      </c>
      <c r="L43" s="65">
        <v>500250</v>
      </c>
      <c r="M43" s="65">
        <v>100050</v>
      </c>
      <c r="N43" s="66">
        <v>45323</v>
      </c>
      <c r="O43" s="67" t="s">
        <v>84</v>
      </c>
    </row>
    <row r="44" spans="2:15" x14ac:dyDescent="0.25">
      <c r="B44" s="59" t="s">
        <v>74</v>
      </c>
      <c r="C44" s="60" t="s">
        <v>69</v>
      </c>
      <c r="D44" s="64" t="s">
        <v>80</v>
      </c>
      <c r="E44" s="64" t="s">
        <v>68</v>
      </c>
      <c r="F44" s="60">
        <v>2838</v>
      </c>
      <c r="G44" s="65">
        <v>250</v>
      </c>
      <c r="H44" s="65">
        <v>12</v>
      </c>
      <c r="I44" s="65">
        <v>34056</v>
      </c>
      <c r="J44" s="65">
        <v>0</v>
      </c>
      <c r="K44" s="65">
        <v>34056</v>
      </c>
      <c r="L44" s="65">
        <v>8514</v>
      </c>
      <c r="M44" s="65">
        <v>25542</v>
      </c>
      <c r="N44" s="66">
        <v>45383</v>
      </c>
      <c r="O44" s="67" t="s">
        <v>85</v>
      </c>
    </row>
    <row r="45" spans="2:15" x14ac:dyDescent="0.25">
      <c r="B45" s="59" t="s">
        <v>70</v>
      </c>
      <c r="C45" s="60" t="s">
        <v>71</v>
      </c>
      <c r="D45" s="64" t="s">
        <v>80</v>
      </c>
      <c r="E45" s="64" t="s">
        <v>68</v>
      </c>
      <c r="F45" s="60">
        <v>2178</v>
      </c>
      <c r="G45" s="65">
        <v>250</v>
      </c>
      <c r="H45" s="65">
        <v>15</v>
      </c>
      <c r="I45" s="65">
        <v>32670</v>
      </c>
      <c r="J45" s="65">
        <v>0</v>
      </c>
      <c r="K45" s="65">
        <v>32670</v>
      </c>
      <c r="L45" s="65">
        <v>21780</v>
      </c>
      <c r="M45" s="65">
        <v>10890</v>
      </c>
      <c r="N45" s="66">
        <v>45444</v>
      </c>
      <c r="O45" s="67" t="s">
        <v>86</v>
      </c>
    </row>
    <row r="46" spans="2:15" x14ac:dyDescent="0.25">
      <c r="B46" s="59" t="s">
        <v>70</v>
      </c>
      <c r="C46" s="60" t="s">
        <v>69</v>
      </c>
      <c r="D46" s="64" t="s">
        <v>80</v>
      </c>
      <c r="E46" s="64" t="s">
        <v>68</v>
      </c>
      <c r="F46" s="60">
        <v>888</v>
      </c>
      <c r="G46" s="65">
        <v>250</v>
      </c>
      <c r="H46" s="65">
        <v>15</v>
      </c>
      <c r="I46" s="65">
        <v>13320</v>
      </c>
      <c r="J46" s="65">
        <v>0</v>
      </c>
      <c r="K46" s="65">
        <v>13320</v>
      </c>
      <c r="L46" s="65">
        <v>8880</v>
      </c>
      <c r="M46" s="65">
        <v>4440</v>
      </c>
      <c r="N46" s="66">
        <v>45444</v>
      </c>
      <c r="O46" s="67" t="s">
        <v>85</v>
      </c>
    </row>
    <row r="47" spans="2:15" x14ac:dyDescent="0.25">
      <c r="B47" s="59" t="s">
        <v>65</v>
      </c>
      <c r="C47" s="60" t="s">
        <v>71</v>
      </c>
      <c r="D47" s="64" t="s">
        <v>80</v>
      </c>
      <c r="E47" s="64" t="s">
        <v>68</v>
      </c>
      <c r="F47" s="60">
        <v>1527</v>
      </c>
      <c r="G47" s="65">
        <v>250</v>
      </c>
      <c r="H47" s="65">
        <v>350</v>
      </c>
      <c r="I47" s="65">
        <v>534450</v>
      </c>
      <c r="J47" s="65">
        <v>0</v>
      </c>
      <c r="K47" s="65">
        <v>534450</v>
      </c>
      <c r="L47" s="65">
        <v>397020</v>
      </c>
      <c r="M47" s="65">
        <v>137430</v>
      </c>
      <c r="N47" s="66">
        <v>45170</v>
      </c>
      <c r="O47" s="67" t="s">
        <v>86</v>
      </c>
    </row>
    <row r="48" spans="2:15" x14ac:dyDescent="0.25">
      <c r="B48" s="59" t="s">
        <v>76</v>
      </c>
      <c r="C48" s="60" t="s">
        <v>71</v>
      </c>
      <c r="D48" s="64" t="s">
        <v>80</v>
      </c>
      <c r="E48" s="64" t="s">
        <v>68</v>
      </c>
      <c r="F48" s="60">
        <v>2151</v>
      </c>
      <c r="G48" s="65">
        <v>250</v>
      </c>
      <c r="H48" s="65">
        <v>300</v>
      </c>
      <c r="I48" s="65">
        <v>645300</v>
      </c>
      <c r="J48" s="65">
        <v>0</v>
      </c>
      <c r="K48" s="65">
        <v>645300</v>
      </c>
      <c r="L48" s="65">
        <v>537750</v>
      </c>
      <c r="M48" s="65">
        <v>107550</v>
      </c>
      <c r="N48" s="66">
        <v>45536</v>
      </c>
      <c r="O48" s="67" t="s">
        <v>86</v>
      </c>
    </row>
    <row r="49" spans="2:15" x14ac:dyDescent="0.25">
      <c r="B49" s="59" t="s">
        <v>65</v>
      </c>
      <c r="C49" s="60" t="s">
        <v>66</v>
      </c>
      <c r="D49" s="64" t="s">
        <v>80</v>
      </c>
      <c r="E49" s="64" t="s">
        <v>68</v>
      </c>
      <c r="F49" s="60">
        <v>1817</v>
      </c>
      <c r="G49" s="65">
        <v>250</v>
      </c>
      <c r="H49" s="65">
        <v>20</v>
      </c>
      <c r="I49" s="65">
        <v>36340</v>
      </c>
      <c r="J49" s="65">
        <v>0</v>
      </c>
      <c r="K49" s="65">
        <v>36340</v>
      </c>
      <c r="L49" s="65">
        <v>18170</v>
      </c>
      <c r="M49" s="65">
        <v>18170</v>
      </c>
      <c r="N49" s="66">
        <v>45627</v>
      </c>
      <c r="O49" s="67" t="s">
        <v>84</v>
      </c>
    </row>
    <row r="50" spans="2:15" x14ac:dyDescent="0.25">
      <c r="B50" s="59" t="s">
        <v>65</v>
      </c>
      <c r="C50" s="60" t="s">
        <v>71</v>
      </c>
      <c r="D50" s="64" t="s">
        <v>81</v>
      </c>
      <c r="E50" s="64" t="s">
        <v>68</v>
      </c>
      <c r="F50" s="60">
        <v>2750</v>
      </c>
      <c r="G50" s="65">
        <v>260</v>
      </c>
      <c r="H50" s="65">
        <v>350</v>
      </c>
      <c r="I50" s="65">
        <v>962500</v>
      </c>
      <c r="J50" s="65">
        <v>0</v>
      </c>
      <c r="K50" s="65">
        <v>962500</v>
      </c>
      <c r="L50" s="65">
        <v>715000</v>
      </c>
      <c r="M50" s="65">
        <v>247500</v>
      </c>
      <c r="N50" s="66">
        <v>45323</v>
      </c>
      <c r="O50" s="67" t="s">
        <v>86</v>
      </c>
    </row>
    <row r="51" spans="2:15" x14ac:dyDescent="0.25">
      <c r="B51" s="59" t="s">
        <v>74</v>
      </c>
      <c r="C51" s="60" t="s">
        <v>77</v>
      </c>
      <c r="D51" s="64" t="s">
        <v>81</v>
      </c>
      <c r="E51" s="64" t="s">
        <v>68</v>
      </c>
      <c r="F51" s="60">
        <v>1953</v>
      </c>
      <c r="G51" s="65">
        <v>260</v>
      </c>
      <c r="H51" s="65">
        <v>12</v>
      </c>
      <c r="I51" s="65">
        <v>23436</v>
      </c>
      <c r="J51" s="65">
        <v>0</v>
      </c>
      <c r="K51" s="65">
        <v>23436</v>
      </c>
      <c r="L51" s="65">
        <v>5859</v>
      </c>
      <c r="M51" s="65">
        <v>17577</v>
      </c>
      <c r="N51" s="66">
        <v>45383</v>
      </c>
      <c r="O51" s="67" t="s">
        <v>88</v>
      </c>
    </row>
    <row r="52" spans="2:15" x14ac:dyDescent="0.25">
      <c r="B52" s="59" t="s">
        <v>75</v>
      </c>
      <c r="C52" s="60" t="s">
        <v>69</v>
      </c>
      <c r="D52" s="64" t="s">
        <v>81</v>
      </c>
      <c r="E52" s="64" t="s">
        <v>68</v>
      </c>
      <c r="F52" s="60">
        <v>4219.5</v>
      </c>
      <c r="G52" s="65">
        <v>260</v>
      </c>
      <c r="H52" s="65">
        <v>125</v>
      </c>
      <c r="I52" s="65">
        <v>527437.5</v>
      </c>
      <c r="J52" s="65">
        <v>0</v>
      </c>
      <c r="K52" s="65">
        <v>527437.5</v>
      </c>
      <c r="L52" s="65">
        <v>506340</v>
      </c>
      <c r="M52" s="65">
        <v>21097.5</v>
      </c>
      <c r="N52" s="66">
        <v>45383</v>
      </c>
      <c r="O52" s="67" t="s">
        <v>85</v>
      </c>
    </row>
    <row r="53" spans="2:15" x14ac:dyDescent="0.25">
      <c r="B53" s="59" t="s">
        <v>65</v>
      </c>
      <c r="C53" s="60" t="s">
        <v>71</v>
      </c>
      <c r="D53" s="64" t="s">
        <v>81</v>
      </c>
      <c r="E53" s="64" t="s">
        <v>68</v>
      </c>
      <c r="F53" s="60">
        <v>1899</v>
      </c>
      <c r="G53" s="65">
        <v>260</v>
      </c>
      <c r="H53" s="65">
        <v>20</v>
      </c>
      <c r="I53" s="65">
        <v>37980</v>
      </c>
      <c r="J53" s="65">
        <v>0</v>
      </c>
      <c r="K53" s="65">
        <v>37980</v>
      </c>
      <c r="L53" s="65">
        <v>18990</v>
      </c>
      <c r="M53" s="65">
        <v>18990</v>
      </c>
      <c r="N53" s="66">
        <v>45444</v>
      </c>
      <c r="O53" s="67" t="s">
        <v>86</v>
      </c>
    </row>
    <row r="54" spans="2:15" x14ac:dyDescent="0.25">
      <c r="B54" s="59" t="s">
        <v>65</v>
      </c>
      <c r="C54" s="60" t="s">
        <v>69</v>
      </c>
      <c r="D54" s="64" t="s">
        <v>81</v>
      </c>
      <c r="E54" s="64" t="s">
        <v>68</v>
      </c>
      <c r="F54" s="60">
        <v>1686</v>
      </c>
      <c r="G54" s="65">
        <v>260</v>
      </c>
      <c r="H54" s="65">
        <v>7</v>
      </c>
      <c r="I54" s="65">
        <v>11802</v>
      </c>
      <c r="J54" s="65">
        <v>0</v>
      </c>
      <c r="K54" s="65">
        <v>11802</v>
      </c>
      <c r="L54" s="65">
        <v>8430</v>
      </c>
      <c r="M54" s="65">
        <v>3372</v>
      </c>
      <c r="N54" s="66">
        <v>45474</v>
      </c>
      <c r="O54" s="67" t="s">
        <v>85</v>
      </c>
    </row>
    <row r="55" spans="2:15" x14ac:dyDescent="0.25">
      <c r="B55" s="59" t="s">
        <v>74</v>
      </c>
      <c r="C55" s="60" t="s">
        <v>77</v>
      </c>
      <c r="D55" s="64" t="s">
        <v>81</v>
      </c>
      <c r="E55" s="64" t="s">
        <v>68</v>
      </c>
      <c r="F55" s="60">
        <v>2141</v>
      </c>
      <c r="G55" s="65">
        <v>260</v>
      </c>
      <c r="H55" s="65">
        <v>12</v>
      </c>
      <c r="I55" s="65">
        <v>25692</v>
      </c>
      <c r="J55" s="65">
        <v>0</v>
      </c>
      <c r="K55" s="65">
        <v>25692</v>
      </c>
      <c r="L55" s="65">
        <v>6423</v>
      </c>
      <c r="M55" s="65">
        <v>19269</v>
      </c>
      <c r="N55" s="66">
        <v>45505</v>
      </c>
      <c r="O55" s="67" t="s">
        <v>88</v>
      </c>
    </row>
    <row r="56" spans="2:15" x14ac:dyDescent="0.25">
      <c r="B56" s="59" t="s">
        <v>65</v>
      </c>
      <c r="C56" s="60" t="s">
        <v>77</v>
      </c>
      <c r="D56" s="64" t="s">
        <v>81</v>
      </c>
      <c r="E56" s="64" t="s">
        <v>68</v>
      </c>
      <c r="F56" s="60">
        <v>1143</v>
      </c>
      <c r="G56" s="65">
        <v>260</v>
      </c>
      <c r="H56" s="65">
        <v>7</v>
      </c>
      <c r="I56" s="65">
        <v>8001</v>
      </c>
      <c r="J56" s="65">
        <v>0</v>
      </c>
      <c r="K56" s="65">
        <v>8001</v>
      </c>
      <c r="L56" s="65">
        <v>5715</v>
      </c>
      <c r="M56" s="65">
        <v>2286</v>
      </c>
      <c r="N56" s="66">
        <v>45566</v>
      </c>
      <c r="O56" s="67" t="s">
        <v>88</v>
      </c>
    </row>
    <row r="57" spans="2:15" x14ac:dyDescent="0.25">
      <c r="B57" s="59" t="s">
        <v>70</v>
      </c>
      <c r="C57" s="60" t="s">
        <v>77</v>
      </c>
      <c r="D57" s="64" t="s">
        <v>81</v>
      </c>
      <c r="E57" s="64" t="s">
        <v>68</v>
      </c>
      <c r="F57" s="60">
        <v>615</v>
      </c>
      <c r="G57" s="65">
        <v>260</v>
      </c>
      <c r="H57" s="65">
        <v>15</v>
      </c>
      <c r="I57" s="65">
        <v>9225</v>
      </c>
      <c r="J57" s="65">
        <v>0</v>
      </c>
      <c r="K57" s="65">
        <v>9225</v>
      </c>
      <c r="L57" s="65">
        <v>6150</v>
      </c>
      <c r="M57" s="65">
        <v>3075</v>
      </c>
      <c r="N57" s="66">
        <v>45627</v>
      </c>
      <c r="O57" s="67" t="s">
        <v>88</v>
      </c>
    </row>
    <row r="58" spans="2:15" x14ac:dyDescent="0.25">
      <c r="B58" s="59" t="s">
        <v>65</v>
      </c>
      <c r="C58" s="60" t="s">
        <v>71</v>
      </c>
      <c r="D58" s="64" t="s">
        <v>78</v>
      </c>
      <c r="E58" s="64" t="s">
        <v>82</v>
      </c>
      <c r="F58" s="60">
        <v>3945</v>
      </c>
      <c r="G58" s="65">
        <v>10</v>
      </c>
      <c r="H58" s="65">
        <v>7</v>
      </c>
      <c r="I58" s="65">
        <v>27615</v>
      </c>
      <c r="J58" s="65">
        <v>276.14999999999998</v>
      </c>
      <c r="K58" s="65">
        <v>27338.850000000002</v>
      </c>
      <c r="L58" s="65">
        <v>19725</v>
      </c>
      <c r="M58" s="65">
        <v>7613.8500000000022</v>
      </c>
      <c r="N58" s="66">
        <v>45292</v>
      </c>
      <c r="O58" s="67" t="s">
        <v>86</v>
      </c>
    </row>
    <row r="59" spans="2:15" x14ac:dyDescent="0.25">
      <c r="B59" s="59" t="s">
        <v>70</v>
      </c>
      <c r="C59" s="60" t="s">
        <v>71</v>
      </c>
      <c r="D59" s="64" t="s">
        <v>78</v>
      </c>
      <c r="E59" s="64" t="s">
        <v>82</v>
      </c>
      <c r="F59" s="60">
        <v>2296</v>
      </c>
      <c r="G59" s="65">
        <v>10</v>
      </c>
      <c r="H59" s="65">
        <v>15</v>
      </c>
      <c r="I59" s="65">
        <v>34440</v>
      </c>
      <c r="J59" s="65">
        <v>344.4</v>
      </c>
      <c r="K59" s="65">
        <v>34095.599999999999</v>
      </c>
      <c r="L59" s="65">
        <v>22960</v>
      </c>
      <c r="M59" s="65">
        <v>11135.599999999999</v>
      </c>
      <c r="N59" s="66">
        <v>45323</v>
      </c>
      <c r="O59" s="67" t="s">
        <v>86</v>
      </c>
    </row>
    <row r="60" spans="2:15" x14ac:dyDescent="0.25">
      <c r="B60" s="59" t="s">
        <v>65</v>
      </c>
      <c r="C60" s="60" t="s">
        <v>71</v>
      </c>
      <c r="D60" s="64" t="s">
        <v>78</v>
      </c>
      <c r="E60" s="64" t="s">
        <v>82</v>
      </c>
      <c r="F60" s="60">
        <v>1030</v>
      </c>
      <c r="G60" s="65">
        <v>10</v>
      </c>
      <c r="H60" s="65">
        <v>7</v>
      </c>
      <c r="I60" s="65">
        <v>7210</v>
      </c>
      <c r="J60" s="65">
        <v>72.099999999999994</v>
      </c>
      <c r="K60" s="65">
        <v>7137.9</v>
      </c>
      <c r="L60" s="65">
        <v>5150</v>
      </c>
      <c r="M60" s="65">
        <v>1987.8999999999996</v>
      </c>
      <c r="N60" s="66">
        <v>45413</v>
      </c>
      <c r="O60" s="67" t="s">
        <v>86</v>
      </c>
    </row>
    <row r="61" spans="2:15" x14ac:dyDescent="0.25">
      <c r="B61" s="59" t="s">
        <v>65</v>
      </c>
      <c r="C61" s="60" t="s">
        <v>71</v>
      </c>
      <c r="D61" s="64" t="s">
        <v>79</v>
      </c>
      <c r="E61" s="64" t="s">
        <v>82</v>
      </c>
      <c r="F61" s="60">
        <v>639</v>
      </c>
      <c r="G61" s="65">
        <v>120</v>
      </c>
      <c r="H61" s="65">
        <v>7</v>
      </c>
      <c r="I61" s="65">
        <v>4473</v>
      </c>
      <c r="J61" s="65">
        <v>44.73</v>
      </c>
      <c r="K61" s="65">
        <v>4428.2700000000004</v>
      </c>
      <c r="L61" s="65">
        <v>3195</v>
      </c>
      <c r="M61" s="65">
        <v>1233.2700000000004</v>
      </c>
      <c r="N61" s="66">
        <v>45597</v>
      </c>
      <c r="O61" s="67" t="s">
        <v>86</v>
      </c>
    </row>
    <row r="62" spans="2:15" x14ac:dyDescent="0.25">
      <c r="B62" s="59" t="s">
        <v>65</v>
      </c>
      <c r="C62" s="60" t="s">
        <v>66</v>
      </c>
      <c r="D62" s="64" t="s">
        <v>80</v>
      </c>
      <c r="E62" s="64" t="s">
        <v>82</v>
      </c>
      <c r="F62" s="60">
        <v>1326</v>
      </c>
      <c r="G62" s="65">
        <v>250</v>
      </c>
      <c r="H62" s="65">
        <v>7</v>
      </c>
      <c r="I62" s="65">
        <v>9282</v>
      </c>
      <c r="J62" s="65">
        <v>92.82</v>
      </c>
      <c r="K62" s="65">
        <v>9189.18</v>
      </c>
      <c r="L62" s="65">
        <v>6630</v>
      </c>
      <c r="M62" s="65">
        <v>2559.1800000000003</v>
      </c>
      <c r="N62" s="66">
        <v>45352</v>
      </c>
      <c r="O62" s="67" t="s">
        <v>84</v>
      </c>
    </row>
    <row r="63" spans="2:15" x14ac:dyDescent="0.25">
      <c r="B63" s="59" t="s">
        <v>74</v>
      </c>
      <c r="C63" s="60" t="s">
        <v>77</v>
      </c>
      <c r="D63" s="64" t="s">
        <v>67</v>
      </c>
      <c r="E63" s="64" t="s">
        <v>82</v>
      </c>
      <c r="F63" s="60">
        <v>1858</v>
      </c>
      <c r="G63" s="65">
        <v>3</v>
      </c>
      <c r="H63" s="65">
        <v>12</v>
      </c>
      <c r="I63" s="65">
        <v>22296</v>
      </c>
      <c r="J63" s="65">
        <v>222.96</v>
      </c>
      <c r="K63" s="65">
        <v>22073.040000000001</v>
      </c>
      <c r="L63" s="65">
        <v>5574</v>
      </c>
      <c r="M63" s="65">
        <v>16499.04</v>
      </c>
      <c r="N63" s="66">
        <v>45323</v>
      </c>
      <c r="O63" s="67" t="s">
        <v>88</v>
      </c>
    </row>
    <row r="64" spans="2:15" x14ac:dyDescent="0.25">
      <c r="B64" s="59" t="s">
        <v>65</v>
      </c>
      <c r="C64" s="60" t="s">
        <v>72</v>
      </c>
      <c r="D64" s="64" t="s">
        <v>67</v>
      </c>
      <c r="E64" s="64" t="s">
        <v>82</v>
      </c>
      <c r="F64" s="60">
        <v>1210</v>
      </c>
      <c r="G64" s="65">
        <v>3</v>
      </c>
      <c r="H64" s="65">
        <v>350</v>
      </c>
      <c r="I64" s="65">
        <v>423500</v>
      </c>
      <c r="J64" s="65">
        <v>4235</v>
      </c>
      <c r="K64" s="65">
        <v>419265</v>
      </c>
      <c r="L64" s="65">
        <v>314600</v>
      </c>
      <c r="M64" s="65">
        <v>104665</v>
      </c>
      <c r="N64" s="66">
        <v>45352</v>
      </c>
      <c r="O64" s="67" t="s">
        <v>87</v>
      </c>
    </row>
    <row r="65" spans="2:15" x14ac:dyDescent="0.25">
      <c r="B65" s="59" t="s">
        <v>65</v>
      </c>
      <c r="C65" s="60" t="s">
        <v>77</v>
      </c>
      <c r="D65" s="64" t="s">
        <v>67</v>
      </c>
      <c r="E65" s="64" t="s">
        <v>82</v>
      </c>
      <c r="F65" s="60">
        <v>2529</v>
      </c>
      <c r="G65" s="65">
        <v>3</v>
      </c>
      <c r="H65" s="65">
        <v>7</v>
      </c>
      <c r="I65" s="65">
        <v>17703</v>
      </c>
      <c r="J65" s="65">
        <v>177.03</v>
      </c>
      <c r="K65" s="65">
        <v>17525.97</v>
      </c>
      <c r="L65" s="65">
        <v>12645</v>
      </c>
      <c r="M65" s="65">
        <v>4880.9699999999993</v>
      </c>
      <c r="N65" s="66">
        <v>45474</v>
      </c>
      <c r="O65" s="67" t="s">
        <v>88</v>
      </c>
    </row>
    <row r="66" spans="2:15" x14ac:dyDescent="0.25">
      <c r="B66" s="59" t="s">
        <v>74</v>
      </c>
      <c r="C66" s="60" t="s">
        <v>66</v>
      </c>
      <c r="D66" s="64" t="s">
        <v>67</v>
      </c>
      <c r="E66" s="64" t="s">
        <v>82</v>
      </c>
      <c r="F66" s="60">
        <v>1445</v>
      </c>
      <c r="G66" s="65">
        <v>3</v>
      </c>
      <c r="H66" s="65">
        <v>12</v>
      </c>
      <c r="I66" s="65">
        <v>17340</v>
      </c>
      <c r="J66" s="65">
        <v>173.4</v>
      </c>
      <c r="K66" s="65">
        <v>17166.599999999999</v>
      </c>
      <c r="L66" s="65">
        <v>4335</v>
      </c>
      <c r="M66" s="65">
        <v>12831.599999999999</v>
      </c>
      <c r="N66" s="66">
        <v>45536</v>
      </c>
      <c r="O66" s="67" t="s">
        <v>84</v>
      </c>
    </row>
    <row r="67" spans="2:15" x14ac:dyDescent="0.25">
      <c r="B67" s="59" t="s">
        <v>75</v>
      </c>
      <c r="C67" s="60" t="s">
        <v>77</v>
      </c>
      <c r="D67" s="64" t="s">
        <v>67</v>
      </c>
      <c r="E67" s="64" t="s">
        <v>82</v>
      </c>
      <c r="F67" s="60">
        <v>330</v>
      </c>
      <c r="G67" s="65">
        <v>3</v>
      </c>
      <c r="H67" s="65">
        <v>125</v>
      </c>
      <c r="I67" s="65">
        <v>41250</v>
      </c>
      <c r="J67" s="65">
        <v>412.5</v>
      </c>
      <c r="K67" s="65">
        <v>40837.5</v>
      </c>
      <c r="L67" s="65">
        <v>39600</v>
      </c>
      <c r="M67" s="65">
        <v>1237.5</v>
      </c>
      <c r="N67" s="66">
        <v>45170</v>
      </c>
      <c r="O67" s="67" t="s">
        <v>88</v>
      </c>
    </row>
    <row r="68" spans="2:15" x14ac:dyDescent="0.25">
      <c r="B68" s="59" t="s">
        <v>74</v>
      </c>
      <c r="C68" s="60" t="s">
        <v>71</v>
      </c>
      <c r="D68" s="64" t="s">
        <v>67</v>
      </c>
      <c r="E68" s="64" t="s">
        <v>82</v>
      </c>
      <c r="F68" s="60">
        <v>2671</v>
      </c>
      <c r="G68" s="65">
        <v>3</v>
      </c>
      <c r="H68" s="65">
        <v>12</v>
      </c>
      <c r="I68" s="65">
        <v>32052</v>
      </c>
      <c r="J68" s="65">
        <v>320.52</v>
      </c>
      <c r="K68" s="65">
        <v>31731.48</v>
      </c>
      <c r="L68" s="65">
        <v>8013</v>
      </c>
      <c r="M68" s="65">
        <v>23718.48</v>
      </c>
      <c r="N68" s="66">
        <v>45536</v>
      </c>
      <c r="O68" s="67" t="s">
        <v>86</v>
      </c>
    </row>
    <row r="69" spans="2:15" x14ac:dyDescent="0.25">
      <c r="B69" s="59" t="s">
        <v>74</v>
      </c>
      <c r="C69" s="60" t="s">
        <v>69</v>
      </c>
      <c r="D69" s="64" t="s">
        <v>67</v>
      </c>
      <c r="E69" s="64" t="s">
        <v>82</v>
      </c>
      <c r="F69" s="60">
        <v>766</v>
      </c>
      <c r="G69" s="65">
        <v>3</v>
      </c>
      <c r="H69" s="65">
        <v>12</v>
      </c>
      <c r="I69" s="65">
        <v>9192</v>
      </c>
      <c r="J69" s="65">
        <v>91.92</v>
      </c>
      <c r="K69" s="65">
        <v>9100.08</v>
      </c>
      <c r="L69" s="65">
        <v>2298</v>
      </c>
      <c r="M69" s="65">
        <v>6802.08</v>
      </c>
      <c r="N69" s="66">
        <v>45200</v>
      </c>
      <c r="O69" s="67" t="s">
        <v>85</v>
      </c>
    </row>
    <row r="70" spans="2:15" x14ac:dyDescent="0.25">
      <c r="B70" s="59" t="s">
        <v>76</v>
      </c>
      <c r="C70" s="60" t="s">
        <v>72</v>
      </c>
      <c r="D70" s="64" t="s">
        <v>67</v>
      </c>
      <c r="E70" s="64" t="s">
        <v>82</v>
      </c>
      <c r="F70" s="60">
        <v>494</v>
      </c>
      <c r="G70" s="65">
        <v>3</v>
      </c>
      <c r="H70" s="65">
        <v>300</v>
      </c>
      <c r="I70" s="65">
        <v>148200</v>
      </c>
      <c r="J70" s="65">
        <v>1482</v>
      </c>
      <c r="K70" s="65">
        <v>146718</v>
      </c>
      <c r="L70" s="65">
        <v>123500</v>
      </c>
      <c r="M70" s="65">
        <v>23218</v>
      </c>
      <c r="N70" s="66">
        <v>45200</v>
      </c>
      <c r="O70" s="67" t="s">
        <v>87</v>
      </c>
    </row>
    <row r="71" spans="2:15" x14ac:dyDescent="0.25">
      <c r="B71" s="59" t="s">
        <v>65</v>
      </c>
      <c r="C71" s="60" t="s">
        <v>72</v>
      </c>
      <c r="D71" s="64" t="s">
        <v>67</v>
      </c>
      <c r="E71" s="64" t="s">
        <v>82</v>
      </c>
      <c r="F71" s="60">
        <v>1397</v>
      </c>
      <c r="G71" s="65">
        <v>3</v>
      </c>
      <c r="H71" s="65">
        <v>350</v>
      </c>
      <c r="I71" s="65">
        <v>488950</v>
      </c>
      <c r="J71" s="65">
        <v>4889.5</v>
      </c>
      <c r="K71" s="65">
        <v>484060.5</v>
      </c>
      <c r="L71" s="65">
        <v>363220</v>
      </c>
      <c r="M71" s="65">
        <v>120840.5</v>
      </c>
      <c r="N71" s="66">
        <v>45566</v>
      </c>
      <c r="O71" s="67" t="s">
        <v>87</v>
      </c>
    </row>
    <row r="72" spans="2:15" x14ac:dyDescent="0.25">
      <c r="B72" s="59" t="s">
        <v>65</v>
      </c>
      <c r="C72" s="60" t="s">
        <v>71</v>
      </c>
      <c r="D72" s="64" t="s">
        <v>67</v>
      </c>
      <c r="E72" s="64" t="s">
        <v>82</v>
      </c>
      <c r="F72" s="60">
        <v>2155</v>
      </c>
      <c r="G72" s="65">
        <v>3</v>
      </c>
      <c r="H72" s="65">
        <v>350</v>
      </c>
      <c r="I72" s="65">
        <v>754250</v>
      </c>
      <c r="J72" s="65">
        <v>7542.5</v>
      </c>
      <c r="K72" s="65">
        <v>746707.5</v>
      </c>
      <c r="L72" s="65">
        <v>560300</v>
      </c>
      <c r="M72" s="65">
        <v>186407.5</v>
      </c>
      <c r="N72" s="66">
        <v>45627</v>
      </c>
      <c r="O72" s="67" t="s">
        <v>86</v>
      </c>
    </row>
    <row r="73" spans="2:15" x14ac:dyDescent="0.25">
      <c r="B73" s="59" t="s">
        <v>70</v>
      </c>
      <c r="C73" s="60" t="s">
        <v>72</v>
      </c>
      <c r="D73" s="64" t="s">
        <v>73</v>
      </c>
      <c r="E73" s="64" t="s">
        <v>82</v>
      </c>
      <c r="F73" s="60">
        <v>2214</v>
      </c>
      <c r="G73" s="65">
        <v>5</v>
      </c>
      <c r="H73" s="65">
        <v>15</v>
      </c>
      <c r="I73" s="65">
        <v>33210</v>
      </c>
      <c r="J73" s="65">
        <v>332.1</v>
      </c>
      <c r="K73" s="65">
        <v>32877.9</v>
      </c>
      <c r="L73" s="65">
        <v>22140</v>
      </c>
      <c r="M73" s="65">
        <v>10737.900000000001</v>
      </c>
      <c r="N73" s="66">
        <v>45352</v>
      </c>
      <c r="O73" s="67" t="s">
        <v>87</v>
      </c>
    </row>
    <row r="74" spans="2:15" x14ac:dyDescent="0.25">
      <c r="B74" s="59" t="s">
        <v>76</v>
      </c>
      <c r="C74" s="60" t="s">
        <v>77</v>
      </c>
      <c r="D74" s="64" t="s">
        <v>73</v>
      </c>
      <c r="E74" s="64" t="s">
        <v>82</v>
      </c>
      <c r="F74" s="60">
        <v>2301</v>
      </c>
      <c r="G74" s="65">
        <v>5</v>
      </c>
      <c r="H74" s="65">
        <v>300</v>
      </c>
      <c r="I74" s="65">
        <v>690300</v>
      </c>
      <c r="J74" s="65">
        <v>6903</v>
      </c>
      <c r="K74" s="65">
        <v>683397</v>
      </c>
      <c r="L74" s="65">
        <v>575250</v>
      </c>
      <c r="M74" s="65">
        <v>108147</v>
      </c>
      <c r="N74" s="66">
        <v>45383</v>
      </c>
      <c r="O74" s="67" t="s">
        <v>88</v>
      </c>
    </row>
    <row r="75" spans="2:15" x14ac:dyDescent="0.25">
      <c r="B75" s="59" t="s">
        <v>65</v>
      </c>
      <c r="C75" s="60" t="s">
        <v>71</v>
      </c>
      <c r="D75" s="64" t="s">
        <v>73</v>
      </c>
      <c r="E75" s="64" t="s">
        <v>82</v>
      </c>
      <c r="F75" s="60">
        <v>1375.5</v>
      </c>
      <c r="G75" s="65">
        <v>5</v>
      </c>
      <c r="H75" s="65">
        <v>20</v>
      </c>
      <c r="I75" s="65">
        <v>27510</v>
      </c>
      <c r="J75" s="65">
        <v>275.10000000000002</v>
      </c>
      <c r="K75" s="65">
        <v>27234.899999999998</v>
      </c>
      <c r="L75" s="65">
        <v>13755</v>
      </c>
      <c r="M75" s="65">
        <v>13479.899999999998</v>
      </c>
      <c r="N75" s="66">
        <v>45474</v>
      </c>
      <c r="O75" s="67" t="s">
        <v>86</v>
      </c>
    </row>
    <row r="76" spans="2:15" x14ac:dyDescent="0.25">
      <c r="B76" s="59" t="s">
        <v>65</v>
      </c>
      <c r="C76" s="60" t="s">
        <v>66</v>
      </c>
      <c r="D76" s="64" t="s">
        <v>73</v>
      </c>
      <c r="E76" s="64" t="s">
        <v>82</v>
      </c>
      <c r="F76" s="60">
        <v>1830</v>
      </c>
      <c r="G76" s="65">
        <v>5</v>
      </c>
      <c r="H76" s="65">
        <v>7</v>
      </c>
      <c r="I76" s="65">
        <v>12810</v>
      </c>
      <c r="J76" s="65">
        <v>128.1</v>
      </c>
      <c r="K76" s="65">
        <v>12681.9</v>
      </c>
      <c r="L76" s="65">
        <v>9150</v>
      </c>
      <c r="M76" s="65">
        <v>3531.8999999999996</v>
      </c>
      <c r="N76" s="66">
        <v>45505</v>
      </c>
      <c r="O76" s="67" t="s">
        <v>84</v>
      </c>
    </row>
    <row r="77" spans="2:15" x14ac:dyDescent="0.25">
      <c r="B77" s="59" t="s">
        <v>76</v>
      </c>
      <c r="C77" s="60" t="s">
        <v>77</v>
      </c>
      <c r="D77" s="64" t="s">
        <v>73</v>
      </c>
      <c r="E77" s="64" t="s">
        <v>82</v>
      </c>
      <c r="F77" s="60">
        <v>2498</v>
      </c>
      <c r="G77" s="65">
        <v>5</v>
      </c>
      <c r="H77" s="65">
        <v>300</v>
      </c>
      <c r="I77" s="65">
        <v>749400</v>
      </c>
      <c r="J77" s="65">
        <v>7494</v>
      </c>
      <c r="K77" s="65">
        <v>741906</v>
      </c>
      <c r="L77" s="65">
        <v>624500</v>
      </c>
      <c r="M77" s="65">
        <v>117406</v>
      </c>
      <c r="N77" s="66">
        <v>45170</v>
      </c>
      <c r="O77" s="67" t="s">
        <v>88</v>
      </c>
    </row>
    <row r="78" spans="2:15" x14ac:dyDescent="0.25">
      <c r="B78" s="59" t="s">
        <v>75</v>
      </c>
      <c r="C78" s="60" t="s">
        <v>77</v>
      </c>
      <c r="D78" s="64" t="s">
        <v>73</v>
      </c>
      <c r="E78" s="64" t="s">
        <v>82</v>
      </c>
      <c r="F78" s="60">
        <v>663</v>
      </c>
      <c r="G78" s="65">
        <v>5</v>
      </c>
      <c r="H78" s="65">
        <v>125</v>
      </c>
      <c r="I78" s="65">
        <v>82875</v>
      </c>
      <c r="J78" s="65">
        <v>828.75</v>
      </c>
      <c r="K78" s="65">
        <v>82046.25</v>
      </c>
      <c r="L78" s="65">
        <v>79560</v>
      </c>
      <c r="M78" s="65">
        <v>2486.25</v>
      </c>
      <c r="N78" s="66">
        <v>45200</v>
      </c>
      <c r="O78" s="67" t="s">
        <v>88</v>
      </c>
    </row>
    <row r="79" spans="2:15" x14ac:dyDescent="0.25">
      <c r="B79" s="59" t="s">
        <v>70</v>
      </c>
      <c r="C79" s="60" t="s">
        <v>77</v>
      </c>
      <c r="D79" s="64" t="s">
        <v>78</v>
      </c>
      <c r="E79" s="64" t="s">
        <v>82</v>
      </c>
      <c r="F79" s="60">
        <v>1514</v>
      </c>
      <c r="G79" s="65">
        <v>10</v>
      </c>
      <c r="H79" s="65">
        <v>15</v>
      </c>
      <c r="I79" s="65">
        <v>22710</v>
      </c>
      <c r="J79" s="65">
        <v>227.1</v>
      </c>
      <c r="K79" s="65">
        <v>22482.9</v>
      </c>
      <c r="L79" s="65">
        <v>15140</v>
      </c>
      <c r="M79" s="65">
        <v>7342.9000000000015</v>
      </c>
      <c r="N79" s="66">
        <v>45323</v>
      </c>
      <c r="O79" s="67" t="s">
        <v>88</v>
      </c>
    </row>
    <row r="80" spans="2:15" x14ac:dyDescent="0.25">
      <c r="B80" s="59" t="s">
        <v>65</v>
      </c>
      <c r="C80" s="60" t="s">
        <v>77</v>
      </c>
      <c r="D80" s="64" t="s">
        <v>78</v>
      </c>
      <c r="E80" s="64" t="s">
        <v>82</v>
      </c>
      <c r="F80" s="60">
        <v>4492.5</v>
      </c>
      <c r="G80" s="65">
        <v>10</v>
      </c>
      <c r="H80" s="65">
        <v>7</v>
      </c>
      <c r="I80" s="65">
        <v>31447.5</v>
      </c>
      <c r="J80" s="65">
        <v>314.47500000000002</v>
      </c>
      <c r="K80" s="65">
        <v>31133.024999999998</v>
      </c>
      <c r="L80" s="65">
        <v>22462.5</v>
      </c>
      <c r="M80" s="65">
        <v>8670.5249999999978</v>
      </c>
      <c r="N80" s="66">
        <v>45383</v>
      </c>
      <c r="O80" s="67" t="s">
        <v>88</v>
      </c>
    </row>
    <row r="81" spans="2:15" x14ac:dyDescent="0.25">
      <c r="B81" s="59" t="s">
        <v>75</v>
      </c>
      <c r="C81" s="60" t="s">
        <v>77</v>
      </c>
      <c r="D81" s="64" t="s">
        <v>78</v>
      </c>
      <c r="E81" s="64" t="s">
        <v>82</v>
      </c>
      <c r="F81" s="60">
        <v>727</v>
      </c>
      <c r="G81" s="65">
        <v>10</v>
      </c>
      <c r="H81" s="65">
        <v>125</v>
      </c>
      <c r="I81" s="65">
        <v>90875</v>
      </c>
      <c r="J81" s="65">
        <v>908.75</v>
      </c>
      <c r="K81" s="65">
        <v>89966.25</v>
      </c>
      <c r="L81" s="65">
        <v>87240</v>
      </c>
      <c r="M81" s="65">
        <v>2726.25</v>
      </c>
      <c r="N81" s="66">
        <v>45444</v>
      </c>
      <c r="O81" s="67" t="s">
        <v>88</v>
      </c>
    </row>
    <row r="82" spans="2:15" x14ac:dyDescent="0.25">
      <c r="B82" s="59" t="s">
        <v>75</v>
      </c>
      <c r="C82" s="60" t="s">
        <v>71</v>
      </c>
      <c r="D82" s="64" t="s">
        <v>78</v>
      </c>
      <c r="E82" s="64" t="s">
        <v>82</v>
      </c>
      <c r="F82" s="60">
        <v>787</v>
      </c>
      <c r="G82" s="65">
        <v>10</v>
      </c>
      <c r="H82" s="65">
        <v>125</v>
      </c>
      <c r="I82" s="65">
        <v>98375</v>
      </c>
      <c r="J82" s="65">
        <v>983.75</v>
      </c>
      <c r="K82" s="65">
        <v>97391.25</v>
      </c>
      <c r="L82" s="65">
        <v>94440</v>
      </c>
      <c r="M82" s="65">
        <v>2951.25</v>
      </c>
      <c r="N82" s="66">
        <v>45444</v>
      </c>
      <c r="O82" s="67" t="s">
        <v>86</v>
      </c>
    </row>
    <row r="83" spans="2:15" x14ac:dyDescent="0.25">
      <c r="B83" s="59" t="s">
        <v>75</v>
      </c>
      <c r="C83" s="60" t="s">
        <v>72</v>
      </c>
      <c r="D83" s="64" t="s">
        <v>78</v>
      </c>
      <c r="E83" s="64" t="s">
        <v>82</v>
      </c>
      <c r="F83" s="60">
        <v>1823</v>
      </c>
      <c r="G83" s="65">
        <v>10</v>
      </c>
      <c r="H83" s="65">
        <v>125</v>
      </c>
      <c r="I83" s="65">
        <v>227875</v>
      </c>
      <c r="J83" s="65">
        <v>2278.75</v>
      </c>
      <c r="K83" s="65">
        <v>225596.25</v>
      </c>
      <c r="L83" s="65">
        <v>218760</v>
      </c>
      <c r="M83" s="65">
        <v>6836.25</v>
      </c>
      <c r="N83" s="66">
        <v>45474</v>
      </c>
      <c r="O83" s="67" t="s">
        <v>87</v>
      </c>
    </row>
    <row r="84" spans="2:15" x14ac:dyDescent="0.25">
      <c r="B84" s="59" t="s">
        <v>70</v>
      </c>
      <c r="C84" s="60" t="s">
        <v>69</v>
      </c>
      <c r="D84" s="64" t="s">
        <v>78</v>
      </c>
      <c r="E84" s="64" t="s">
        <v>82</v>
      </c>
      <c r="F84" s="60">
        <v>747</v>
      </c>
      <c r="G84" s="65">
        <v>10</v>
      </c>
      <c r="H84" s="65">
        <v>15</v>
      </c>
      <c r="I84" s="65">
        <v>11205</v>
      </c>
      <c r="J84" s="65">
        <v>112.05</v>
      </c>
      <c r="K84" s="65">
        <v>11092.95</v>
      </c>
      <c r="L84" s="65">
        <v>7470</v>
      </c>
      <c r="M84" s="65">
        <v>3622.9500000000007</v>
      </c>
      <c r="N84" s="66">
        <v>45536</v>
      </c>
      <c r="O84" s="67" t="s">
        <v>85</v>
      </c>
    </row>
    <row r="85" spans="2:15" x14ac:dyDescent="0.25">
      <c r="B85" s="59" t="s">
        <v>74</v>
      </c>
      <c r="C85" s="60" t="s">
        <v>69</v>
      </c>
      <c r="D85" s="64" t="s">
        <v>78</v>
      </c>
      <c r="E85" s="64" t="s">
        <v>82</v>
      </c>
      <c r="F85" s="60">
        <v>766</v>
      </c>
      <c r="G85" s="65">
        <v>10</v>
      </c>
      <c r="H85" s="65">
        <v>12</v>
      </c>
      <c r="I85" s="65">
        <v>9192</v>
      </c>
      <c r="J85" s="65">
        <v>91.92</v>
      </c>
      <c r="K85" s="65">
        <v>9100.08</v>
      </c>
      <c r="L85" s="65">
        <v>2298</v>
      </c>
      <c r="M85" s="65">
        <v>6802.08</v>
      </c>
      <c r="N85" s="66">
        <v>45200</v>
      </c>
      <c r="O85" s="67" t="s">
        <v>85</v>
      </c>
    </row>
    <row r="86" spans="2:15" x14ac:dyDescent="0.25">
      <c r="B86" s="59" t="s">
        <v>76</v>
      </c>
      <c r="C86" s="60" t="s">
        <v>77</v>
      </c>
      <c r="D86" s="64" t="s">
        <v>78</v>
      </c>
      <c r="E86" s="64" t="s">
        <v>82</v>
      </c>
      <c r="F86" s="60">
        <v>2905</v>
      </c>
      <c r="G86" s="65">
        <v>10</v>
      </c>
      <c r="H86" s="65">
        <v>300</v>
      </c>
      <c r="I86" s="65">
        <v>871500</v>
      </c>
      <c r="J86" s="65">
        <v>8715</v>
      </c>
      <c r="K86" s="65">
        <v>862785</v>
      </c>
      <c r="L86" s="65">
        <v>726250</v>
      </c>
      <c r="M86" s="65">
        <v>136535</v>
      </c>
      <c r="N86" s="66">
        <v>45597</v>
      </c>
      <c r="O86" s="67" t="s">
        <v>88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ECD2-B8E7-43CE-9718-D8EF171E3D31}">
  <dimension ref="A1:Q15"/>
  <sheetViews>
    <sheetView showGridLines="0" workbookViewId="0">
      <selection activeCell="Y14" sqref="Y14"/>
    </sheetView>
  </sheetViews>
  <sheetFormatPr defaultRowHeight="15" outlineLevelCol="1" x14ac:dyDescent="0.25"/>
  <cols>
    <col min="1" max="1" width="4.85546875" customWidth="1"/>
    <col min="2" max="2" width="3" bestFit="1" customWidth="1"/>
    <col min="3" max="3" width="24.28515625" bestFit="1" customWidth="1"/>
    <col min="4" max="15" width="5.85546875" customWidth="1"/>
    <col min="16" max="16" width="13.7109375" customWidth="1" outlineLevel="1"/>
  </cols>
  <sheetData>
    <row r="1" spans="1:17" s="8" customFormat="1" ht="48.75" customHeight="1" x14ac:dyDescent="0.3">
      <c r="A1" s="7" t="s">
        <v>235</v>
      </c>
      <c r="B1" s="7"/>
      <c r="C1" s="7"/>
      <c r="D1" s="7"/>
      <c r="E1" s="7"/>
      <c r="F1" s="7"/>
      <c r="G1" s="7"/>
      <c r="H1" s="7"/>
      <c r="I1" s="7"/>
      <c r="J1" s="7"/>
      <c r="K1" s="7"/>
      <c r="L1" s="7"/>
      <c r="M1" s="7"/>
      <c r="N1" s="7"/>
      <c r="O1" s="7"/>
    </row>
    <row r="3" spans="1:17" ht="17.25" x14ac:dyDescent="0.3">
      <c r="C3" s="52" t="s">
        <v>131</v>
      </c>
      <c r="D3" s="53"/>
      <c r="E3" s="53"/>
      <c r="F3" s="53"/>
      <c r="G3" s="53"/>
      <c r="H3" s="53"/>
      <c r="I3" s="53"/>
      <c r="J3" s="53"/>
      <c r="K3" s="53"/>
      <c r="L3" s="53"/>
      <c r="M3" s="53"/>
      <c r="N3" s="53"/>
      <c r="O3" s="53"/>
      <c r="P3" s="53"/>
      <c r="Q3" s="4"/>
    </row>
    <row r="4" spans="1:17" ht="16.5" x14ac:dyDescent="0.3">
      <c r="C4" s="4"/>
      <c r="D4" s="4"/>
      <c r="E4" s="4"/>
      <c r="F4" s="4"/>
      <c r="G4" s="4"/>
      <c r="H4" s="4"/>
      <c r="I4" s="4"/>
      <c r="J4" s="4"/>
      <c r="K4" s="4"/>
      <c r="L4" s="4"/>
      <c r="M4" s="4"/>
      <c r="N4" s="4"/>
      <c r="O4" s="4"/>
      <c r="P4" s="4"/>
      <c r="Q4" s="4"/>
    </row>
    <row r="5" spans="1:17" ht="16.5" x14ac:dyDescent="0.3">
      <c r="C5" s="49" t="s">
        <v>236</v>
      </c>
      <c r="D5" s="50" t="s">
        <v>119</v>
      </c>
      <c r="E5" s="50" t="s">
        <v>120</v>
      </c>
      <c r="F5" s="50" t="s">
        <v>121</v>
      </c>
      <c r="G5" s="50" t="s">
        <v>122</v>
      </c>
      <c r="H5" s="50" t="s">
        <v>123</v>
      </c>
      <c r="I5" s="50" t="s">
        <v>124</v>
      </c>
      <c r="J5" s="50" t="s">
        <v>125</v>
      </c>
      <c r="K5" s="50" t="s">
        <v>126</v>
      </c>
      <c r="L5" s="50" t="s">
        <v>127</v>
      </c>
      <c r="M5" s="50" t="s">
        <v>128</v>
      </c>
      <c r="N5" s="50" t="s">
        <v>129</v>
      </c>
      <c r="O5" s="50" t="s">
        <v>130</v>
      </c>
      <c r="P5" s="51" t="s">
        <v>142</v>
      </c>
      <c r="Q5" s="4"/>
    </row>
    <row r="6" spans="1:17" ht="22.5" customHeight="1" x14ac:dyDescent="0.3">
      <c r="C6" s="4" t="s">
        <v>132</v>
      </c>
      <c r="D6" s="54">
        <v>98.7</v>
      </c>
      <c r="E6" s="54">
        <v>95.8</v>
      </c>
      <c r="F6" s="54">
        <v>93.4</v>
      </c>
      <c r="G6" s="54">
        <v>90.2</v>
      </c>
      <c r="H6" s="54">
        <v>94.8</v>
      </c>
      <c r="I6" s="54">
        <v>98.8</v>
      </c>
      <c r="J6" s="54">
        <v>95.2</v>
      </c>
      <c r="K6" s="54">
        <v>90.9</v>
      </c>
      <c r="L6" s="54">
        <v>87.5</v>
      </c>
      <c r="M6" s="54">
        <v>88.1</v>
      </c>
      <c r="N6" s="54">
        <v>83.3</v>
      </c>
      <c r="O6" s="54">
        <v>90.8</v>
      </c>
      <c r="Q6" s="4"/>
    </row>
    <row r="7" spans="1:17" ht="22.5" customHeight="1" x14ac:dyDescent="0.3">
      <c r="C7" s="4" t="s">
        <v>133</v>
      </c>
      <c r="D7" s="54">
        <v>99.8</v>
      </c>
      <c r="E7" s="54">
        <v>93.7</v>
      </c>
      <c r="F7" s="54">
        <v>90.2</v>
      </c>
      <c r="G7" s="54">
        <v>88.1</v>
      </c>
      <c r="H7" s="54">
        <v>85.8</v>
      </c>
      <c r="I7" s="54">
        <v>83.3</v>
      </c>
      <c r="J7" s="54">
        <v>80.3</v>
      </c>
      <c r="K7" s="54">
        <v>84.2</v>
      </c>
      <c r="L7" s="54">
        <v>86.8</v>
      </c>
      <c r="M7" s="54">
        <v>80.099999999999994</v>
      </c>
      <c r="N7" s="54">
        <v>79.2</v>
      </c>
      <c r="O7" s="54">
        <v>83.9</v>
      </c>
      <c r="Q7" s="4"/>
    </row>
    <row r="8" spans="1:17" ht="22.5" customHeight="1" x14ac:dyDescent="0.3">
      <c r="C8" s="4" t="s">
        <v>134</v>
      </c>
      <c r="D8" s="54">
        <v>81.900000000000006</v>
      </c>
      <c r="E8" s="54">
        <v>84.6</v>
      </c>
      <c r="F8" s="54">
        <v>86.1</v>
      </c>
      <c r="G8" s="54">
        <v>87.9</v>
      </c>
      <c r="H8" s="54">
        <v>85.2</v>
      </c>
      <c r="I8" s="54">
        <v>80.5</v>
      </c>
      <c r="J8" s="54">
        <v>77.2</v>
      </c>
      <c r="K8" s="54">
        <v>75.099999999999994</v>
      </c>
      <c r="L8" s="54">
        <v>76</v>
      </c>
      <c r="M8" s="54">
        <v>80.400000000000006</v>
      </c>
      <c r="N8" s="54">
        <v>75.7</v>
      </c>
      <c r="O8" s="54">
        <v>72.5</v>
      </c>
      <c r="Q8" s="4"/>
    </row>
    <row r="9" spans="1:17" ht="22.5" customHeight="1" x14ac:dyDescent="0.3">
      <c r="C9" s="4" t="s">
        <v>135</v>
      </c>
      <c r="D9" s="54">
        <v>77.3</v>
      </c>
      <c r="E9" s="54">
        <v>74.400000000000006</v>
      </c>
      <c r="F9" s="54">
        <v>70.900000000000006</v>
      </c>
      <c r="G9" s="54">
        <v>74</v>
      </c>
      <c r="H9" s="54">
        <v>68.400000000000006</v>
      </c>
      <c r="I9" s="54">
        <v>66.599999999999994</v>
      </c>
      <c r="J9" s="54">
        <v>67.099999999999994</v>
      </c>
      <c r="K9" s="54">
        <v>70.3</v>
      </c>
      <c r="L9" s="54">
        <v>73.2</v>
      </c>
      <c r="M9" s="54">
        <v>75.099999999999994</v>
      </c>
      <c r="N9" s="54">
        <v>78</v>
      </c>
      <c r="O9" s="54">
        <v>81</v>
      </c>
      <c r="Q9" s="4"/>
    </row>
    <row r="10" spans="1:17" ht="22.5" customHeight="1" x14ac:dyDescent="0.3">
      <c r="C10" s="4" t="s">
        <v>136</v>
      </c>
      <c r="D10" s="54">
        <v>73.599999999999994</v>
      </c>
      <c r="E10" s="54">
        <v>76.900000000000006</v>
      </c>
      <c r="F10" s="54">
        <v>79.2</v>
      </c>
      <c r="G10" s="54">
        <v>81.2</v>
      </c>
      <c r="H10" s="54">
        <v>78.3</v>
      </c>
      <c r="I10" s="54">
        <v>80.8</v>
      </c>
      <c r="J10" s="54">
        <v>77.900000000000006</v>
      </c>
      <c r="K10" s="54">
        <v>74.3</v>
      </c>
      <c r="L10" s="54">
        <v>75.5</v>
      </c>
      <c r="M10" s="54">
        <v>77.8</v>
      </c>
      <c r="N10" s="54">
        <v>74.599999999999994</v>
      </c>
      <c r="O10" s="54">
        <v>76.400000000000006</v>
      </c>
      <c r="Q10" s="4"/>
    </row>
    <row r="11" spans="1:17" ht="22.5" customHeight="1" x14ac:dyDescent="0.3">
      <c r="C11" s="4" t="s">
        <v>137</v>
      </c>
      <c r="D11" s="54">
        <v>69.900000000000006</v>
      </c>
      <c r="E11" s="54">
        <v>72.099999999999994</v>
      </c>
      <c r="F11" s="54">
        <v>73.3</v>
      </c>
      <c r="G11" s="54">
        <v>76.8</v>
      </c>
      <c r="H11" s="54">
        <v>74.099999999999994</v>
      </c>
      <c r="I11" s="54">
        <v>69.3</v>
      </c>
      <c r="J11" s="54">
        <v>73.2</v>
      </c>
      <c r="K11" s="54">
        <v>69.3</v>
      </c>
      <c r="L11" s="54">
        <v>69</v>
      </c>
      <c r="M11" s="54">
        <v>66.8</v>
      </c>
      <c r="N11" s="54">
        <v>64.8</v>
      </c>
      <c r="O11" s="54">
        <v>62.5</v>
      </c>
      <c r="Q11" s="4"/>
    </row>
    <row r="12" spans="1:17" ht="22.5" customHeight="1" x14ac:dyDescent="0.3">
      <c r="C12" s="4" t="s">
        <v>138</v>
      </c>
      <c r="D12" s="54">
        <v>83.4</v>
      </c>
      <c r="E12" s="54">
        <v>85.4</v>
      </c>
      <c r="F12" s="54">
        <v>84.7</v>
      </c>
      <c r="G12" s="54">
        <v>86.3</v>
      </c>
      <c r="H12" s="54">
        <v>89</v>
      </c>
      <c r="I12" s="54">
        <v>89.3</v>
      </c>
      <c r="J12" s="54">
        <v>85.6</v>
      </c>
      <c r="K12" s="54">
        <v>84.8</v>
      </c>
      <c r="L12" s="54">
        <v>87.7</v>
      </c>
      <c r="M12" s="54">
        <v>85.7</v>
      </c>
      <c r="N12" s="54">
        <v>83.2</v>
      </c>
      <c r="O12" s="54">
        <v>80.7</v>
      </c>
      <c r="Q12" s="4"/>
    </row>
    <row r="13" spans="1:17" ht="22.5" customHeight="1" x14ac:dyDescent="0.3">
      <c r="C13" s="4" t="s">
        <v>139</v>
      </c>
      <c r="D13" s="54">
        <v>67.7</v>
      </c>
      <c r="E13" s="54">
        <v>65.3</v>
      </c>
      <c r="F13" s="54">
        <v>63.9</v>
      </c>
      <c r="G13" s="54">
        <v>64.8</v>
      </c>
      <c r="H13" s="54">
        <v>67.400000000000006</v>
      </c>
      <c r="I13" s="54">
        <v>65.5</v>
      </c>
      <c r="J13" s="54">
        <v>62.6</v>
      </c>
      <c r="K13" s="54">
        <v>62</v>
      </c>
      <c r="L13" s="54">
        <v>65</v>
      </c>
      <c r="M13" s="54">
        <v>66.099999999999994</v>
      </c>
      <c r="N13" s="54">
        <v>65.7</v>
      </c>
      <c r="O13" s="54">
        <v>62.7</v>
      </c>
      <c r="Q13" s="4"/>
    </row>
    <row r="14" spans="1:17" ht="22.5" customHeight="1" x14ac:dyDescent="0.3">
      <c r="C14" s="4" t="s">
        <v>140</v>
      </c>
      <c r="D14" s="54">
        <v>66.8</v>
      </c>
      <c r="E14" s="54">
        <v>68.7</v>
      </c>
      <c r="F14" s="54">
        <v>67.7</v>
      </c>
      <c r="G14" s="54">
        <v>71.400000000000006</v>
      </c>
      <c r="H14" s="54">
        <v>68.3</v>
      </c>
      <c r="I14" s="54">
        <v>67.400000000000006</v>
      </c>
      <c r="J14" s="54">
        <v>66.900000000000006</v>
      </c>
      <c r="K14" s="54">
        <v>68.8</v>
      </c>
      <c r="L14" s="54">
        <v>70</v>
      </c>
      <c r="M14" s="54">
        <v>67</v>
      </c>
      <c r="N14" s="54">
        <v>66.3</v>
      </c>
      <c r="O14" s="54">
        <v>64.7</v>
      </c>
      <c r="Q14" s="4"/>
    </row>
    <row r="15" spans="1:17" ht="22.5" customHeight="1" x14ac:dyDescent="0.3">
      <c r="C15" s="4" t="s">
        <v>141</v>
      </c>
      <c r="D15" s="54">
        <v>87</v>
      </c>
      <c r="E15" s="54">
        <v>85.4</v>
      </c>
      <c r="F15" s="54">
        <v>82.9</v>
      </c>
      <c r="G15" s="54">
        <v>80.400000000000006</v>
      </c>
      <c r="H15" s="54">
        <v>82</v>
      </c>
      <c r="I15" s="54">
        <v>78.3</v>
      </c>
      <c r="J15" s="54">
        <v>76.400000000000006</v>
      </c>
      <c r="K15" s="54">
        <v>75</v>
      </c>
      <c r="L15" s="54">
        <v>72.099999999999994</v>
      </c>
      <c r="M15" s="54">
        <v>70.599999999999994</v>
      </c>
      <c r="N15" s="54">
        <v>71.2</v>
      </c>
      <c r="O15" s="54">
        <v>69.599999999999994</v>
      </c>
      <c r="Q15" s="4"/>
    </row>
  </sheetData>
  <pageMargins left="0.7" right="0.7" top="0.75" bottom="0.75" header="0.3" footer="0.3"/>
  <drawing r:id="rId1"/>
  <extLst>
    <ext xmlns:x14="http://schemas.microsoft.com/office/spreadsheetml/2009/9/main" uri="{05C60535-1F16-4fd2-B633-F4F36F0B64E0}">
      <x14:sparklineGroups xmlns:xm="http://schemas.microsoft.com/office/excel/2006/main">
        <x14:sparklineGroup type="column" displayEmptyCellsAs="gap" xr2:uid="{979497C2-2814-4DD6-A5AE-C0A4D2614B28}">
          <x14:colorSeries rgb="FF376092"/>
          <x14:colorNegative rgb="FFD00000"/>
          <x14:colorAxis rgb="FF000000"/>
          <x14:colorMarkers rgb="FFD00000"/>
          <x14:colorFirst rgb="FFD00000"/>
          <x14:colorLast rgb="FFD00000"/>
          <x14:colorHigh rgb="FFD00000"/>
          <x14:colorLow rgb="FFD00000"/>
          <x14:sparklines>
            <x14:sparkline>
              <xm:f>'Feature 7'!D6:O6</xm:f>
              <xm:sqref>P6</xm:sqref>
            </x14:sparkline>
            <x14:sparkline>
              <xm:f>'Feature 7'!D7:O7</xm:f>
              <xm:sqref>P7</xm:sqref>
            </x14:sparkline>
            <x14:sparkline>
              <xm:f>'Feature 7'!D8:O8</xm:f>
              <xm:sqref>P8</xm:sqref>
            </x14:sparkline>
            <x14:sparkline>
              <xm:f>'Feature 7'!D9:O9</xm:f>
              <xm:sqref>P9</xm:sqref>
            </x14:sparkline>
            <x14:sparkline>
              <xm:f>'Feature 7'!D10:O10</xm:f>
              <xm:sqref>P10</xm:sqref>
            </x14:sparkline>
            <x14:sparkline>
              <xm:f>'Feature 7'!D11:O11</xm:f>
              <xm:sqref>P11</xm:sqref>
            </x14:sparkline>
            <x14:sparkline>
              <xm:f>'Feature 7'!D12:O12</xm:f>
              <xm:sqref>P12</xm:sqref>
            </x14:sparkline>
            <x14:sparkline>
              <xm:f>'Feature 7'!D13:O13</xm:f>
              <xm:sqref>P13</xm:sqref>
            </x14:sparkline>
            <x14:sparkline>
              <xm:f>'Feature 7'!D14:O14</xm:f>
              <xm:sqref>P14</xm:sqref>
            </x14:sparkline>
            <x14:sparkline>
              <xm:f>'Feature 7'!D15:O15</xm:f>
              <xm:sqref>P15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6"/>
  <sheetViews>
    <sheetView showGridLines="0" showRowColHeaders="0" zoomScaleNormal="100" workbookViewId="0">
      <selection activeCell="C27" sqref="C27"/>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9</v>
      </c>
      <c r="B1" s="7"/>
      <c r="C1" s="7"/>
      <c r="D1" s="7"/>
      <c r="E1" s="7"/>
      <c r="F1" s="7"/>
      <c r="G1" s="7"/>
      <c r="H1" s="7"/>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37</v>
      </c>
      <c r="C20" s="3" t="s">
        <v>38</v>
      </c>
    </row>
    <row r="21" spans="2:3" x14ac:dyDescent="0.25">
      <c r="B21" s="2" t="s">
        <v>39</v>
      </c>
      <c r="C21" s="3" t="s">
        <v>40</v>
      </c>
    </row>
    <row r="22" spans="2:3" x14ac:dyDescent="0.25">
      <c r="B22" s="2" t="s">
        <v>41</v>
      </c>
      <c r="C22" s="3" t="s">
        <v>42</v>
      </c>
    </row>
    <row r="23" spans="2:3" x14ac:dyDescent="0.25">
      <c r="B23" s="2" t="s">
        <v>43</v>
      </c>
      <c r="C23" s="3" t="s">
        <v>44</v>
      </c>
    </row>
    <row r="24" spans="2:3" x14ac:dyDescent="0.25">
      <c r="B24" s="2" t="s">
        <v>45</v>
      </c>
      <c r="C24" s="3" t="s">
        <v>46</v>
      </c>
    </row>
    <row r="25" spans="2:3" x14ac:dyDescent="0.25">
      <c r="B25" s="2" t="s">
        <v>47</v>
      </c>
      <c r="C25" s="3" t="s">
        <v>48</v>
      </c>
    </row>
    <row r="26" spans="2:3" x14ac:dyDescent="0.25">
      <c r="B26" s="2" t="s">
        <v>90</v>
      </c>
      <c r="C26" s="3" t="s">
        <v>91</v>
      </c>
    </row>
    <row r="27" spans="2:3" x14ac:dyDescent="0.25">
      <c r="B27" s="2"/>
      <c r="C27" s="3"/>
    </row>
    <row r="28" spans="2:3" x14ac:dyDescent="0.25">
      <c r="B28" s="1" t="s">
        <v>49</v>
      </c>
    </row>
    <row r="29" spans="2:3" x14ac:dyDescent="0.25">
      <c r="B29" s="2" t="s">
        <v>50</v>
      </c>
      <c r="C29" s="3" t="s">
        <v>51</v>
      </c>
    </row>
    <row r="30" spans="2:3" x14ac:dyDescent="0.25">
      <c r="B30" s="2"/>
      <c r="C30" s="3"/>
    </row>
    <row r="31" spans="2:3" x14ac:dyDescent="0.25">
      <c r="B31" s="1" t="s">
        <v>89</v>
      </c>
      <c r="C31" s="3"/>
    </row>
    <row r="32" spans="2:3" x14ac:dyDescent="0.25"/>
    <row r="33" x14ac:dyDescent="0.25"/>
    <row r="34" x14ac:dyDescent="0.25"/>
    <row r="35" x14ac:dyDescent="0.25"/>
    <row r="36"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9"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 ref="C26" r:id="rId20" xr:uid="{0775090E-8367-45FE-B614-E5EA0105E96E}"/>
  </hyperlinks>
  <pageMargins left="0.7" right="0.7" top="0.75" bottom="0.75" header="0.3" footer="0.3"/>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3.xml><?xml version="1.0" encoding="utf-8"?>
<ds:datastoreItem xmlns:ds="http://schemas.openxmlformats.org/officeDocument/2006/customXml" ds:itemID="{84B241E6-AE4C-4EA5-96CC-6E77ABF1BB4A}">
  <ds:schemaRefs>
    <ds:schemaRef ds:uri="http://schemas.microsoft.com/DataMashup"/>
  </ds:schemaRefs>
</ds:datastoreItem>
</file>

<file path=customXml/itemProps4.xml><?xml version="1.0" encoding="utf-8"?>
<ds:datastoreItem xmlns:ds="http://schemas.openxmlformats.org/officeDocument/2006/customXml" ds:itemID="{8C00B319-165B-4AE8-A6AE-EED707A1FDFE}">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8587d8b-32ff-4694-8d3a-6f66eb643b0d"/>
    <ds:schemaRef ds:uri="http://purl.org/dc/elements/1.1/"/>
    <ds:schemaRef ds:uri="http://purl.org/dc/terms/"/>
    <ds:schemaRef ds:uri="04ec5a1a-e29c-407e-9660-cb4eaaff03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Copyright</vt:lpstr>
      <vt:lpstr>Feature 1</vt:lpstr>
      <vt:lpstr>Feature 2</vt:lpstr>
      <vt:lpstr>Feature 3</vt:lpstr>
      <vt:lpstr>Feature 4</vt:lpstr>
      <vt:lpstr>Feature 5</vt:lpstr>
      <vt:lpstr>Feature 6</vt:lpstr>
      <vt:lpstr>Feature 7</vt:lpstr>
      <vt:lpstr>More Resources</vt:lpstr>
      <vt:lpstr>'Feature 1'!ColumnTitle1</vt:lpstr>
      <vt:lpstr>'Feature 1'!End_Bal</vt:lpstr>
      <vt:lpstr>'Feature 1'!ExtraPayments</vt:lpstr>
      <vt:lpstr>'Feature 1'!InterestRate</vt:lpstr>
      <vt:lpstr>'Feature 1'!LenderName</vt:lpstr>
      <vt:lpstr>'Feature 1'!LoanAmount</vt:lpstr>
      <vt:lpstr>'Feature 1'!LoanPeriod</vt:lpstr>
      <vt:lpstr>'Feature 1'!LoanStartDate</vt:lpstr>
      <vt:lpstr>'Feature 1'!PaymentsPerYear</vt:lpstr>
      <vt:lpstr>'Feature 1'!Print_Titles</vt:lpstr>
      <vt:lpstr>'Feature 1'!RowTitleRegion1..E9</vt:lpstr>
      <vt:lpstr>'Feature 1'!RowTitleRegion2..I7</vt:lpstr>
      <vt:lpstr>'Feature 1'!RowTitleRegion3..E9</vt:lpstr>
      <vt:lpstr>'Feature 1'!RowTitleRegion4..H9</vt:lpstr>
      <vt:lpstr>'Feature 1'!ScheduledNumberOfPayments</vt:lpstr>
      <vt:lpstr>'Feature 1'!ScheduledPayment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Philip Treacy</cp:lastModifiedBy>
  <cp:revision/>
  <dcterms:created xsi:type="dcterms:W3CDTF">2019-12-23T04:48:23Z</dcterms:created>
  <dcterms:modified xsi:type="dcterms:W3CDTF">2024-12-03T10:10:25Z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