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2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Essential Functions/"/>
    </mc:Choice>
  </mc:AlternateContent>
  <xr:revisionPtr revIDLastSave="2344" documentId="8_{B5C70752-C770-41F5-A28F-C17A8A9F3B34}" xr6:coauthVersionLast="47" xr6:coauthVersionMax="47" xr10:uidLastSave="{92D4A8D7-9823-4435-A215-4535BF8214AF}"/>
  <bookViews>
    <workbookView xWindow="-120" yWindow="-120" windowWidth="29040" windowHeight="15720" xr2:uid="{FBEE0547-C1DD-4B7A-A3EB-2BA1446463BC}"/>
  </bookViews>
  <sheets>
    <sheet name="Copyright" sheetId="10" r:id="rId1"/>
    <sheet name="Lookups" sheetId="2" r:id="rId2"/>
    <sheet name="Logic" sheetId="13" r:id="rId3"/>
    <sheet name="Dates" sheetId="14" r:id="rId4"/>
    <sheet name="Custom Functions" sheetId="15" r:id="rId5"/>
    <sheet name="More Resources" sheetId="11" r:id="rId6"/>
  </sheets>
  <definedNames>
    <definedName name="BetweenInclusive" comment="Check if a date/value falls between and upper and lower limit.">_xlfn.LAMBDA(_xlpm.date,_xlpm.startDate,_xlpm.endDate, _xlpm.date=MEDIAN(_xlpm.date,_xlpm.startDate,_xlpm.endDate))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2" l="1" a="1"/>
  <c r="C30" i="2" s="1"/>
  <c r="J9" i="15" a="1"/>
  <c r="J9" i="15" s="1"/>
  <c r="J10" i="15" a="1"/>
  <c r="J10" i="15" s="1"/>
  <c r="J11" i="15" a="1"/>
  <c r="J11" i="15" s="1"/>
  <c r="J12" i="15" a="1"/>
  <c r="J12" i="15" s="1"/>
  <c r="H9" i="15" a="1"/>
  <c r="H9" i="15" s="1"/>
  <c r="H10" i="15" a="1"/>
  <c r="H10" i="15" s="1"/>
  <c r="H11" i="15" a="1"/>
  <c r="H11" i="15" s="1"/>
  <c r="H12" i="15" a="1"/>
  <c r="H12" i="15" s="1"/>
  <c r="F9" i="15"/>
  <c r="F10" i="15"/>
  <c r="F11" i="15"/>
  <c r="F12" i="15"/>
  <c r="D62" i="14" a="1"/>
  <c r="D62" i="14" s="1"/>
  <c r="D55" i="14"/>
  <c r="D35" i="14" a="1"/>
  <c r="D35" i="14" s="1"/>
  <c r="D31" i="14"/>
  <c r="D29" i="14"/>
  <c r="D54" i="13"/>
  <c r="D44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J58" i="2" a="1"/>
  <c r="J58" i="2" s="1"/>
  <c r="C58" i="2" a="1"/>
  <c r="C41" i="2" a="1"/>
  <c r="E35" i="14"/>
  <c r="K58" i="2"/>
  <c r="E31" i="14"/>
  <c r="E62" i="14"/>
  <c r="E55" i="14"/>
  <c r="E29" i="14"/>
  <c r="F30" i="13"/>
  <c r="D34" i="13"/>
  <c r="E34" i="13" s="1"/>
  <c r="D33" i="13"/>
  <c r="E33" i="13" s="1"/>
  <c r="D32" i="13"/>
  <c r="E32" i="13" s="1"/>
  <c r="D31" i="13"/>
  <c r="E31" i="13" s="1"/>
  <c r="D30" i="13"/>
  <c r="E30" i="13" s="1"/>
  <c r="E54" i="13"/>
  <c r="E44" i="13"/>
  <c r="H58" i="2"/>
  <c r="D58" i="2"/>
  <c r="C41" i="2" l="1"/>
  <c r="C58" i="2"/>
  <c r="G58" i="2" s="1" a="1"/>
  <c r="G58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<sst xmlns="http://schemas.openxmlformats.org/spreadsheetml/2006/main" count="349" uniqueCount="231">
  <si>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</si>
  <si>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</si>
  <si>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</si>
  <si>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</si>
  <si>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</si>
  <si>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</si>
  <si>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</si>
  <si>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</si>
  <si>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</si>
  <si>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</si>
  <si>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</si>
  <si>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</si>
  <si>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</si>
  <si>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</si>
  <si>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</si>
  <si>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</si>
  <si>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</si>
  <si>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</si>
  <si>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</si>
  <si>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</si>
  <si>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</si>
  <si>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</si>
  <si>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</si>
  <si>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</si>
  <si>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</si>
  <si>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</si>
  <si>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</si>
  <si>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</si>
  <si>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</si>
  <si>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</si>
  <si>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</si>
  <si>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</si>
  <si>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</si>
  <si>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</si>
  <si>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</si>
  <si>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</si>
  <si>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</si>
  <si>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</si>
  <si>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</si>
  <si>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</si>
  <si>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</si>
  <si>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</si>
  <si>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</si>
  <si>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</si>
  <si>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</si>
  <si>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</si>
  <si>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</si>
  <si>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</si>
  <si>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</si>
  <si>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Support</t>
  </si>
  <si>
    <t>Excel Forum</t>
  </si>
  <si>
    <t>https://www.myonlinetraininghub.com/excel-forum</t>
  </si>
  <si>
    <t>Product</t>
  </si>
  <si>
    <t>Sales</t>
  </si>
  <si>
    <t>Date</t>
  </si>
  <si>
    <t>Low</t>
  </si>
  <si>
    <t>Medium</t>
  </si>
  <si>
    <t>High</t>
  </si>
  <si>
    <t>Category</t>
  </si>
  <si>
    <t>Components</t>
  </si>
  <si>
    <t>Chains</t>
  </si>
  <si>
    <t>Clothing</t>
  </si>
  <si>
    <t>Socks</t>
  </si>
  <si>
    <t>Bib-Shorts</t>
  </si>
  <si>
    <t>Shorts</t>
  </si>
  <si>
    <t>Tights</t>
  </si>
  <si>
    <t>Handlebars</t>
  </si>
  <si>
    <t>Brakes</t>
  </si>
  <si>
    <t>Bikes</t>
  </si>
  <si>
    <t>Mountain Bikes</t>
  </si>
  <si>
    <t>Accessories</t>
  </si>
  <si>
    <t>Helmets</t>
  </si>
  <si>
    <t>Lights</t>
  </si>
  <si>
    <t>Locks</t>
  </si>
  <si>
    <t>Manager</t>
  </si>
  <si>
    <t>Follow Us for more Tips &amp; Tutorials</t>
  </si>
  <si>
    <t>Microsoft Word Masterclass</t>
  </si>
  <si>
    <t>https://www.myonlinetraininghub.com/microsoft-word-course</t>
  </si>
  <si>
    <t>PowerPoint</t>
  </si>
  <si>
    <t>https://www.myonlinetraininghub.com/microsoft-powerpoint-course</t>
  </si>
  <si>
    <t>Excel for Data Analysts Fast Track</t>
  </si>
  <si>
    <t>Copilot Essentials</t>
  </si>
  <si>
    <t>https://www.myonlinetraininghub.com/copilot-essentials-course</t>
  </si>
  <si>
    <t>https://www.myonlinetraininghub.com/excel-data-analyst</t>
  </si>
  <si>
    <t>Example Data</t>
  </si>
  <si>
    <t>ID</t>
  </si>
  <si>
    <t>First Name</t>
  </si>
  <si>
    <t>Last Name</t>
  </si>
  <si>
    <t>Department</t>
  </si>
  <si>
    <t>Position</t>
  </si>
  <si>
    <t>Salary</t>
  </si>
  <si>
    <t>Hire Date</t>
  </si>
  <si>
    <t>Region</t>
  </si>
  <si>
    <t>Manager ID</t>
  </si>
  <si>
    <t>E101</t>
  </si>
  <si>
    <t>Jane</t>
  </si>
  <si>
    <t>Johnson</t>
  </si>
  <si>
    <t>IT</t>
  </si>
  <si>
    <t>Analyst</t>
  </si>
  <si>
    <t>West</t>
  </si>
  <si>
    <t>E102</t>
  </si>
  <si>
    <t>Alex</t>
  </si>
  <si>
    <t>Williams</t>
  </si>
  <si>
    <t>Coordinator</t>
  </si>
  <si>
    <t>E103</t>
  </si>
  <si>
    <t>Maria</t>
  </si>
  <si>
    <t>Brown</t>
  </si>
  <si>
    <t>Marketing</t>
  </si>
  <si>
    <t>North</t>
  </si>
  <si>
    <t>E113</t>
  </si>
  <si>
    <t>E104</t>
  </si>
  <si>
    <t>Chris</t>
  </si>
  <si>
    <t>Jones</t>
  </si>
  <si>
    <t>Consultant</t>
  </si>
  <si>
    <t>E105</t>
  </si>
  <si>
    <t>Sophia</t>
  </si>
  <si>
    <t>Garcia</t>
  </si>
  <si>
    <t>Specialist</t>
  </si>
  <si>
    <t>E106</t>
  </si>
  <si>
    <t>David</t>
  </si>
  <si>
    <t>Miller</t>
  </si>
  <si>
    <t>E107</t>
  </si>
  <si>
    <t>Emma</t>
  </si>
  <si>
    <t>Davis</t>
  </si>
  <si>
    <t>E108</t>
  </si>
  <si>
    <t>Liam</t>
  </si>
  <si>
    <t>Martinez</t>
  </si>
  <si>
    <t>Finance</t>
  </si>
  <si>
    <t>South</t>
  </si>
  <si>
    <t>E109</t>
  </si>
  <si>
    <t>Olivia</t>
  </si>
  <si>
    <t>Lopez</t>
  </si>
  <si>
    <t>E110</t>
  </si>
  <si>
    <t>Ethan</t>
  </si>
  <si>
    <t>Wilson</t>
  </si>
  <si>
    <t>E112</t>
  </si>
  <si>
    <t>Mason</t>
  </si>
  <si>
    <t>Taylor</t>
  </si>
  <si>
    <t>Isabella</t>
  </si>
  <si>
    <t>Thomas</t>
  </si>
  <si>
    <t>E114</t>
  </si>
  <si>
    <t>James</t>
  </si>
  <si>
    <t>Moore</t>
  </si>
  <si>
    <t>Lookups</t>
  </si>
  <si>
    <t>XLOOKUP</t>
  </si>
  <si>
    <t>Employee:</t>
  </si>
  <si>
    <t>Chris Jones</t>
  </si>
  <si>
    <t>FILTER</t>
  </si>
  <si>
    <t>Department:</t>
  </si>
  <si>
    <t>SORT + UNIQUE Combo</t>
  </si>
  <si>
    <t>Formula</t>
  </si>
  <si>
    <t>Exctract list of departments.</t>
  </si>
  <si>
    <t>Unique List</t>
  </si>
  <si>
    <t>Sorted List</t>
  </si>
  <si>
    <t>Logic</t>
  </si>
  <si>
    <t>Budget</t>
  </si>
  <si>
    <t>Quantum Rebuild</t>
  </si>
  <si>
    <t>Database</t>
  </si>
  <si>
    <t>Stream Launch</t>
  </si>
  <si>
    <t>Analytics</t>
  </si>
  <si>
    <t>Healthcare</t>
  </si>
  <si>
    <t>Nexus Framework</t>
  </si>
  <si>
    <t>Website</t>
  </si>
  <si>
    <t>Tech</t>
  </si>
  <si>
    <t>Beacon Strategy</t>
  </si>
  <si>
    <t>Critical</t>
  </si>
  <si>
    <t>Velocity Drive</t>
  </si>
  <si>
    <t>Mobile App</t>
  </si>
  <si>
    <t>Catalyst Portal</t>
  </si>
  <si>
    <t>Retail</t>
  </si>
  <si>
    <t>Nebula Program</t>
  </si>
  <si>
    <t>Bridge Drive</t>
  </si>
  <si>
    <t>Nexus Solution</t>
  </si>
  <si>
    <t>Elevate Drive</t>
  </si>
  <si>
    <t>Synergy Project</t>
  </si>
  <si>
    <t>Apex System</t>
  </si>
  <si>
    <t>Vanguard Initiative</t>
  </si>
  <si>
    <t>Project</t>
  </si>
  <si>
    <t>Type</t>
  </si>
  <si>
    <t>Industry</t>
  </si>
  <si>
    <t>Timeline</t>
  </si>
  <si>
    <t>Priority</t>
  </si>
  <si>
    <t>Contingency</t>
  </si>
  <si>
    <t>IF Function</t>
  </si>
  <si>
    <t>SUMIFS Function</t>
  </si>
  <si>
    <t>Syntax:</t>
  </si>
  <si>
    <t>=FILTER(array, include, [if_empty])</t>
  </si>
  <si>
    <t>=SORT(array, [sort_index], [sort_order], [by_col])</t>
  </si>
  <si>
    <t>=UNIQUE(array, [by_col], [exactly_once])</t>
  </si>
  <si>
    <t>SORT Syntax:</t>
  </si>
  <si>
    <t>UNIQUE Syntax:</t>
  </si>
  <si>
    <t>=IF(logical_test,[value_if_true],[value_if_false])</t>
  </si>
  <si>
    <t>=SUMIFS(sum_range,criteria_range,criteria,...)</t>
  </si>
  <si>
    <t>COUNTIFS Function</t>
  </si>
  <si>
    <t>=COUNTIFS(criteria_range,criteria,...)</t>
  </si>
  <si>
    <t>Project Count</t>
  </si>
  <si>
    <t>EOMONTH Function</t>
  </si>
  <si>
    <t>=EOMONTH(start_date,months)</t>
  </si>
  <si>
    <t>Nested IF Formulas</t>
  </si>
  <si>
    <r>
      <t xml:space="preserve">Syntax: </t>
    </r>
    <r>
      <rPr>
        <sz val="10"/>
        <color theme="1"/>
        <rFont val="Courier New"/>
        <family val="3"/>
      </rPr>
      <t>=IF(logical_test,[value_if_true],IF(logical_test,[value_if_true],[value_if_false]))</t>
    </r>
  </si>
  <si>
    <t>Item</t>
  </si>
  <si>
    <t>Loan Date</t>
  </si>
  <si>
    <t>Status</t>
  </si>
  <si>
    <t>DA485</t>
  </si>
  <si>
    <t>BP717</t>
  </si>
  <si>
    <t>AR329</t>
  </si>
  <si>
    <t>SE951</t>
  </si>
  <si>
    <t>DA523</t>
  </si>
  <si>
    <t>Sales this month:</t>
  </si>
  <si>
    <t>End of this month:</t>
  </si>
  <si>
    <t>WORKDAY.INTL Function</t>
  </si>
  <si>
    <r>
      <t>Syntax:</t>
    </r>
    <r>
      <rPr>
        <b/>
        <sz val="11"/>
        <color theme="1"/>
        <rFont val="Courier New"/>
        <family val="3"/>
      </rPr>
      <t xml:space="preserve"> </t>
    </r>
    <r>
      <rPr>
        <sz val="11"/>
        <color theme="1"/>
        <rFont val="Courier New"/>
        <family val="3"/>
      </rPr>
      <t>=WORKDAY.INTL(start_date,days,[weekend],[holidays])</t>
    </r>
  </si>
  <si>
    <t>Calculate the date 5 working days from Jan 2, 2025</t>
  </si>
  <si>
    <t>Custom Functions</t>
  </si>
  <si>
    <t>LAMBDA Function</t>
  </si>
  <si>
    <r>
      <t xml:space="preserve">Syntax: </t>
    </r>
    <r>
      <rPr>
        <sz val="11"/>
        <color theme="1"/>
        <rFont val="Courier New"/>
        <family val="3"/>
      </rPr>
      <t>=XLOOKUP(lookup_value,lookup_array,return_array,[if_not_found],[match_mode],[search_mode])</t>
    </r>
  </si>
  <si>
    <t>Formula 1</t>
  </si>
  <si>
    <t>Formula 2</t>
  </si>
  <si>
    <t>Current Date:</t>
  </si>
  <si>
    <t>dd/mm/yyyy</t>
  </si>
  <si>
    <t>List Month End:</t>
  </si>
  <si>
    <t>List 10 Dates from Jan 1, 2025 skipping Friday through Monday</t>
  </si>
  <si>
    <t>Date Intelligence</t>
  </si>
  <si>
    <t>=LAMBDA(parameter1,parameter2,..., calculation)</t>
  </si>
  <si>
    <t>Between LAMBDA</t>
  </si>
  <si>
    <t>Between MEDIAN</t>
  </si>
  <si>
    <t>Between Custom Func.</t>
  </si>
  <si>
    <t>Start Date</t>
  </si>
  <si>
    <t>End Date</t>
  </si>
  <si>
    <t>Column1</t>
  </si>
  <si>
    <t>Column2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</si>
</sst>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@*."/>
    <numFmt numFmtId="165" formatCode="_-* #,##0_-;\-* #,##0_-;_-* &quot;-&quot;??_-;_-@_-"/>
    <numFmt numFmtId="166" formatCode="&quot;$&quot;#,##0"/>
    <numFmt numFmtId="167" formatCode="ddd\ d\ mmm\ yy"/>
    <numFmt numFmtId="168" formatCode="dd\ mmm\ yy"/>
    <numFmt numFmtId="169" formatCode=";;;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11"/>
      <color theme="6"/>
      <name val="Segoe UI"/>
      <family val="2"/>
    </font>
    <font>
      <b/>
      <sz val="11"/>
      <color theme="6"/>
      <name val="Segoe UI"/>
      <family val="2"/>
    </font>
    <font>
      <sz val="11"/>
      <color theme="1"/>
      <name val="Courier New"/>
      <family val="3"/>
    </font>
    <font>
      <sz val="10"/>
      <color theme="1"/>
      <name val="Courier New"/>
      <family val="3"/>
    </font>
    <font>
      <sz val="28"/>
      <color theme="9"/>
      <name val="Segoe UI Light"/>
      <family val="2"/>
    </font>
    <font>
      <b/>
      <sz val="11"/>
      <color theme="1"/>
      <name val="Courier New"/>
      <family val="3"/>
    </font>
    <font>
      <b/>
      <sz val="10"/>
      <color theme="1"/>
      <name val="Segoe UI"/>
      <family val="2"/>
    </font>
    <font>
      <sz val="11"/>
      <color theme="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3" fillId="3" borderId="0" xfId="0" applyFont="1" applyFill="1"/>
    <xf numFmtId="165" fontId="3" fillId="0" borderId="0" xfId="3" applyNumberFormat="1" applyFont="1" applyFill="1"/>
    <xf numFmtId="0" fontId="3" fillId="0" borderId="1" xfId="0" applyFont="1" applyBorder="1"/>
    <xf numFmtId="0" fontId="3" fillId="0" borderId="2" xfId="0" applyFont="1" applyBorder="1"/>
    <xf numFmtId="0" fontId="10" fillId="0" borderId="2" xfId="0" applyFont="1" applyBorder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6" fillId="5" borderId="0" xfId="0" applyFont="1" applyFill="1" applyAlignment="1">
      <alignment vertical="center"/>
    </xf>
    <xf numFmtId="14" fontId="3" fillId="0" borderId="0" xfId="0" applyNumberFormat="1" applyFont="1"/>
    <xf numFmtId="3" fontId="3" fillId="0" borderId="0" xfId="0" applyNumberFormat="1" applyFont="1"/>
    <xf numFmtId="0" fontId="8" fillId="0" borderId="1" xfId="0" applyFont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9" fillId="0" borderId="2" xfId="0" applyFont="1" applyBorder="1" applyAlignment="1">
      <alignment horizontal="right"/>
    </xf>
    <xf numFmtId="0" fontId="3" fillId="0" borderId="0" xfId="3" applyNumberFormat="1" applyFont="1"/>
    <xf numFmtId="0" fontId="3" fillId="0" borderId="0" xfId="3" applyNumberFormat="1" applyFont="1" applyFill="1"/>
    <xf numFmtId="3" fontId="3" fillId="0" borderId="0" xfId="3" applyNumberFormat="1" applyFont="1" applyFill="1"/>
    <xf numFmtId="0" fontId="11" fillId="0" borderId="0" xfId="0" quotePrefix="1" applyFont="1"/>
    <xf numFmtId="0" fontId="8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2" fillId="0" borderId="0" xfId="0" quotePrefix="1" applyFont="1" applyAlignment="1">
      <alignment vertical="center"/>
    </xf>
    <xf numFmtId="166" fontId="3" fillId="0" borderId="0" xfId="2" applyNumberFormat="1" applyFont="1" applyAlignment="1">
      <alignment horizontal="left"/>
    </xf>
    <xf numFmtId="0" fontId="3" fillId="0" borderId="0" xfId="2" applyNumberFormat="1" applyFont="1" applyAlignment="1">
      <alignment horizontal="left"/>
    </xf>
    <xf numFmtId="0" fontId="13" fillId="5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indent="1"/>
    </xf>
    <xf numFmtId="0" fontId="0" fillId="5" borderId="0" xfId="0" applyFill="1"/>
    <xf numFmtId="0" fontId="8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3" fontId="3" fillId="0" borderId="0" xfId="3" applyNumberFormat="1" applyFont="1" applyAlignment="1">
      <alignment horizontal="center"/>
    </xf>
    <xf numFmtId="0" fontId="3" fillId="0" borderId="0" xfId="0" applyFont="1" applyAlignment="1">
      <alignment wrapText="1"/>
    </xf>
    <xf numFmtId="167" fontId="3" fillId="0" borderId="0" xfId="0" applyNumberFormat="1" applyFont="1" applyAlignment="1">
      <alignment horizontal="right" indent="2"/>
    </xf>
    <xf numFmtId="0" fontId="8" fillId="0" borderId="0" xfId="0" applyFont="1" applyAlignment="1">
      <alignment horizontal="right" indent="1"/>
    </xf>
    <xf numFmtId="0" fontId="3" fillId="0" borderId="0" xfId="0" applyFont="1" applyAlignment="1">
      <alignment horizontal="right" inden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right" vertical="top" indent="2"/>
    </xf>
    <xf numFmtId="14" fontId="3" fillId="0" borderId="0" xfId="0" applyNumberFormat="1" applyFont="1" applyAlignment="1">
      <alignment horizontal="right" indent="1"/>
    </xf>
    <xf numFmtId="3" fontId="3" fillId="0" borderId="0" xfId="3" applyNumberFormat="1" applyFont="1" applyAlignment="1">
      <alignment horizontal="right" indent="1"/>
    </xf>
    <xf numFmtId="0" fontId="8" fillId="0" borderId="0" xfId="0" applyFont="1"/>
    <xf numFmtId="14" fontId="3" fillId="0" borderId="0" xfId="3" applyNumberFormat="1" applyFont="1" applyAlignment="1">
      <alignment horizontal="right"/>
    </xf>
    <xf numFmtId="168" fontId="0" fillId="0" borderId="0" xfId="0" applyNumberFormat="1" applyAlignment="1">
      <alignment horizontal="center"/>
    </xf>
    <xf numFmtId="169" fontId="16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3" fontId="3" fillId="0" borderId="0" xfId="3" applyNumberFormat="1" applyFont="1" applyFill="1" applyAlignment="1">
      <alignment horizontal="left" vertical="top" wrapText="1"/>
    </xf>
    <xf numFmtId="0" fontId="3" fillId="0" borderId="0" xfId="0" applyFont="1" applyAlignment="1">
      <alignment horizontal="left" wrapText="1"/>
    </xf>
    <xf numFmtId="14" fontId="3" fillId="0" borderId="0" xfId="0" applyNumberFormat="1" applyFont="1" applyAlignment="1">
      <alignment horizontal="right" vertical="top" indent="2"/>
    </xf>
  </cellXfs>
  <cellStyles count="4">
    <cellStyle name="Comma" xfId="3" builtinId="3"/>
    <cellStyle name="Currency" xfId="2" builtinId="4"/>
    <cellStyle name="Hyperlink" xfId="1" builtinId="8"/>
    <cellStyle name="Normal" xfId="0" builtinId="0"/>
  </cellStyles>
  <dxfs count="40"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8" formatCode="dd\ mmm\ yy"/>
      <alignment horizontal="center" vertical="bottom" textRotation="0" wrapText="0" indent="0" justifyLastLine="0" shrinkToFit="0" readingOrder="0"/>
    </dxf>
    <dxf>
      <numFmt numFmtId="168" formatCode="dd\ mmm\ yy"/>
      <alignment horizontal="center" vertical="bottom" textRotation="0" wrapText="0" indent="0" justifyLastLine="0" shrinkToFit="0" readingOrder="0"/>
    </dxf>
    <dxf>
      <numFmt numFmtId="168" formatCode="dd\ mmm\ yy"/>
      <alignment horizontal="center" vertical="bottom" textRotation="0" wrapText="0" indent="0" justifyLastLine="0" shrinkToFit="0" readingOrder="0"/>
    </dxf>
    <dxf>
      <numFmt numFmtId="168" formatCode="dd\ mmm\ yy"/>
      <alignment horizontal="center" vertical="bottom" textRotation="0" wrapText="0" indent="0" justifyLastLine="0" shrinkToFit="0" readingOrder="0"/>
    </dxf>
    <dxf>
      <numFmt numFmtId="168" formatCode="dd\ mmm\ 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Segoe UI"/>
        <family val="2"/>
        <scheme val="none"/>
      </font>
      <fill>
        <patternFill patternType="none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relative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xlookup-function" TargetMode="External"/><Relationship Id="rId13" Type="http://schemas.openxmlformats.org/officeDocument/2006/relationships/hyperlink" Target="https://www.myonlinetraininghub.com/excel-functions/excel-sort-function" TargetMode="External"/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12" Type="http://schemas.openxmlformats.org/officeDocument/2006/relationships/hyperlink" Target="https://www.myonlinetraininghub.com/excel-functions/excel-unique-function" TargetMode="External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10-essential-excel-functions-do-80-of-your-work" TargetMode="External"/><Relationship Id="rId6" Type="http://schemas.openxmlformats.org/officeDocument/2006/relationships/image" Target="../media/image1.png"/><Relationship Id="rId11" Type="http://schemas.openxmlformats.org/officeDocument/2006/relationships/hyperlink" Target="https://www.myonlinetraininghub.com/excel-functions/excel-filter-function" TargetMode="External"/><Relationship Id="rId5" Type="http://schemas.openxmlformats.org/officeDocument/2006/relationships/hyperlink" Target="https://www.myonlinetraininghub.com/" TargetMode="External"/><Relationship Id="rId15" Type="http://schemas.openxmlformats.org/officeDocument/2006/relationships/image" Target="../media/image10.svg"/><Relationship Id="rId10" Type="http://schemas.openxmlformats.org/officeDocument/2006/relationships/image" Target="../media/image8.svg"/><Relationship Id="rId4" Type="http://schemas.openxmlformats.org/officeDocument/2006/relationships/hyperlink" Target="https://youtu.be/uxqWb5pexzg" TargetMode="External"/><Relationship Id="rId9" Type="http://schemas.openxmlformats.org/officeDocument/2006/relationships/image" Target="../media/image7.png"/><Relationship Id="rId1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sumif-and-sumifs-formulas-explained" TargetMode="External"/><Relationship Id="rId13" Type="http://schemas.openxmlformats.org/officeDocument/2006/relationships/image" Target="../media/image5.png"/><Relationship Id="rId3" Type="http://schemas.openxmlformats.org/officeDocument/2006/relationships/image" Target="../media/image2.svg"/><Relationship Id="rId7" Type="http://schemas.openxmlformats.org/officeDocument/2006/relationships/hyperlink" Target="https://www.myonlinetraininghub.com/excel-nested-ifs-explained" TargetMode="External"/><Relationship Id="rId12" Type="http://schemas.openxmlformats.org/officeDocument/2006/relationships/hyperlink" Target="https://www.myonlinetraininghub.com/10-essential-excel-functions-do-80-of-your-wor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8.svg"/><Relationship Id="rId11" Type="http://schemas.openxmlformats.org/officeDocument/2006/relationships/image" Target="../media/image11.svg"/><Relationship Id="rId5" Type="http://schemas.openxmlformats.org/officeDocument/2006/relationships/image" Target="../media/image7.png"/><Relationship Id="rId15" Type="http://schemas.openxmlformats.org/officeDocument/2006/relationships/hyperlink" Target="https://youtu.be/uxqWb5pexzg" TargetMode="External"/><Relationship Id="rId10" Type="http://schemas.openxmlformats.org/officeDocument/2006/relationships/image" Target="../media/image9.png"/><Relationship Id="rId4" Type="http://schemas.openxmlformats.org/officeDocument/2006/relationships/hyperlink" Target="https://www.myonlinetraininghub.com/excel-if-statement-explained" TargetMode="External"/><Relationship Id="rId9" Type="http://schemas.openxmlformats.org/officeDocument/2006/relationships/hyperlink" Target="https://www.myonlinetraininghub.com/excel-countif-and-countifs-formulas-explained" TargetMode="External"/><Relationship Id="rId14" Type="http://schemas.openxmlformats.org/officeDocument/2006/relationships/image" Target="../media/image6.sv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13" Type="http://schemas.openxmlformats.org/officeDocument/2006/relationships/image" Target="../media/image6.svg"/><Relationship Id="rId3" Type="http://schemas.openxmlformats.org/officeDocument/2006/relationships/image" Target="../media/image2.svg"/><Relationship Id="rId7" Type="http://schemas.openxmlformats.org/officeDocument/2006/relationships/hyperlink" Target="https://www.myonlinetraininghub.com/excel-functions/excel-workday-intl-function" TargetMode="External"/><Relationship Id="rId12" Type="http://schemas.openxmlformats.org/officeDocument/2006/relationships/image" Target="../media/image5.pn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8.svg"/><Relationship Id="rId11" Type="http://schemas.openxmlformats.org/officeDocument/2006/relationships/hyperlink" Target="https://www.myonlinetraininghub.com/10-essential-excel-functions-do-80-of-your-work" TargetMode="External"/><Relationship Id="rId5" Type="http://schemas.openxmlformats.org/officeDocument/2006/relationships/image" Target="../media/image7.png"/><Relationship Id="rId10" Type="http://schemas.openxmlformats.org/officeDocument/2006/relationships/image" Target="../media/image14.svg"/><Relationship Id="rId4" Type="http://schemas.openxmlformats.org/officeDocument/2006/relationships/hyperlink" Target="https://www.myonlinetraininghub.com/excel-eomonth-function" TargetMode="External"/><Relationship Id="rId9" Type="http://schemas.openxmlformats.org/officeDocument/2006/relationships/image" Target="../media/image13.png"/><Relationship Id="rId14" Type="http://schemas.openxmlformats.org/officeDocument/2006/relationships/hyperlink" Target="https://youtu.be/uxqWb5pexzg" TargetMode="Externa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8.svg"/><Relationship Id="rId7" Type="http://schemas.openxmlformats.org/officeDocument/2006/relationships/hyperlink" Target="https://www.myonlinetraininghub.com/10-essential-excel-functions-do-80-of-your-work" TargetMode="External"/><Relationship Id="rId2" Type="http://schemas.openxmlformats.org/officeDocument/2006/relationships/image" Target="../media/image7.png"/><Relationship Id="rId1" Type="http://schemas.openxmlformats.org/officeDocument/2006/relationships/hyperlink" Target="https://www.myonlinetraininghub.com/excel-lambda-function" TargetMode="External"/><Relationship Id="rId6" Type="http://schemas.openxmlformats.org/officeDocument/2006/relationships/image" Target="../media/image2.svg"/><Relationship Id="rId5" Type="http://schemas.openxmlformats.org/officeDocument/2006/relationships/image" Target="../media/image1.png"/><Relationship Id="rId10" Type="http://schemas.openxmlformats.org/officeDocument/2006/relationships/hyperlink" Target="https://youtu.be/uxqWb5pexzg" TargetMode="External"/><Relationship Id="rId4" Type="http://schemas.openxmlformats.org/officeDocument/2006/relationships/hyperlink" Target="https://www.myonlinetraininghub.com/" TargetMode="External"/><Relationship Id="rId9" Type="http://schemas.openxmlformats.org/officeDocument/2006/relationships/image" Target="../media/image6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17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9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16.png"/><Relationship Id="rId5" Type="http://schemas.openxmlformats.org/officeDocument/2006/relationships/image" Target="../media/image3.png"/><Relationship Id="rId15" Type="http://schemas.openxmlformats.org/officeDocument/2006/relationships/image" Target="../media/image18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15.png"/><Relationship Id="rId14" Type="http://schemas.openxmlformats.org/officeDocument/2006/relationships/hyperlink" Target="https://www.facebook.com/MyOnlineTrainingHub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409653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6CF1F9-6A57-46D0-8038-763FB297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29503" y="9525"/>
          <a:ext cx="3238500" cy="64770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404BCE7E-7F69-43C5-A108-7637388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F7E66AD2-56F9-432E-8686-AC3434CE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493994</xdr:colOff>
      <xdr:row>0</xdr:row>
      <xdr:rowOff>186774</xdr:rowOff>
    </xdr:from>
    <xdr:to>
      <xdr:col>4</xdr:col>
      <xdr:colOff>694025</xdr:colOff>
      <xdr:row>0</xdr:row>
      <xdr:rowOff>482049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E5FD24-9D9A-4788-824C-0B7FC2EEBB75}"/>
            </a:ext>
          </a:extLst>
        </xdr:cNvPr>
        <xdr:cNvGrpSpPr/>
      </xdr:nvGrpSpPr>
      <xdr:grpSpPr>
        <a:xfrm>
          <a:off x="2042842" y="186774"/>
          <a:ext cx="1169096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49E7830F-4CB2-467C-A7CE-5297ED3AD77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CE416867-B603-4CF6-8CCD-B3DEF1DC561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836899</xdr:colOff>
      <xdr:row>0</xdr:row>
      <xdr:rowOff>186774</xdr:rowOff>
    </xdr:from>
    <xdr:to>
      <xdr:col>6</xdr:col>
      <xdr:colOff>193831</xdr:colOff>
      <xdr:row>0</xdr:row>
      <xdr:rowOff>482049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5BC04F-A7FA-4553-AC2F-342089FED0A1}"/>
            </a:ext>
          </a:extLst>
        </xdr:cNvPr>
        <xdr:cNvGrpSpPr/>
      </xdr:nvGrpSpPr>
      <xdr:grpSpPr>
        <a:xfrm>
          <a:off x="3354812" y="186774"/>
          <a:ext cx="1369606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7ADA9DC-3116-4664-8552-7CDB79B3CDA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0E112293-5382-42F5-A79E-9A350F32BA7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420CB69B-07B1-46CB-8578-CCD3179959C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DCF56BF2-15BC-4B54-8BF2-163EF6831FF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6</xdr:col>
      <xdr:colOff>733507</xdr:colOff>
      <xdr:row>0</xdr:row>
      <xdr:rowOff>24846</xdr:rowOff>
    </xdr:from>
    <xdr:to>
      <xdr:col>10</xdr:col>
      <xdr:colOff>807264</xdr:colOff>
      <xdr:row>0</xdr:row>
      <xdr:rowOff>598831</xdr:rowOff>
    </xdr:to>
    <xdr:pic>
      <xdr:nvPicPr>
        <xdr:cNvPr id="14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E989121-4CFB-470C-9204-2818F35A9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5252016" y="24846"/>
          <a:ext cx="3193193" cy="573985"/>
        </a:xfrm>
        <a:prstGeom prst="rect">
          <a:avLst/>
        </a:prstGeom>
      </xdr:spPr>
    </xdr:pic>
    <xdr:clientData/>
  </xdr:twoCellAnchor>
  <xdr:twoCellAnchor>
    <xdr:from>
      <xdr:col>0</xdr:col>
      <xdr:colOff>219074</xdr:colOff>
      <xdr:row>2</xdr:row>
      <xdr:rowOff>0</xdr:rowOff>
    </xdr:from>
    <xdr:to>
      <xdr:col>12</xdr:col>
      <xdr:colOff>5290</xdr:colOff>
      <xdr:row>20</xdr:row>
      <xdr:rowOff>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1B94167-461F-8986-8AD2-19C9974BF50B}"/>
            </a:ext>
          </a:extLst>
        </xdr:cNvPr>
        <xdr:cNvSpPr/>
      </xdr:nvSpPr>
      <xdr:spPr>
        <a:xfrm>
          <a:off x="219074" y="827049"/>
          <a:ext cx="7791862" cy="3568390"/>
        </a:xfrm>
        <a:prstGeom prst="roundRect">
          <a:avLst>
            <a:gd name="adj" fmla="val 1600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21</xdr:row>
      <xdr:rowOff>0</xdr:rowOff>
    </xdr:from>
    <xdr:to>
      <xdr:col>12</xdr:col>
      <xdr:colOff>16404</xdr:colOff>
      <xdr:row>31</xdr:row>
      <xdr:rowOff>0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7A8A751F-A8E2-5F4C-91F7-B966B2BC228B}"/>
            </a:ext>
          </a:extLst>
        </xdr:cNvPr>
        <xdr:cNvSpPr/>
      </xdr:nvSpPr>
      <xdr:spPr>
        <a:xfrm>
          <a:off x="230188" y="4452938"/>
          <a:ext cx="7993591" cy="1420812"/>
        </a:xfrm>
        <a:prstGeom prst="roundRect">
          <a:avLst>
            <a:gd name="adj" fmla="val 4658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9</xdr:col>
      <xdr:colOff>384757</xdr:colOff>
      <xdr:row>21</xdr:row>
      <xdr:rowOff>55562</xdr:rowOff>
    </xdr:from>
    <xdr:to>
      <xdr:col>10</xdr:col>
      <xdr:colOff>1005553</xdr:colOff>
      <xdr:row>22</xdr:row>
      <xdr:rowOff>198437</xdr:rowOff>
    </xdr:to>
    <xdr:grpSp>
      <xdr:nvGrpSpPr>
        <xdr:cNvPr id="27" name="Group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46D7EDE-53E0-EF28-0542-E07E6413EDFE}"/>
            </a:ext>
          </a:extLst>
        </xdr:cNvPr>
        <xdr:cNvGrpSpPr/>
      </xdr:nvGrpSpPr>
      <xdr:grpSpPr>
        <a:xfrm>
          <a:off x="7251040" y="4519888"/>
          <a:ext cx="1407643" cy="242266"/>
          <a:chOff x="6726402" y="4582444"/>
          <a:chExt cx="1412875" cy="238125"/>
        </a:xfrm>
      </xdr:grpSpPr>
      <xdr:sp macro="" textlink="">
        <xdr:nvSpPr>
          <xdr:cNvPr id="26" name="Rectangle: Rounded Corners 25">
            <a:extLst>
              <a:ext uri="{FF2B5EF4-FFF2-40B4-BE49-F238E27FC236}">
                <a16:creationId xmlns:a16="http://schemas.microsoft.com/office/drawing/2014/main" id="{F79CE115-3B4E-8E32-449F-097B954E4FC7}"/>
              </a:ext>
            </a:extLst>
          </xdr:cNvPr>
          <xdr:cNvSpPr/>
        </xdr:nvSpPr>
        <xdr:spPr>
          <a:xfrm>
            <a:off x="6726402" y="4582444"/>
            <a:ext cx="1412875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XLOOKUP Tutorial</a:t>
            </a:r>
          </a:p>
        </xdr:txBody>
      </xdr:sp>
      <xdr:pic>
        <xdr:nvPicPr>
          <xdr:cNvPr id="25" name="Graphic 24" descr="Cursor with solid fill">
            <a:extLst>
              <a:ext uri="{FF2B5EF4-FFF2-40B4-BE49-F238E27FC236}">
                <a16:creationId xmlns:a16="http://schemas.microsoft.com/office/drawing/2014/main" id="{7F580858-C230-539D-6D7E-B599AFE0BAD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 flipH="1">
            <a:off x="6789093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222250</xdr:colOff>
      <xdr:row>32</xdr:row>
      <xdr:rowOff>1</xdr:rowOff>
    </xdr:from>
    <xdr:to>
      <xdr:col>12</xdr:col>
      <xdr:colOff>8466</xdr:colOff>
      <xdr:row>45</xdr:row>
      <xdr:rowOff>130175</xdr:rowOff>
    </xdr:to>
    <xdr:sp macro="" textlink="">
      <xdr:nvSpPr>
        <xdr:cNvPr id="28" name="Rectangle: Rounded Corners 27">
          <a:extLst>
            <a:ext uri="{FF2B5EF4-FFF2-40B4-BE49-F238E27FC236}">
              <a16:creationId xmlns:a16="http://schemas.microsoft.com/office/drawing/2014/main" id="{F15B859A-997D-9FDD-C2E9-E240C3C67345}"/>
            </a:ext>
          </a:extLst>
        </xdr:cNvPr>
        <xdr:cNvSpPr/>
      </xdr:nvSpPr>
      <xdr:spPr>
        <a:xfrm>
          <a:off x="222250" y="6699251"/>
          <a:ext cx="8485716" cy="2701924"/>
        </a:xfrm>
        <a:prstGeom prst="roundRect">
          <a:avLst>
            <a:gd name="adj" fmla="val 3271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9</xdr:col>
      <xdr:colOff>384757</xdr:colOff>
      <xdr:row>32</xdr:row>
      <xdr:rowOff>47625</xdr:rowOff>
    </xdr:from>
    <xdr:to>
      <xdr:col>10</xdr:col>
      <xdr:colOff>1005553</xdr:colOff>
      <xdr:row>33</xdr:row>
      <xdr:rowOff>190500</xdr:rowOff>
    </xdr:to>
    <xdr:grpSp>
      <xdr:nvGrpSpPr>
        <xdr:cNvPr id="29" name="Group 2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FB336E6-1BBC-E643-23BC-2E194334ACA3}"/>
            </a:ext>
          </a:extLst>
        </xdr:cNvPr>
        <xdr:cNvGrpSpPr/>
      </xdr:nvGrpSpPr>
      <xdr:grpSpPr>
        <a:xfrm>
          <a:off x="7251040" y="6557755"/>
          <a:ext cx="1407643" cy="242267"/>
          <a:chOff x="6726402" y="4582444"/>
          <a:chExt cx="1412875" cy="238125"/>
        </a:xfrm>
      </xdr:grpSpPr>
      <xdr:sp macro="" textlink="">
        <xdr:nvSpPr>
          <xdr:cNvPr id="30" name="Rectangle: Rounded Corners 29">
            <a:extLst>
              <a:ext uri="{FF2B5EF4-FFF2-40B4-BE49-F238E27FC236}">
                <a16:creationId xmlns:a16="http://schemas.microsoft.com/office/drawing/2014/main" id="{DBA9A2BF-0BEC-6E2A-2A2E-972F30AF2626}"/>
              </a:ext>
            </a:extLst>
          </xdr:cNvPr>
          <xdr:cNvSpPr/>
        </xdr:nvSpPr>
        <xdr:spPr>
          <a:xfrm>
            <a:off x="6726402" y="4582444"/>
            <a:ext cx="1412875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FILTER Tutorial</a:t>
            </a:r>
          </a:p>
        </xdr:txBody>
      </xdr:sp>
      <xdr:pic>
        <xdr:nvPicPr>
          <xdr:cNvPr id="31" name="Graphic 30" descr="Cursor with solid fill">
            <a:extLst>
              <a:ext uri="{FF2B5EF4-FFF2-40B4-BE49-F238E27FC236}">
                <a16:creationId xmlns:a16="http://schemas.microsoft.com/office/drawing/2014/main" id="{55E9EA08-88A2-DC59-78E1-8A075E6831B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 flipH="1">
            <a:off x="6995224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9</xdr:col>
      <xdr:colOff>566583</xdr:colOff>
      <xdr:row>48</xdr:row>
      <xdr:rowOff>47624</xdr:rowOff>
    </xdr:from>
    <xdr:to>
      <xdr:col>10</xdr:col>
      <xdr:colOff>1005552</xdr:colOff>
      <xdr:row>49</xdr:row>
      <xdr:rowOff>190499</xdr:rowOff>
    </xdr:to>
    <xdr:grpSp>
      <xdr:nvGrpSpPr>
        <xdr:cNvPr id="32" name="Group 3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BF574BB-3EDE-24F0-3AF0-7CBE5C209A65}"/>
            </a:ext>
          </a:extLst>
        </xdr:cNvPr>
        <xdr:cNvGrpSpPr/>
      </xdr:nvGrpSpPr>
      <xdr:grpSpPr>
        <a:xfrm>
          <a:off x="7432866" y="9688581"/>
          <a:ext cx="1225816" cy="242266"/>
          <a:chOff x="6908014" y="4582444"/>
          <a:chExt cx="1231263" cy="238125"/>
        </a:xfrm>
      </xdr:grpSpPr>
      <xdr:sp macro="" textlink="">
        <xdr:nvSpPr>
          <xdr:cNvPr id="33" name="Rectangle: Rounded Corners 32">
            <a:extLst>
              <a:ext uri="{FF2B5EF4-FFF2-40B4-BE49-F238E27FC236}">
                <a16:creationId xmlns:a16="http://schemas.microsoft.com/office/drawing/2014/main" id="{308D3F2A-4057-31C6-23A4-5B7237FCC335}"/>
              </a:ext>
            </a:extLst>
          </xdr:cNvPr>
          <xdr:cNvSpPr/>
        </xdr:nvSpPr>
        <xdr:spPr>
          <a:xfrm>
            <a:off x="6928781" y="4582444"/>
            <a:ext cx="1210496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UNIQUE Tutorial</a:t>
            </a:r>
          </a:p>
        </xdr:txBody>
      </xdr:sp>
      <xdr:pic>
        <xdr:nvPicPr>
          <xdr:cNvPr id="34" name="Graphic 33" descr="Cursor with solid fill">
            <a:extLst>
              <a:ext uri="{FF2B5EF4-FFF2-40B4-BE49-F238E27FC236}">
                <a16:creationId xmlns:a16="http://schemas.microsoft.com/office/drawing/2014/main" id="{DFF05679-EA76-3AA8-7AB1-57E0867CA70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 flipH="1">
            <a:off x="6908014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8</xdr:col>
      <xdr:colOff>134935</xdr:colOff>
      <xdr:row>48</xdr:row>
      <xdr:rowOff>47624</xdr:rowOff>
    </xdr:from>
    <xdr:to>
      <xdr:col>9</xdr:col>
      <xdr:colOff>434050</xdr:colOff>
      <xdr:row>49</xdr:row>
      <xdr:rowOff>190499</xdr:rowOff>
    </xdr:to>
    <xdr:grpSp>
      <xdr:nvGrpSpPr>
        <xdr:cNvPr id="35" name="Group 3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971F5F2-7001-7008-956B-40B14042912C}"/>
            </a:ext>
          </a:extLst>
        </xdr:cNvPr>
        <xdr:cNvGrpSpPr/>
      </xdr:nvGrpSpPr>
      <xdr:grpSpPr>
        <a:xfrm>
          <a:off x="6131544" y="9688581"/>
          <a:ext cx="1168789" cy="242266"/>
          <a:chOff x="6976350" y="4582444"/>
          <a:chExt cx="1162927" cy="238125"/>
        </a:xfrm>
      </xdr:grpSpPr>
      <xdr:sp macro="" textlink="">
        <xdr:nvSpPr>
          <xdr:cNvPr id="36" name="Rectangle: Rounded Corners 35">
            <a:extLst>
              <a:ext uri="{FF2B5EF4-FFF2-40B4-BE49-F238E27FC236}">
                <a16:creationId xmlns:a16="http://schemas.microsoft.com/office/drawing/2014/main" id="{49245ADC-B0E2-3CAC-371F-D65BE16B9545}"/>
              </a:ext>
            </a:extLst>
          </xdr:cNvPr>
          <xdr:cNvSpPr/>
        </xdr:nvSpPr>
        <xdr:spPr>
          <a:xfrm>
            <a:off x="6976350" y="4582444"/>
            <a:ext cx="1162927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SORT</a:t>
            </a:r>
            <a:r>
              <a:rPr lang="en-AU" sz="1200" baseline="0">
                <a:solidFill>
                  <a:schemeClr val="accent3"/>
                </a:solidFill>
              </a:rPr>
              <a:t> </a:t>
            </a:r>
            <a:r>
              <a:rPr lang="en-AU" sz="1200">
                <a:solidFill>
                  <a:schemeClr val="accent3"/>
                </a:solidFill>
              </a:rPr>
              <a:t>Tutorial</a:t>
            </a:r>
          </a:p>
        </xdr:txBody>
      </xdr:sp>
      <xdr:pic>
        <xdr:nvPicPr>
          <xdr:cNvPr id="37" name="Graphic 36" descr="Cursor with solid fill">
            <a:extLst>
              <a:ext uri="{FF2B5EF4-FFF2-40B4-BE49-F238E27FC236}">
                <a16:creationId xmlns:a16="http://schemas.microsoft.com/office/drawing/2014/main" id="{E72C7213-9A92-E69D-C36F-31E7F86631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 flipH="1">
            <a:off x="7066581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0</xdr:colOff>
      <xdr:row>48</xdr:row>
      <xdr:rowOff>0</xdr:rowOff>
    </xdr:from>
    <xdr:to>
      <xdr:col>12</xdr:col>
      <xdr:colOff>16404</xdr:colOff>
      <xdr:row>62</xdr:row>
      <xdr:rowOff>101599</xdr:rowOff>
    </xdr:to>
    <xdr:sp macro="" textlink="">
      <xdr:nvSpPr>
        <xdr:cNvPr id="38" name="Rectangle: Rounded Corners 37">
          <a:extLst>
            <a:ext uri="{FF2B5EF4-FFF2-40B4-BE49-F238E27FC236}">
              <a16:creationId xmlns:a16="http://schemas.microsoft.com/office/drawing/2014/main" id="{18FF9337-A1E8-6E7E-0A4E-E7D2FB23FD18}"/>
            </a:ext>
          </a:extLst>
        </xdr:cNvPr>
        <xdr:cNvSpPr/>
      </xdr:nvSpPr>
      <xdr:spPr>
        <a:xfrm>
          <a:off x="230188" y="7477125"/>
          <a:ext cx="8168216" cy="2260599"/>
        </a:xfrm>
        <a:prstGeom prst="roundRect">
          <a:avLst>
            <a:gd name="adj" fmla="val 2551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12</xdr:col>
      <xdr:colOff>215350</xdr:colOff>
      <xdr:row>21</xdr:row>
      <xdr:rowOff>0</xdr:rowOff>
    </xdr:from>
    <xdr:to>
      <xdr:col>15</xdr:col>
      <xdr:colOff>447261</xdr:colOff>
      <xdr:row>29</xdr:row>
      <xdr:rowOff>123523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337024A-86D3-4492-894D-42723F06537D}"/>
            </a:ext>
          </a:extLst>
        </xdr:cNvPr>
        <xdr:cNvGrpSpPr/>
      </xdr:nvGrpSpPr>
      <xdr:grpSpPr>
        <a:xfrm>
          <a:off x="9086024" y="4464326"/>
          <a:ext cx="2095498" cy="1672371"/>
          <a:chOff x="7429500" y="5053744"/>
          <a:chExt cx="2095499" cy="1591459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9CDD1CCD-D8E3-28A0-C73C-4ADD54E34F15}"/>
              </a:ext>
            </a:extLst>
          </xdr:cNvPr>
          <xdr:cNvSpPr/>
        </xdr:nvSpPr>
        <xdr:spPr>
          <a:xfrm>
            <a:off x="7429500" y="5053744"/>
            <a:ext cx="2095499" cy="1591459"/>
          </a:xfrm>
          <a:prstGeom prst="roundRect">
            <a:avLst>
              <a:gd name="adj" fmla="val 6361"/>
            </a:avLst>
          </a:prstGeom>
          <a:solidFill>
            <a:schemeClr val="bg1"/>
          </a:solidFill>
          <a:ln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252000" tIns="0" rIns="0" rtlCol="0" anchor="t"/>
          <a:lstStyle/>
          <a:p>
            <a:pPr algn="l"/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For</a:t>
            </a:r>
            <a:r>
              <a:rPr lang="en-AU" sz="12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improved performance,</a:t>
            </a:r>
            <a:endParaRPr lang="en-AU" sz="12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">
        <xdr:nvSpPr>
          <xdr:cNvPr id="15" name="Rectangle: Rounded Corners 14">
            <a:extLst>
              <a:ext uri="{FF2B5EF4-FFF2-40B4-BE49-F238E27FC236}">
                <a16:creationId xmlns:a16="http://schemas.microsoft.com/office/drawing/2014/main" id="{57C8F9AD-199A-93E9-F752-DDC7C97834AF}"/>
              </a:ext>
            </a:extLst>
          </xdr:cNvPr>
          <xdr:cNvSpPr/>
        </xdr:nvSpPr>
        <xdr:spPr>
          <a:xfrm>
            <a:off x="7488115" y="5231940"/>
            <a:ext cx="2014904" cy="1369309"/>
          </a:xfrm>
          <a:prstGeom prst="roundRect">
            <a:avLst>
              <a:gd name="adj" fmla="val 6361"/>
            </a:avLst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0" rIns="0" bIns="0" rtlCol="0" anchor="t"/>
          <a:lstStyle/>
          <a:p>
            <a:pPr algn="l"/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add</a:t>
            </a:r>
            <a:r>
              <a:rPr lang="en-AU" sz="12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a column to the employee table that joins the first and last names together and reference that in the lookup_array, rather than referencing the two separate columns in the formula.</a:t>
            </a:r>
            <a:endParaRPr lang="en-AU" sz="12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pic>
        <xdr:nvPicPr>
          <xdr:cNvPr id="16" name="Graphic 15" descr="Postit Notes outline">
            <a:extLst>
              <a:ext uri="{FF2B5EF4-FFF2-40B4-BE49-F238E27FC236}">
                <a16:creationId xmlns:a16="http://schemas.microsoft.com/office/drawing/2014/main" id="{E749256A-343E-A1D9-16B3-49246D2F5CA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>
            <a:extLst>
              <a:ext uri="{96DAC541-7B7A-43D3-8B79-37D633B846F1}">
                <asvg:svgBlip xmlns:asvg="http://schemas.microsoft.com/office/drawing/2016/SVG/main" r:embed="rId15"/>
              </a:ext>
            </a:extLst>
          </a:blip>
          <a:stretch>
            <a:fillRect/>
          </a:stretch>
        </xdr:blipFill>
        <xdr:spPr>
          <a:xfrm>
            <a:off x="7480788" y="5099538"/>
            <a:ext cx="180000" cy="180000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2443</xdr:colOff>
      <xdr:row>0</xdr:row>
      <xdr:rowOff>51288</xdr:rowOff>
    </xdr:from>
    <xdr:to>
      <xdr:col>10</xdr:col>
      <xdr:colOff>457809</xdr:colOff>
      <xdr:row>1</xdr:row>
      <xdr:rowOff>2485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B10B52-ECD3-491F-B474-20A316CE32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4208097" y="51288"/>
          <a:ext cx="3202962" cy="573985"/>
        </a:xfrm>
        <a:prstGeom prst="rect">
          <a:avLst/>
        </a:prstGeom>
      </xdr:spPr>
    </xdr:pic>
    <xdr:clientData/>
  </xdr:twoCellAnchor>
  <xdr:twoCellAnchor>
    <xdr:from>
      <xdr:col>0</xdr:col>
      <xdr:colOff>214312</xdr:colOff>
      <xdr:row>2</xdr:row>
      <xdr:rowOff>0</xdr:rowOff>
    </xdr:from>
    <xdr:to>
      <xdr:col>10</xdr:col>
      <xdr:colOff>528</xdr:colOff>
      <xdr:row>22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3DA7D65-08C9-456C-A9B3-81087EF7395B}"/>
            </a:ext>
          </a:extLst>
        </xdr:cNvPr>
        <xdr:cNvSpPr/>
      </xdr:nvSpPr>
      <xdr:spPr>
        <a:xfrm>
          <a:off x="214312" y="762000"/>
          <a:ext cx="8168216" cy="3484563"/>
        </a:xfrm>
        <a:prstGeom prst="roundRect">
          <a:avLst>
            <a:gd name="adj" fmla="val 1600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173893</xdr:colOff>
      <xdr:row>2</xdr:row>
      <xdr:rowOff>63501</xdr:rowOff>
    </xdr:from>
    <xdr:to>
      <xdr:col>8</xdr:col>
      <xdr:colOff>1017674</xdr:colOff>
      <xdr:row>3</xdr:row>
      <xdr:rowOff>198438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124BAA-9BE3-4E1B-A5DF-FA4DEA94DDE3}"/>
            </a:ext>
          </a:extLst>
        </xdr:cNvPr>
        <xdr:cNvGrpSpPr/>
      </xdr:nvGrpSpPr>
      <xdr:grpSpPr>
        <a:xfrm>
          <a:off x="5976816" y="832828"/>
          <a:ext cx="843781" cy="237514"/>
          <a:chOff x="7296493" y="4582444"/>
          <a:chExt cx="842784" cy="23812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C53F4C2F-551D-5705-1DAD-57E48AFED268}"/>
              </a:ext>
            </a:extLst>
          </xdr:cNvPr>
          <xdr:cNvSpPr/>
        </xdr:nvSpPr>
        <xdr:spPr>
          <a:xfrm>
            <a:off x="7297227" y="4582444"/>
            <a:ext cx="842050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IF Tutorial</a:t>
            </a:r>
          </a:p>
        </xdr:txBody>
      </xdr:sp>
      <xdr:pic>
        <xdr:nvPicPr>
          <xdr:cNvPr id="7" name="Graphic 6" descr="Cursor with solid fill">
            <a:extLst>
              <a:ext uri="{FF2B5EF4-FFF2-40B4-BE49-F238E27FC236}">
                <a16:creationId xmlns:a16="http://schemas.microsoft.com/office/drawing/2014/main" id="{67D64178-874A-3508-343F-B5A91BBDBFF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flipH="1">
            <a:off x="7296493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214312</xdr:colOff>
      <xdr:row>23</xdr:row>
      <xdr:rowOff>7937</xdr:rowOff>
    </xdr:from>
    <xdr:to>
      <xdr:col>10</xdr:col>
      <xdr:colOff>528</xdr:colOff>
      <xdr:row>35</xdr:row>
      <xdr:rowOff>0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1FE36266-3252-EC29-3179-F1F55155837B}"/>
            </a:ext>
          </a:extLst>
        </xdr:cNvPr>
        <xdr:cNvSpPr/>
      </xdr:nvSpPr>
      <xdr:spPr>
        <a:xfrm>
          <a:off x="214312" y="4460875"/>
          <a:ext cx="7453841" cy="3508375"/>
        </a:xfrm>
        <a:prstGeom prst="roundRect">
          <a:avLst>
            <a:gd name="adj" fmla="val 1600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405912</xdr:colOff>
      <xdr:row>23</xdr:row>
      <xdr:rowOff>71438</xdr:rowOff>
    </xdr:from>
    <xdr:to>
      <xdr:col>8</xdr:col>
      <xdr:colOff>1017675</xdr:colOff>
      <xdr:row>25</xdr:row>
      <xdr:rowOff>1</xdr:rowOff>
    </xdr:to>
    <xdr:grpSp>
      <xdr:nvGrpSpPr>
        <xdr:cNvPr id="9" name="Group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49EF302-B4C6-021B-BBB8-CBF77EA9476B}"/>
            </a:ext>
          </a:extLst>
        </xdr:cNvPr>
        <xdr:cNvGrpSpPr/>
      </xdr:nvGrpSpPr>
      <xdr:grpSpPr>
        <a:xfrm>
          <a:off x="5424854" y="5053746"/>
          <a:ext cx="1395744" cy="272928"/>
          <a:chOff x="6803771" y="4582444"/>
          <a:chExt cx="1335506" cy="238125"/>
        </a:xfrm>
      </xdr:grpSpPr>
      <xdr:sp macro="" textlink="">
        <xdr:nvSpPr>
          <xdr:cNvPr id="10" name="Rectangle: Rounded Corners 9">
            <a:extLst>
              <a:ext uri="{FF2B5EF4-FFF2-40B4-BE49-F238E27FC236}">
                <a16:creationId xmlns:a16="http://schemas.microsoft.com/office/drawing/2014/main" id="{56082360-3AC1-EBE3-B41D-649E6B228B12}"/>
              </a:ext>
            </a:extLst>
          </xdr:cNvPr>
          <xdr:cNvSpPr/>
        </xdr:nvSpPr>
        <xdr:spPr>
          <a:xfrm>
            <a:off x="6843033" y="4582444"/>
            <a:ext cx="1296244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Nested IFs Tutorial</a:t>
            </a:r>
          </a:p>
        </xdr:txBody>
      </xdr:sp>
      <xdr:pic>
        <xdr:nvPicPr>
          <xdr:cNvPr id="11" name="Graphic 10" descr="Cursor with solid fill">
            <a:extLst>
              <a:ext uri="{FF2B5EF4-FFF2-40B4-BE49-F238E27FC236}">
                <a16:creationId xmlns:a16="http://schemas.microsoft.com/office/drawing/2014/main" id="{6D4B7E0F-4BAB-C0AA-E65D-28F2FE8A43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flipH="1">
            <a:off x="6803771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214312</xdr:colOff>
      <xdr:row>36</xdr:row>
      <xdr:rowOff>7327</xdr:rowOff>
    </xdr:from>
    <xdr:to>
      <xdr:col>10</xdr:col>
      <xdr:colOff>528</xdr:colOff>
      <xdr:row>45</xdr:row>
      <xdr:rowOff>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4845E543-3692-6721-341E-E82E04F532D9}"/>
            </a:ext>
          </a:extLst>
        </xdr:cNvPr>
        <xdr:cNvSpPr/>
      </xdr:nvSpPr>
      <xdr:spPr>
        <a:xfrm>
          <a:off x="214312" y="5443904"/>
          <a:ext cx="6995908" cy="1809750"/>
        </a:xfrm>
        <a:prstGeom prst="roundRect">
          <a:avLst>
            <a:gd name="adj" fmla="val 3219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557057</xdr:colOff>
      <xdr:row>36</xdr:row>
      <xdr:rowOff>47625</xdr:rowOff>
    </xdr:from>
    <xdr:to>
      <xdr:col>8</xdr:col>
      <xdr:colOff>1017682</xdr:colOff>
      <xdr:row>38</xdr:row>
      <xdr:rowOff>1</xdr:rowOff>
    </xdr:to>
    <xdr:grpSp>
      <xdr:nvGrpSpPr>
        <xdr:cNvPr id="13" name="Group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ACB3357-A371-816A-17EA-97E29BA1792D}"/>
            </a:ext>
          </a:extLst>
        </xdr:cNvPr>
        <xdr:cNvGrpSpPr/>
      </xdr:nvGrpSpPr>
      <xdr:grpSpPr>
        <a:xfrm>
          <a:off x="5575999" y="7572375"/>
          <a:ext cx="1244606" cy="282088"/>
          <a:chOff x="6948387" y="4582444"/>
          <a:chExt cx="1190890" cy="23812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D66488CE-D1BF-F559-92FA-08E44238A555}"/>
              </a:ext>
            </a:extLst>
          </xdr:cNvPr>
          <xdr:cNvSpPr/>
        </xdr:nvSpPr>
        <xdr:spPr>
          <a:xfrm>
            <a:off x="6948387" y="4582444"/>
            <a:ext cx="1190890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SUMIFS Tutorial</a:t>
            </a:r>
          </a:p>
        </xdr:txBody>
      </xdr:sp>
      <xdr:pic>
        <xdr:nvPicPr>
          <xdr:cNvPr id="15" name="Graphic 14" descr="Cursor with solid fill">
            <a:extLst>
              <a:ext uri="{FF2B5EF4-FFF2-40B4-BE49-F238E27FC236}">
                <a16:creationId xmlns:a16="http://schemas.microsoft.com/office/drawing/2014/main" id="{6ADDBA71-FC0E-3FF8-BBE0-EEF31C3E97B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flipH="1">
            <a:off x="6958009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7</xdr:col>
      <xdr:colOff>454267</xdr:colOff>
      <xdr:row>46</xdr:row>
      <xdr:rowOff>47625</xdr:rowOff>
    </xdr:from>
    <xdr:to>
      <xdr:col>8</xdr:col>
      <xdr:colOff>1017670</xdr:colOff>
      <xdr:row>48</xdr:row>
      <xdr:rowOff>1</xdr:rowOff>
    </xdr:to>
    <xdr:grpSp>
      <xdr:nvGrpSpPr>
        <xdr:cNvPr id="16" name="Group 1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C42BB1B-5967-D9F0-D716-0331EDC32474}"/>
            </a:ext>
          </a:extLst>
        </xdr:cNvPr>
        <xdr:cNvGrpSpPr/>
      </xdr:nvGrpSpPr>
      <xdr:grpSpPr>
        <a:xfrm>
          <a:off x="5473209" y="9601933"/>
          <a:ext cx="1347384" cy="282087"/>
          <a:chOff x="6850043" y="4582444"/>
          <a:chExt cx="1289234" cy="238125"/>
        </a:xfrm>
      </xdr:grpSpPr>
      <xdr:sp macro="" textlink="">
        <xdr:nvSpPr>
          <xdr:cNvPr id="17" name="Rectangle: Rounded Corners 16">
            <a:extLst>
              <a:ext uri="{FF2B5EF4-FFF2-40B4-BE49-F238E27FC236}">
                <a16:creationId xmlns:a16="http://schemas.microsoft.com/office/drawing/2014/main" id="{9F4A0177-A1DE-3047-79E4-A10BAAA8BC74}"/>
              </a:ext>
            </a:extLst>
          </xdr:cNvPr>
          <xdr:cNvSpPr/>
        </xdr:nvSpPr>
        <xdr:spPr>
          <a:xfrm>
            <a:off x="6850043" y="4582444"/>
            <a:ext cx="1289234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COUNTIFS Tutorial</a:t>
            </a:r>
          </a:p>
        </xdr:txBody>
      </xdr:sp>
      <xdr:pic>
        <xdr:nvPicPr>
          <xdr:cNvPr id="18" name="Graphic 17" descr="Cursor with solid fill">
            <a:extLst>
              <a:ext uri="{FF2B5EF4-FFF2-40B4-BE49-F238E27FC236}">
                <a16:creationId xmlns:a16="http://schemas.microsoft.com/office/drawing/2014/main" id="{7248A642-E5B9-9977-3807-681AB6868AF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flipH="1">
            <a:off x="6852846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175846</xdr:colOff>
      <xdr:row>23</xdr:row>
      <xdr:rowOff>12821</xdr:rowOff>
    </xdr:from>
    <xdr:to>
      <xdr:col>13</xdr:col>
      <xdr:colOff>402979</xdr:colOff>
      <xdr:row>31</xdr:row>
      <xdr:rowOff>175848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29FE07C9-258C-8CA1-FED1-EF2BBAFFFE3B}"/>
            </a:ext>
          </a:extLst>
        </xdr:cNvPr>
        <xdr:cNvGrpSpPr/>
      </xdr:nvGrpSpPr>
      <xdr:grpSpPr>
        <a:xfrm>
          <a:off x="7129096" y="4995129"/>
          <a:ext cx="2095498" cy="1782277"/>
          <a:chOff x="7429500" y="5053744"/>
          <a:chExt cx="2095499" cy="1696047"/>
        </a:xfrm>
      </xdr:grpSpPr>
      <xdr:sp macro="" textlink="">
        <xdr:nvSpPr>
          <xdr:cNvPr id="20" name="Rectangle: Rounded Corners 19">
            <a:extLst>
              <a:ext uri="{FF2B5EF4-FFF2-40B4-BE49-F238E27FC236}">
                <a16:creationId xmlns:a16="http://schemas.microsoft.com/office/drawing/2014/main" id="{6DFF9C5B-08DE-DCDF-8F8D-46590CE27CB3}"/>
              </a:ext>
            </a:extLst>
          </xdr:cNvPr>
          <xdr:cNvSpPr/>
        </xdr:nvSpPr>
        <xdr:spPr>
          <a:xfrm>
            <a:off x="7429500" y="5053744"/>
            <a:ext cx="2095499" cy="1696047"/>
          </a:xfrm>
          <a:prstGeom prst="roundRect">
            <a:avLst>
              <a:gd name="adj" fmla="val 6361"/>
            </a:avLst>
          </a:prstGeom>
          <a:solidFill>
            <a:schemeClr val="bg1"/>
          </a:solidFill>
          <a:ln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252000" tIns="0" rIns="0" rtlCol="0" anchor="t"/>
          <a:lstStyle/>
          <a:p>
            <a:pPr algn="l"/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The newer IFS function is an </a:t>
            </a:r>
          </a:p>
        </xdr:txBody>
      </xdr:sp>
      <xdr:sp macro="" textlink="">
        <xdr:nvSpPr>
          <xdr:cNvPr id="24" name="Rectangle: Rounded Corners 23">
            <a:extLst>
              <a:ext uri="{FF2B5EF4-FFF2-40B4-BE49-F238E27FC236}">
                <a16:creationId xmlns:a16="http://schemas.microsoft.com/office/drawing/2014/main" id="{E085B1A7-2935-80C8-8809-482345ECE7CD}"/>
              </a:ext>
            </a:extLst>
          </xdr:cNvPr>
          <xdr:cNvSpPr/>
        </xdr:nvSpPr>
        <xdr:spPr>
          <a:xfrm>
            <a:off x="7488115" y="5231940"/>
            <a:ext cx="2014904" cy="1496933"/>
          </a:xfrm>
          <a:prstGeom prst="roundRect">
            <a:avLst>
              <a:gd name="adj" fmla="val 6361"/>
            </a:avLst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0" rIns="0" bIns="0" rtlCol="0" anchor="t"/>
          <a:lstStyle/>
          <a:p>
            <a:pPr algn="l"/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alternative to nested IFs. However, it is less</a:t>
            </a:r>
            <a:r>
              <a:rPr lang="en-AU" sz="12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efficient because it evaluates every logical test, and then returns the result for the first TRUE match, whereas nested IFs stop evaluating at the first TRUE result.</a:t>
            </a:r>
            <a:endParaRPr lang="en-AU" sz="12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pic>
        <xdr:nvPicPr>
          <xdr:cNvPr id="23" name="Graphic 22" descr="Postit Notes outline">
            <a:extLst>
              <a:ext uri="{FF2B5EF4-FFF2-40B4-BE49-F238E27FC236}">
                <a16:creationId xmlns:a16="http://schemas.microsoft.com/office/drawing/2014/main" id="{001E537D-00C7-B86F-BB86-5F641A8DF7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7480788" y="5099538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214312</xdr:colOff>
      <xdr:row>46</xdr:row>
      <xdr:rowOff>0</xdr:rowOff>
    </xdr:from>
    <xdr:to>
      <xdr:col>10</xdr:col>
      <xdr:colOff>528</xdr:colOff>
      <xdr:row>54</xdr:row>
      <xdr:rowOff>205154</xdr:rowOff>
    </xdr:to>
    <xdr:sp macro="" textlink="">
      <xdr:nvSpPr>
        <xdr:cNvPr id="27" name="Rectangle: Rounded Corners 26">
          <a:extLst>
            <a:ext uri="{FF2B5EF4-FFF2-40B4-BE49-F238E27FC236}">
              <a16:creationId xmlns:a16="http://schemas.microsoft.com/office/drawing/2014/main" id="{8ACF662B-8D87-789C-A912-D673ACC98D2D}"/>
            </a:ext>
          </a:extLst>
        </xdr:cNvPr>
        <xdr:cNvSpPr/>
      </xdr:nvSpPr>
      <xdr:spPr>
        <a:xfrm>
          <a:off x="214312" y="9554308"/>
          <a:ext cx="6739466" cy="1809750"/>
        </a:xfrm>
        <a:prstGeom prst="roundRect">
          <a:avLst>
            <a:gd name="adj" fmla="val 3219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175846</xdr:colOff>
      <xdr:row>36</xdr:row>
      <xdr:rowOff>27470</xdr:rowOff>
    </xdr:from>
    <xdr:to>
      <xdr:col>13</xdr:col>
      <xdr:colOff>402979</xdr:colOff>
      <xdr:row>40</xdr:row>
      <xdr:rowOff>80595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E67C7561-0014-8F7F-0E2E-D9A4B9C1ECB8}"/>
            </a:ext>
          </a:extLst>
        </xdr:cNvPr>
        <xdr:cNvGrpSpPr/>
      </xdr:nvGrpSpPr>
      <xdr:grpSpPr>
        <a:xfrm>
          <a:off x="7129096" y="7552220"/>
          <a:ext cx="2095498" cy="807798"/>
          <a:chOff x="7429500" y="5053744"/>
          <a:chExt cx="2095499" cy="768716"/>
        </a:xfrm>
      </xdr:grpSpPr>
      <xdr:sp macro="" textlink="">
        <xdr:nvSpPr>
          <xdr:cNvPr id="19" name="Rectangle: Rounded Corners 18">
            <a:extLst>
              <a:ext uri="{FF2B5EF4-FFF2-40B4-BE49-F238E27FC236}">
                <a16:creationId xmlns:a16="http://schemas.microsoft.com/office/drawing/2014/main" id="{2CF4236F-FC22-0E9E-76EF-CEBA6F6EE1A4}"/>
              </a:ext>
            </a:extLst>
          </xdr:cNvPr>
          <xdr:cNvSpPr/>
        </xdr:nvSpPr>
        <xdr:spPr>
          <a:xfrm>
            <a:off x="7429500" y="5053744"/>
            <a:ext cx="2095499" cy="768716"/>
          </a:xfrm>
          <a:prstGeom prst="roundRect">
            <a:avLst>
              <a:gd name="adj" fmla="val 6361"/>
            </a:avLst>
          </a:prstGeom>
          <a:solidFill>
            <a:schemeClr val="bg1"/>
          </a:solidFill>
          <a:ln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252000" tIns="0" rIns="0" rtlCol="0" anchor="t"/>
          <a:lstStyle/>
          <a:p>
            <a:pPr algn="l"/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Try</a:t>
            </a:r>
            <a:r>
              <a:rPr lang="en-AU" sz="12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the other 'IFS' functions</a:t>
            </a:r>
            <a:endParaRPr lang="en-AU" sz="1200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">
        <xdr:nvSpPr>
          <xdr:cNvPr id="21" name="Rectangle: Rounded Corners 20">
            <a:extLst>
              <a:ext uri="{FF2B5EF4-FFF2-40B4-BE49-F238E27FC236}">
                <a16:creationId xmlns:a16="http://schemas.microsoft.com/office/drawing/2014/main" id="{CA26A0DC-7C99-4F69-4B1F-DC29D75C2A86}"/>
              </a:ext>
            </a:extLst>
          </xdr:cNvPr>
          <xdr:cNvSpPr/>
        </xdr:nvSpPr>
        <xdr:spPr>
          <a:xfrm>
            <a:off x="7488115" y="5238914"/>
            <a:ext cx="2014904" cy="562630"/>
          </a:xfrm>
          <a:prstGeom prst="roundRect">
            <a:avLst>
              <a:gd name="adj" fmla="val 6361"/>
            </a:avLst>
          </a:prstGeom>
          <a:no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0" rIns="0" bIns="0" rtlCol="0" anchor="t"/>
          <a:lstStyle/>
          <a:p>
            <a:pPr algn="l"/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like AVERAGEIFS, MINIFS, and MAXIFS -</a:t>
            </a:r>
            <a:r>
              <a:rPr lang="en-AU" sz="12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their syntax is the same as SUMIFS</a:t>
            </a:r>
            <a:r>
              <a:rPr lang="en-AU" sz="1200">
                <a:solidFill>
                  <a:schemeClr val="tx1">
                    <a:lumMod val="65000"/>
                    <a:lumOff val="35000"/>
                  </a:schemeClr>
                </a:solidFill>
              </a:rPr>
              <a:t>.</a:t>
            </a:r>
          </a:p>
        </xdr:txBody>
      </xdr:sp>
      <xdr:pic>
        <xdr:nvPicPr>
          <xdr:cNvPr id="22" name="Graphic 21" descr="Postit Notes outline">
            <a:extLst>
              <a:ext uri="{FF2B5EF4-FFF2-40B4-BE49-F238E27FC236}">
                <a16:creationId xmlns:a16="http://schemas.microsoft.com/office/drawing/2014/main" id="{7C300442-F84D-1C27-470C-297683DB9CC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7480788" y="5071648"/>
            <a:ext cx="180000" cy="180000"/>
          </a:xfrm>
          <a:prstGeom prst="rect">
            <a:avLst/>
          </a:prstGeom>
        </xdr:spPr>
      </xdr:pic>
    </xdr:grpSp>
    <xdr:clientData/>
  </xdr:twoCellAnchor>
  <xdr:twoCellAnchor editAs="absolute">
    <xdr:from>
      <xdr:col>2</xdr:col>
      <xdr:colOff>1135673</xdr:colOff>
      <xdr:row>0</xdr:row>
      <xdr:rowOff>183173</xdr:rowOff>
    </xdr:from>
    <xdr:to>
      <xdr:col>4</xdr:col>
      <xdr:colOff>92038</xdr:colOff>
      <xdr:row>0</xdr:row>
      <xdr:rowOff>478448</xdr:rowOff>
    </xdr:to>
    <xdr:grpSp>
      <xdr:nvGrpSpPr>
        <xdr:cNvPr id="25" name="Group 2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14DF1AF-C8BA-46D8-BB12-FF06D27FEA6D}"/>
            </a:ext>
          </a:extLst>
        </xdr:cNvPr>
        <xdr:cNvGrpSpPr/>
      </xdr:nvGrpSpPr>
      <xdr:grpSpPr>
        <a:xfrm>
          <a:off x="1421423" y="183173"/>
          <a:ext cx="1169096" cy="295275"/>
          <a:chOff x="4486275" y="142875"/>
          <a:chExt cx="1162050" cy="295275"/>
        </a:xfrm>
      </xdr:grpSpPr>
      <xdr:sp macro="" textlink="">
        <xdr:nvSpPr>
          <xdr:cNvPr id="28" name="Rectangle: Rounded Corners 27">
            <a:extLst>
              <a:ext uri="{FF2B5EF4-FFF2-40B4-BE49-F238E27FC236}">
                <a16:creationId xmlns:a16="http://schemas.microsoft.com/office/drawing/2014/main" id="{8D980270-48B8-4807-5BB4-81DB3681A07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29" name="Graphic 28" descr="Document">
            <a:extLst>
              <a:ext uri="{FF2B5EF4-FFF2-40B4-BE49-F238E27FC236}">
                <a16:creationId xmlns:a16="http://schemas.microsoft.com/office/drawing/2014/main" id="{2075F6D2-51DD-840A-D866-75153FEB42A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234912</xdr:colOff>
      <xdr:row>0</xdr:row>
      <xdr:rowOff>183173</xdr:rowOff>
    </xdr:from>
    <xdr:to>
      <xdr:col>5</xdr:col>
      <xdr:colOff>805884</xdr:colOff>
      <xdr:row>0</xdr:row>
      <xdr:rowOff>478448</xdr:rowOff>
    </xdr:to>
    <xdr:grpSp>
      <xdr:nvGrpSpPr>
        <xdr:cNvPr id="30" name="Group 29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9984A0CD-F155-422E-8EED-68C36B748EE8}"/>
            </a:ext>
          </a:extLst>
        </xdr:cNvPr>
        <xdr:cNvGrpSpPr/>
      </xdr:nvGrpSpPr>
      <xdr:grpSpPr>
        <a:xfrm>
          <a:off x="2733393" y="183173"/>
          <a:ext cx="1369606" cy="295275"/>
          <a:chOff x="5400674" y="152400"/>
          <a:chExt cx="1362075" cy="295275"/>
        </a:xfrm>
      </xdr:grpSpPr>
      <xdr:sp macro="" textlink="">
        <xdr:nvSpPr>
          <xdr:cNvPr id="31" name="Rectangle: Rounded Corners 30">
            <a:extLst>
              <a:ext uri="{FF2B5EF4-FFF2-40B4-BE49-F238E27FC236}">
                <a16:creationId xmlns:a16="http://schemas.microsoft.com/office/drawing/2014/main" id="{A80B1AF4-1F63-4FC4-01EF-DD57C530729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32" name="Group 31">
            <a:extLst>
              <a:ext uri="{FF2B5EF4-FFF2-40B4-BE49-F238E27FC236}">
                <a16:creationId xmlns:a16="http://schemas.microsoft.com/office/drawing/2014/main" id="{CA5A2DFA-3BC6-22B1-86CD-FED5E8A40921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33" name="Rectangle: Rounded Corners 32">
              <a:extLst>
                <a:ext uri="{FF2B5EF4-FFF2-40B4-BE49-F238E27FC236}">
                  <a16:creationId xmlns:a16="http://schemas.microsoft.com/office/drawing/2014/main" id="{E8DDEDC5-8823-0BE0-5645-DEC79BDD242B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34" name="Isosceles Triangle 33">
              <a:extLst>
                <a:ext uri="{FF2B5EF4-FFF2-40B4-BE49-F238E27FC236}">
                  <a16:creationId xmlns:a16="http://schemas.microsoft.com/office/drawing/2014/main" id="{445E1BBB-6503-BAE4-81BA-738B8992BA8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520211</xdr:colOff>
      <xdr:row>0</xdr:row>
      <xdr:rowOff>51289</xdr:rowOff>
    </xdr:from>
    <xdr:to>
      <xdr:col>12</xdr:col>
      <xdr:colOff>96347</xdr:colOff>
      <xdr:row>1</xdr:row>
      <xdr:rowOff>2486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022464-8849-410A-8B8C-CFF23DDE6A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802923" y="51289"/>
          <a:ext cx="3202962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A937794-BA0F-408D-8953-3B8E39816581}"/>
            </a:ext>
          </a:extLst>
        </xdr:cNvPr>
        <xdr:cNvSpPr/>
      </xdr:nvSpPr>
      <xdr:spPr>
        <a:xfrm>
          <a:off x="227135" y="769327"/>
          <a:ext cx="5898173" cy="3575538"/>
        </a:xfrm>
        <a:prstGeom prst="roundRect">
          <a:avLst>
            <a:gd name="adj" fmla="val 1600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1077037</xdr:colOff>
      <xdr:row>21</xdr:row>
      <xdr:rowOff>65943</xdr:rowOff>
    </xdr:from>
    <xdr:to>
      <xdr:col>6</xdr:col>
      <xdr:colOff>0</xdr:colOff>
      <xdr:row>22</xdr:row>
      <xdr:rowOff>206986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B949A3-9B18-4E95-B9B2-2A69522BBA3E}"/>
            </a:ext>
          </a:extLst>
        </xdr:cNvPr>
        <xdr:cNvGrpSpPr/>
      </xdr:nvGrpSpPr>
      <xdr:grpSpPr>
        <a:xfrm>
          <a:off x="3751364" y="4623289"/>
          <a:ext cx="1465405" cy="272928"/>
          <a:chOff x="7051619" y="4582444"/>
          <a:chExt cx="1087659" cy="23812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0807240D-C8E0-CA08-2C1D-8AA32D86C29C}"/>
              </a:ext>
            </a:extLst>
          </xdr:cNvPr>
          <xdr:cNvSpPr/>
        </xdr:nvSpPr>
        <xdr:spPr>
          <a:xfrm>
            <a:off x="7097159" y="4582444"/>
            <a:ext cx="1042119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EOMONTH Tutorial</a:t>
            </a:r>
          </a:p>
        </xdr:txBody>
      </xdr:sp>
      <xdr:pic>
        <xdr:nvPicPr>
          <xdr:cNvPr id="6" name="Graphic 5" descr="Cursor with solid fill">
            <a:extLst>
              <a:ext uri="{FF2B5EF4-FFF2-40B4-BE49-F238E27FC236}">
                <a16:creationId xmlns:a16="http://schemas.microsoft.com/office/drawing/2014/main" id="{06E17481-FA14-CF7C-2CC1-070AB24912E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flipH="1">
            <a:off x="7051619" y="4611506"/>
            <a:ext cx="155373" cy="180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0</xdr:colOff>
      <xdr:row>21</xdr:row>
      <xdr:rowOff>0</xdr:rowOff>
    </xdr:from>
    <xdr:to>
      <xdr:col>7</xdr:col>
      <xdr:colOff>0</xdr:colOff>
      <xdr:row>48</xdr:row>
      <xdr:rowOff>0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385DCBFD-AD02-CA35-B343-6E288F5A4A88}"/>
            </a:ext>
          </a:extLst>
        </xdr:cNvPr>
        <xdr:cNvSpPr/>
      </xdr:nvSpPr>
      <xdr:spPr>
        <a:xfrm>
          <a:off x="227135" y="4557346"/>
          <a:ext cx="5898173" cy="4029808"/>
        </a:xfrm>
        <a:prstGeom prst="roundRect">
          <a:avLst>
            <a:gd name="adj" fmla="val 1600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630116</xdr:colOff>
      <xdr:row>49</xdr:row>
      <xdr:rowOff>51289</xdr:rowOff>
    </xdr:from>
    <xdr:to>
      <xdr:col>5</xdr:col>
      <xdr:colOff>1436097</xdr:colOff>
      <xdr:row>50</xdr:row>
      <xdr:rowOff>206987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87E4610-0253-3B17-5FB7-74A10A194DD1}"/>
            </a:ext>
          </a:extLst>
        </xdr:cNvPr>
        <xdr:cNvGrpSpPr/>
      </xdr:nvGrpSpPr>
      <xdr:grpSpPr>
        <a:xfrm>
          <a:off x="3304443" y="10338289"/>
          <a:ext cx="1890366" cy="272929"/>
          <a:chOff x="6663060" y="4582444"/>
          <a:chExt cx="1476218" cy="23812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C1041C24-99D4-948E-E0E0-A74B19BC8E5F}"/>
              </a:ext>
            </a:extLst>
          </xdr:cNvPr>
          <xdr:cNvSpPr/>
        </xdr:nvSpPr>
        <xdr:spPr>
          <a:xfrm>
            <a:off x="6663060" y="4582444"/>
            <a:ext cx="1476218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WORKDAY.INTL Tutorial</a:t>
            </a:r>
          </a:p>
        </xdr:txBody>
      </xdr:sp>
      <xdr:pic>
        <xdr:nvPicPr>
          <xdr:cNvPr id="10" name="Graphic 9" descr="Cursor with solid fill">
            <a:extLst>
              <a:ext uri="{FF2B5EF4-FFF2-40B4-BE49-F238E27FC236}">
                <a16:creationId xmlns:a16="http://schemas.microsoft.com/office/drawing/2014/main" id="{895E74E2-78D5-3E2A-8B01-717657F5D1B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 flipH="1">
            <a:off x="6783230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0</xdr:colOff>
      <xdr:row>49</xdr:row>
      <xdr:rowOff>7327</xdr:rowOff>
    </xdr:from>
    <xdr:to>
      <xdr:col>7</xdr:col>
      <xdr:colOff>0</xdr:colOff>
      <xdr:row>72</xdr:row>
      <xdr:rowOff>0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14F08BE3-9D54-66A5-4995-9868D7A35165}"/>
            </a:ext>
          </a:extLst>
        </xdr:cNvPr>
        <xdr:cNvSpPr/>
      </xdr:nvSpPr>
      <xdr:spPr>
        <a:xfrm>
          <a:off x="230605" y="10219130"/>
          <a:ext cx="5058277" cy="4880502"/>
        </a:xfrm>
        <a:prstGeom prst="roundRect">
          <a:avLst>
            <a:gd name="adj" fmla="val 1086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197832</xdr:colOff>
      <xdr:row>49</xdr:row>
      <xdr:rowOff>58625</xdr:rowOff>
    </xdr:from>
    <xdr:to>
      <xdr:col>11</xdr:col>
      <xdr:colOff>220964</xdr:colOff>
      <xdr:row>60</xdr:row>
      <xdr:rowOff>66542</xdr:rowOff>
    </xdr:to>
    <xdr:grpSp>
      <xdr:nvGrpSpPr>
        <xdr:cNvPr id="19" name="Group 18" hidden="1">
          <a:extLst>
            <a:ext uri="{FF2B5EF4-FFF2-40B4-BE49-F238E27FC236}">
              <a16:creationId xmlns:a16="http://schemas.microsoft.com/office/drawing/2014/main" id="{066FFB62-53AA-B750-C4D3-8629EA95EF46}"/>
            </a:ext>
          </a:extLst>
        </xdr:cNvPr>
        <xdr:cNvGrpSpPr/>
      </xdr:nvGrpSpPr>
      <xdr:grpSpPr>
        <a:xfrm>
          <a:off x="5480544" y="10345625"/>
          <a:ext cx="2514285" cy="2521052"/>
          <a:chOff x="5480544" y="10345625"/>
          <a:chExt cx="2514285" cy="2521052"/>
        </a:xfrm>
      </xdr:grpSpPr>
      <xdr:pic>
        <xdr:nvPicPr>
          <xdr:cNvPr id="13" name="Picture 12">
            <a:extLst>
              <a:ext uri="{FF2B5EF4-FFF2-40B4-BE49-F238E27FC236}">
                <a16:creationId xmlns:a16="http://schemas.microsoft.com/office/drawing/2014/main" id="{06B153DF-8CB5-43F2-D1DF-C410E4CC153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/>
          <a:stretch>
            <a:fillRect/>
          </a:stretch>
        </xdr:blipFill>
        <xdr:spPr>
          <a:xfrm>
            <a:off x="5480544" y="10345625"/>
            <a:ext cx="2514285" cy="2521052"/>
          </a:xfrm>
          <a:prstGeom prst="roundRect">
            <a:avLst>
              <a:gd name="adj" fmla="val 4480"/>
            </a:avLst>
          </a:prstGeom>
          <a:ln>
            <a:solidFill>
              <a:schemeClr val="bg1"/>
            </a:solidFill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</xdr:pic>
      <xdr:grpSp>
        <xdr:nvGrpSpPr>
          <xdr:cNvPr id="18" name="Group 17">
            <a:extLst>
              <a:ext uri="{FF2B5EF4-FFF2-40B4-BE49-F238E27FC236}">
                <a16:creationId xmlns:a16="http://schemas.microsoft.com/office/drawing/2014/main" id="{0B14BE0E-B78F-7CCF-8376-46E74B933109}"/>
              </a:ext>
            </a:extLst>
          </xdr:cNvPr>
          <xdr:cNvGrpSpPr/>
        </xdr:nvGrpSpPr>
        <xdr:grpSpPr>
          <a:xfrm>
            <a:off x="5539154" y="11217519"/>
            <a:ext cx="2403231" cy="593481"/>
            <a:chOff x="5539154" y="11217519"/>
            <a:chExt cx="2403231" cy="593481"/>
          </a:xfrm>
        </xdr:grpSpPr>
        <xdr:pic>
          <xdr:nvPicPr>
            <xdr:cNvPr id="14" name="Graphic 13" descr="Close outline">
              <a:extLst>
                <a:ext uri="{FF2B5EF4-FFF2-40B4-BE49-F238E27FC236}">
                  <a16:creationId xmlns:a16="http://schemas.microsoft.com/office/drawing/2014/main" id="{731C49F3-126D-6F81-00DD-B7A13C58BF9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>
              <a:extLst>
                <a:ext uri="{96DAC541-7B7A-43D3-8B79-37D633B846F1}">
                  <asvg:svgBlip xmlns:asvg="http://schemas.microsoft.com/office/drawing/2016/SVG/main" r:embed="rId10"/>
                </a:ext>
              </a:extLst>
            </a:blip>
            <a:stretch>
              <a:fillRect/>
            </a:stretch>
          </xdr:blipFill>
          <xdr:spPr>
            <a:xfrm>
              <a:off x="7334250" y="11217519"/>
              <a:ext cx="249116" cy="249116"/>
            </a:xfrm>
            <a:prstGeom prst="rect">
              <a:avLst/>
            </a:prstGeom>
          </xdr:spPr>
        </xdr:pic>
        <xdr:pic>
          <xdr:nvPicPr>
            <xdr:cNvPr id="15" name="Graphic 14" descr="Close outline">
              <a:extLst>
                <a:ext uri="{FF2B5EF4-FFF2-40B4-BE49-F238E27FC236}">
                  <a16:creationId xmlns:a16="http://schemas.microsoft.com/office/drawing/2014/main" id="{B629D6DE-6F1B-FCEE-CDC4-43536AE9BA6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>
              <a:extLst>
                <a:ext uri="{96DAC541-7B7A-43D3-8B79-37D633B846F1}">
                  <asvg:svgBlip xmlns:asvg="http://schemas.microsoft.com/office/drawing/2016/SVG/main" r:embed="rId10"/>
                </a:ext>
              </a:extLst>
            </a:blip>
            <a:stretch>
              <a:fillRect/>
            </a:stretch>
          </xdr:blipFill>
          <xdr:spPr>
            <a:xfrm>
              <a:off x="7693269" y="11217519"/>
              <a:ext cx="249116" cy="249116"/>
            </a:xfrm>
            <a:prstGeom prst="rect">
              <a:avLst/>
            </a:prstGeom>
          </xdr:spPr>
        </xdr:pic>
        <xdr:pic>
          <xdr:nvPicPr>
            <xdr:cNvPr id="16" name="Graphic 15" descr="Close outline">
              <a:extLst>
                <a:ext uri="{FF2B5EF4-FFF2-40B4-BE49-F238E27FC236}">
                  <a16:creationId xmlns:a16="http://schemas.microsoft.com/office/drawing/2014/main" id="{BFCF7279-29D5-2EEA-1721-737D4D07BD2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>
              <a:extLst>
                <a:ext uri="{96DAC541-7B7A-43D3-8B79-37D633B846F1}">
                  <asvg:svgBlip xmlns:asvg="http://schemas.microsoft.com/office/drawing/2016/SVG/main" r:embed="rId10"/>
                </a:ext>
              </a:extLst>
            </a:blip>
            <a:stretch>
              <a:fillRect/>
            </a:stretch>
          </xdr:blipFill>
          <xdr:spPr>
            <a:xfrm>
              <a:off x="5539154" y="11561884"/>
              <a:ext cx="249116" cy="249116"/>
            </a:xfrm>
            <a:prstGeom prst="rect">
              <a:avLst/>
            </a:prstGeom>
          </xdr:spPr>
        </xdr:pic>
      </xdr:grpSp>
    </xdr:grpSp>
    <xdr:clientData/>
  </xdr:twoCellAnchor>
  <xdr:twoCellAnchor editAs="absolute">
    <xdr:from>
      <xdr:col>4</xdr:col>
      <xdr:colOff>366346</xdr:colOff>
      <xdr:row>0</xdr:row>
      <xdr:rowOff>190500</xdr:rowOff>
    </xdr:from>
    <xdr:to>
      <xdr:col>5</xdr:col>
      <xdr:colOff>451057</xdr:colOff>
      <xdr:row>0</xdr:row>
      <xdr:rowOff>485775</xdr:rowOff>
    </xdr:to>
    <xdr:grpSp>
      <xdr:nvGrpSpPr>
        <xdr:cNvPr id="12" name="Group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5CF6F91-70E6-43CA-8EC6-C1798979A9C8}"/>
            </a:ext>
          </a:extLst>
        </xdr:cNvPr>
        <xdr:cNvGrpSpPr/>
      </xdr:nvGrpSpPr>
      <xdr:grpSpPr>
        <a:xfrm>
          <a:off x="3040673" y="190500"/>
          <a:ext cx="1169096" cy="295275"/>
          <a:chOff x="4486275" y="142875"/>
          <a:chExt cx="1162050" cy="295275"/>
        </a:xfrm>
      </xdr:grpSpPr>
      <xdr:sp macro="" textlink="">
        <xdr:nvSpPr>
          <xdr:cNvPr id="17" name="Rectangle: Rounded Corners 16">
            <a:extLst>
              <a:ext uri="{FF2B5EF4-FFF2-40B4-BE49-F238E27FC236}">
                <a16:creationId xmlns:a16="http://schemas.microsoft.com/office/drawing/2014/main" id="{60FE849E-5A78-0D43-35F9-1CADCE037ABD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20" name="Graphic 19" descr="Document">
            <a:extLst>
              <a:ext uri="{FF2B5EF4-FFF2-40B4-BE49-F238E27FC236}">
                <a16:creationId xmlns:a16="http://schemas.microsoft.com/office/drawing/2014/main" id="{4B9E55CC-6CD5-CE37-BDF1-459FCC47262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593931</xdr:colOff>
      <xdr:row>0</xdr:row>
      <xdr:rowOff>190500</xdr:rowOff>
    </xdr:from>
    <xdr:to>
      <xdr:col>7</xdr:col>
      <xdr:colOff>439537</xdr:colOff>
      <xdr:row>0</xdr:row>
      <xdr:rowOff>485775</xdr:rowOff>
    </xdr:to>
    <xdr:grpSp>
      <xdr:nvGrpSpPr>
        <xdr:cNvPr id="21" name="Group 2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8727D23B-C71E-43C1-A367-42867913BD60}"/>
            </a:ext>
          </a:extLst>
        </xdr:cNvPr>
        <xdr:cNvGrpSpPr/>
      </xdr:nvGrpSpPr>
      <xdr:grpSpPr>
        <a:xfrm>
          <a:off x="4352643" y="190500"/>
          <a:ext cx="1369606" cy="295275"/>
          <a:chOff x="5400674" y="152400"/>
          <a:chExt cx="1362075" cy="295275"/>
        </a:xfrm>
      </xdr:grpSpPr>
      <xdr:sp macro="" textlink="">
        <xdr:nvSpPr>
          <xdr:cNvPr id="22" name="Rectangle: Rounded Corners 21">
            <a:extLst>
              <a:ext uri="{FF2B5EF4-FFF2-40B4-BE49-F238E27FC236}">
                <a16:creationId xmlns:a16="http://schemas.microsoft.com/office/drawing/2014/main" id="{F9D880C4-0F8A-A0C7-2051-55AF188C15CD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23" name="Group 22">
            <a:extLst>
              <a:ext uri="{FF2B5EF4-FFF2-40B4-BE49-F238E27FC236}">
                <a16:creationId xmlns:a16="http://schemas.microsoft.com/office/drawing/2014/main" id="{BA36B58C-0405-FE4B-618A-2DFCC9C32C6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24" name="Rectangle: Rounded Corners 23">
              <a:extLst>
                <a:ext uri="{FF2B5EF4-FFF2-40B4-BE49-F238E27FC236}">
                  <a16:creationId xmlns:a16="http://schemas.microsoft.com/office/drawing/2014/main" id="{0D239E39-185D-9DB4-73AE-14BF525B0B84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25" name="Isosceles Triangle 24">
              <a:extLst>
                <a:ext uri="{FF2B5EF4-FFF2-40B4-BE49-F238E27FC236}">
                  <a16:creationId xmlns:a16="http://schemas.microsoft.com/office/drawing/2014/main" id="{C61890A6-725C-EFBD-D9BD-2E2CC66BDDC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212481</xdr:colOff>
      <xdr:row>2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60F003CA-34CC-48DB-821E-F7B4CCF6C720}"/>
            </a:ext>
          </a:extLst>
        </xdr:cNvPr>
        <xdr:cNvSpPr/>
      </xdr:nvSpPr>
      <xdr:spPr>
        <a:xfrm>
          <a:off x="212481" y="769327"/>
          <a:ext cx="4828442" cy="3575538"/>
        </a:xfrm>
        <a:prstGeom prst="roundRect">
          <a:avLst>
            <a:gd name="adj" fmla="val 1600"/>
          </a:avLst>
        </a:prstGeom>
        <a:noFill/>
        <a:ln w="9525">
          <a:solidFill>
            <a:schemeClr val="bg2">
              <a:lumMod val="90000"/>
            </a:schemeClr>
          </a:solidFill>
        </a:ln>
        <a:effectLst>
          <a:outerShdw blurRad="63500" algn="ctr" rotWithShape="0">
            <a:prstClr val="black">
              <a:alpha val="3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AU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161177</xdr:colOff>
      <xdr:row>2</xdr:row>
      <xdr:rowOff>42130</xdr:rowOff>
    </xdr:from>
    <xdr:to>
      <xdr:col>7</xdr:col>
      <xdr:colOff>21980</xdr:colOff>
      <xdr:row>4</xdr:row>
      <xdr:rowOff>0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5DF8EA-9F4C-4017-8DD0-2471331F2E50}"/>
            </a:ext>
          </a:extLst>
        </xdr:cNvPr>
        <xdr:cNvGrpSpPr/>
      </xdr:nvGrpSpPr>
      <xdr:grpSpPr>
        <a:xfrm>
          <a:off x="4425446" y="811457"/>
          <a:ext cx="1304207" cy="272928"/>
          <a:chOff x="7086484" y="4582444"/>
          <a:chExt cx="1052794" cy="23812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04AAEB3D-1020-7953-ECAF-2CEF1E995E12}"/>
              </a:ext>
            </a:extLst>
          </xdr:cNvPr>
          <xdr:cNvSpPr/>
        </xdr:nvSpPr>
        <xdr:spPr>
          <a:xfrm>
            <a:off x="7097910" y="4582444"/>
            <a:ext cx="1041368" cy="238125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Ins="0" rtlCol="0" anchor="ctr"/>
          <a:lstStyle/>
          <a:p>
            <a:pPr algn="r"/>
            <a:r>
              <a:rPr lang="en-AU" sz="1200">
                <a:solidFill>
                  <a:schemeClr val="accent3"/>
                </a:solidFill>
              </a:rPr>
              <a:t>LAMBDA Tutorial</a:t>
            </a:r>
          </a:p>
        </xdr:txBody>
      </xdr:sp>
      <xdr:pic>
        <xdr:nvPicPr>
          <xdr:cNvPr id="6" name="Graphic 5" descr="Cursor with solid fill">
            <a:extLst>
              <a:ext uri="{FF2B5EF4-FFF2-40B4-BE49-F238E27FC236}">
                <a16:creationId xmlns:a16="http://schemas.microsoft.com/office/drawing/2014/main" id="{7226155A-EF3C-B1D2-B8E3-637A2ADF1BD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 flipH="1">
            <a:off x="7086484" y="4611506"/>
            <a:ext cx="180000" cy="180000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307730</xdr:colOff>
      <xdr:row>0</xdr:row>
      <xdr:rowOff>36634</xdr:rowOff>
    </xdr:from>
    <xdr:to>
      <xdr:col>11</xdr:col>
      <xdr:colOff>345461</xdr:colOff>
      <xdr:row>0</xdr:row>
      <xdr:rowOff>610619</xdr:rowOff>
    </xdr:to>
    <xdr:pic>
      <xdr:nvPicPr>
        <xdr:cNvPr id="3" name="my-online-training-hub-logo-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F269524-541F-4E89-9854-5E6B789D20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rcRect t="10349"/>
        <a:stretch>
          <a:fillRect/>
        </a:stretch>
      </xdr:blipFill>
      <xdr:spPr>
        <a:xfrm>
          <a:off x="6015403" y="36634"/>
          <a:ext cx="3202962" cy="573985"/>
        </a:xfrm>
        <a:prstGeom prst="rect">
          <a:avLst/>
        </a:prstGeom>
      </xdr:spPr>
    </xdr:pic>
    <xdr:clientData/>
  </xdr:twoCellAnchor>
  <xdr:twoCellAnchor editAs="absolute">
    <xdr:from>
      <xdr:col>4</xdr:col>
      <xdr:colOff>293077</xdr:colOff>
      <xdr:row>0</xdr:row>
      <xdr:rowOff>183173</xdr:rowOff>
    </xdr:from>
    <xdr:to>
      <xdr:col>5</xdr:col>
      <xdr:colOff>136000</xdr:colOff>
      <xdr:row>0</xdr:row>
      <xdr:rowOff>478448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76FEA83-7C91-4529-8BF1-515C15F57E25}"/>
            </a:ext>
          </a:extLst>
        </xdr:cNvPr>
        <xdr:cNvGrpSpPr/>
      </xdr:nvGrpSpPr>
      <xdr:grpSpPr>
        <a:xfrm>
          <a:off x="3231173" y="183173"/>
          <a:ext cx="1169096" cy="295275"/>
          <a:chOff x="4486275" y="142875"/>
          <a:chExt cx="1162050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AC301675-71DB-590D-0828-69F9D5999F9E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9" name="Graphic 8" descr="Document">
            <a:extLst>
              <a:ext uri="{FF2B5EF4-FFF2-40B4-BE49-F238E27FC236}">
                <a16:creationId xmlns:a16="http://schemas.microsoft.com/office/drawing/2014/main" id="{91C462B2-FEBD-4505-2C28-0B00A8B6A7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278874</xdr:colOff>
      <xdr:row>0</xdr:row>
      <xdr:rowOff>183173</xdr:rowOff>
    </xdr:from>
    <xdr:to>
      <xdr:col>7</xdr:col>
      <xdr:colOff>205076</xdr:colOff>
      <xdr:row>0</xdr:row>
      <xdr:rowOff>478448</xdr:rowOff>
    </xdr:to>
    <xdr:grpSp>
      <xdr:nvGrpSpPr>
        <xdr:cNvPr id="10" name="Group 9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6E0CAED-7FDD-453C-B334-56636612E61E}"/>
            </a:ext>
          </a:extLst>
        </xdr:cNvPr>
        <xdr:cNvGrpSpPr/>
      </xdr:nvGrpSpPr>
      <xdr:grpSpPr>
        <a:xfrm>
          <a:off x="4543143" y="183173"/>
          <a:ext cx="1369606" cy="295275"/>
          <a:chOff x="5400674" y="152400"/>
          <a:chExt cx="1362075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68B3EAD9-A3E2-CD95-DF32-76154046BBC9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C77087FE-C6B8-5CD9-7791-9EC8972512D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3" name="Rectangle: Rounded Corners 12">
              <a:extLst>
                <a:ext uri="{FF2B5EF4-FFF2-40B4-BE49-F238E27FC236}">
                  <a16:creationId xmlns:a16="http://schemas.microsoft.com/office/drawing/2014/main" id="{E65CE14F-0685-E592-2D4A-BAB8A185C54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4" name="Isosceles Triangle 13">
              <a:extLst>
                <a:ext uri="{FF2B5EF4-FFF2-40B4-BE49-F238E27FC236}">
                  <a16:creationId xmlns:a16="http://schemas.microsoft.com/office/drawing/2014/main" id="{83B89457-8BF0-E692-0663-B14B75C7CC5D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2638498</xdr:colOff>
      <xdr:row>0</xdr:row>
      <xdr:rowOff>9524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9E58A7-2F64-42E1-BB62-37921341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91298" y="9524"/>
          <a:ext cx="3333757" cy="6667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166687</xdr:rowOff>
    </xdr:from>
    <xdr:ext cx="609600" cy="609600"/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D12096-C1C3-4205-9BB9-A671272E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822325</xdr:colOff>
      <xdr:row>35</xdr:row>
      <xdr:rowOff>166687</xdr:rowOff>
    </xdr:from>
    <xdr:ext cx="609600" cy="609600"/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8B5937-256D-47A1-B46E-A291F111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1644650</xdr:colOff>
      <xdr:row>35</xdr:row>
      <xdr:rowOff>166687</xdr:rowOff>
    </xdr:from>
    <xdr:ext cx="609600" cy="609600"/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169CEA-453A-4A29-B042-E86E2558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2466975</xdr:colOff>
      <xdr:row>35</xdr:row>
      <xdr:rowOff>180975</xdr:rowOff>
    </xdr:from>
    <xdr:ext cx="609600" cy="609600"/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0636B8-4377-490F-89AD-08D8CB0EB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5436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203200</xdr:colOff>
      <xdr:row>35</xdr:row>
      <xdr:rowOff>185737</xdr:rowOff>
    </xdr:from>
    <xdr:ext cx="609600" cy="609600"/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C9D30FB-A90E-42BA-930D-32BF9352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5484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1025525</xdr:colOff>
      <xdr:row>35</xdr:row>
      <xdr:rowOff>166687</xdr:rowOff>
    </xdr:from>
    <xdr:ext cx="609600" cy="609600"/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7A8843B-DD60-47A1-B4F5-99672A56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1866899</xdr:colOff>
      <xdr:row>35</xdr:row>
      <xdr:rowOff>172216</xdr:rowOff>
    </xdr:from>
    <xdr:ext cx="600076" cy="600076"/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E2F3685-C747-422A-B799-2FC86142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534916"/>
          <a:ext cx="600076" cy="600076"/>
        </a:xfrm>
        <a:prstGeom prst="roundRect">
          <a:avLst>
            <a:gd name="adj" fmla="val 12338"/>
          </a:avLst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BF5C8B-5F60-4B70-91F2-06C115A890B6}" name="EmpData" displayName="EmpData" ref="C6:K19" totalsRowShown="0" headerRowDxfId="39" dataDxfId="38">
  <autoFilter ref="C6:K19" xr:uid="{17BF5C8B-5F60-4B70-91F2-06C115A890B6}"/>
  <tableColumns count="9">
    <tableColumn id="1" xr3:uid="{3A92F84F-8537-4841-926A-45F7BD9FFFB9}" name="ID" dataDxfId="37"/>
    <tableColumn id="2" xr3:uid="{5736900B-F196-4178-B586-7522605AB8F9}" name="First Name" dataDxfId="36"/>
    <tableColumn id="3" xr3:uid="{71EC916C-B2B8-4307-B822-87BE19F12B39}" name="Last Name" dataDxfId="35"/>
    <tableColumn id="4" xr3:uid="{A3D9104C-4729-454C-BA83-54D8D0399EEB}" name="Department" dataDxfId="34" dataCellStyle="Comma"/>
    <tableColumn id="5" xr3:uid="{E2A1B316-2150-4898-91E4-A8A849AF5D50}" name="Position" dataDxfId="33"/>
    <tableColumn id="6" xr3:uid="{29ABC954-DC88-47C9-A181-0E7C06ED8E9D}" name="Salary" dataDxfId="32"/>
    <tableColumn id="7" xr3:uid="{F9665C58-1948-4650-97B3-FA48B35BB864}" name="Hire Date" dataDxfId="31"/>
    <tableColumn id="8" xr3:uid="{0F095621-C7FC-4F8C-971B-BA9C7B4E30C3}" name="Region" dataDxfId="30"/>
    <tableColumn id="9" xr3:uid="{50DF3EA9-5EBF-41E6-A9A3-474031D98F59}" name="Manager ID" dataDxfId="29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520C01B-2B0C-4679-91AE-748A74B47D61}" name="Projects" displayName="Projects" ref="C8:I21" totalsRowShown="0" headerRowDxfId="28" dataDxfId="27">
  <autoFilter ref="C8:I21" xr:uid="{0520C01B-2B0C-4679-91AE-748A74B47D61}"/>
  <tableColumns count="7">
    <tableColumn id="1" xr3:uid="{CF21D14B-6522-4B5F-85D5-3A8B1CE7FCE9}" name="Project" dataDxfId="26"/>
    <tableColumn id="2" xr3:uid="{6D9CD2DD-2F61-4E03-B97F-5DF88DC9128C}" name="Type" dataDxfId="25"/>
    <tableColumn id="3" xr3:uid="{F75F68CC-5A71-4E6F-A4A7-605251E73CC1}" name="Industry" dataDxfId="24"/>
    <tableColumn id="4" xr3:uid="{1A7EF8DC-B4AF-4D53-9E4C-E49FB5561034}" name="Budget" dataDxfId="23" dataCellStyle="Comma"/>
    <tableColumn id="5" xr3:uid="{82BBB5BB-74CC-4FBF-A8E1-2C576D6E3AE8}" name="Timeline" dataDxfId="22"/>
    <tableColumn id="6" xr3:uid="{8FFEB8A3-17CB-495B-A181-82638B2F31D6}" name="Priority" dataDxfId="21"/>
    <tableColumn id="7" xr3:uid="{4B740E02-AB85-49D2-BB21-E7B071E8F7B3}" name="Contingency" dataDxfId="20">
      <calculatedColumnFormula>IF(OR(Projects[[#This Row],[Priority]]="Critical",Projects[[#This Row],[Priority]]="High"),Projects[[#This Row],[Budget]]*0.2,Projects[[#This Row],[Budget]]*0.1)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2A83EE9-EF83-4A37-A0B5-F2F23B35A482}" name="DueDates" displayName="DueDates" ref="C29:E34" totalsRowShown="0" headerRowDxfId="19">
  <autoFilter ref="C29:E34" xr:uid="{92A83EE9-EF83-4A37-A0B5-F2F23B35A482}"/>
  <tableColumns count="3">
    <tableColumn id="1" xr3:uid="{9F5105C6-9D63-4014-9BFA-36FC01E413B1}" name="Item" dataDxfId="18"/>
    <tableColumn id="2" xr3:uid="{5BF14EFB-9891-4E83-8E69-BC841AF99F15}" name="Loan Date" dataDxfId="17"/>
    <tableColumn id="3" xr3:uid="{3575B40C-6A95-4FAA-85F0-DEBE867A1937}" name="Status" dataDxfId="16">
      <calculatedColumnFormula>IF(TODAY()-DueDates[[#This Row],[Loan Date]]&gt;=90,"Overdue",IF(TODAY()-DueDates[[#This Row],[Loan Date]]=90,"Due","Not Due"))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98AFB91-FCC2-495F-9477-0F94BAA37BDD}" name="Sales" displayName="Sales" ref="C6:F19" totalsRowShown="0" headerRowDxfId="15" dataDxfId="14">
  <autoFilter ref="C6:F19" xr:uid="{0520C01B-2B0C-4679-91AE-748A74B47D61}"/>
  <sortState xmlns:xlrd2="http://schemas.microsoft.com/office/spreadsheetml/2017/richdata2" ref="C7:F19">
    <sortCondition ref="C7:C19"/>
  </sortState>
  <tableColumns count="4">
    <tableColumn id="1" xr3:uid="{A4BB787E-3981-4471-964A-A441CB77A981}" name="Date" dataDxfId="13"/>
    <tableColumn id="2" xr3:uid="{B06E7651-7F67-4888-ACBA-2BACBF89528D}" name="Category" dataDxfId="12"/>
    <tableColumn id="3" xr3:uid="{997B3A4B-8DE7-4BFE-AA4D-39429D174EE6}" name="Product" dataDxfId="11"/>
    <tableColumn id="4" xr3:uid="{7ED5AF91-F887-4757-BB32-E4C406181FDC}" name="Sales" dataDxfId="10" dataCellStyle="Comma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9DCFAB7-7C24-42FE-BFF0-59B9C8B99F67}" name="DataTbl" displayName="DataTbl" ref="C8:J12" totalsRowShown="0" headerRowDxfId="9" dataDxfId="8">
  <autoFilter ref="C8:J12" xr:uid="{0520C01B-2B0C-4679-91AE-748A74B47D6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sortState xmlns:xlrd2="http://schemas.microsoft.com/office/spreadsheetml/2017/richdata2" ref="C9:F12">
    <sortCondition ref="C9:C12"/>
  </sortState>
  <tableColumns count="8">
    <tableColumn id="1" xr3:uid="{CA8C1879-E308-4506-887C-9B4519D72098}" name="Date" dataDxfId="7"/>
    <tableColumn id="2" xr3:uid="{A0B09BBE-2364-4EBA-A7EE-AC01BEAEB986}" name="Start Date" dataDxfId="6"/>
    <tableColumn id="3" xr3:uid="{19629A03-815A-401F-A604-518B24CD60D5}" name="End Date" dataDxfId="5"/>
    <tableColumn id="4" xr3:uid="{5C8A59AD-F383-4D60-89A5-D141A62A09C3}" name="Between MEDIAN" dataDxfId="4">
      <calculatedColumnFormula>MEDIAN(DataTbl[[#This Row],[Date]],DataTbl[[#This Row],[Start Date]],DataTbl[[#This Row],[End Date]])=DataTbl[[#This Row],[Date]]</calculatedColumnFormula>
    </tableColumn>
    <tableColumn id="8" xr3:uid="{BDA675E0-36A7-4629-B641-E26941E24F70}" name="Column2" dataDxfId="3"/>
    <tableColumn id="5" xr3:uid="{4274107F-1396-4A22-9D47-7748FA9E333E}" name="Between LAMBDA" dataDxfId="2">
      <calculatedColumnFormula array="1">_xlfn.LAMBDA(_xlpm.date,_xlpm.startDate,_xlpm.endDate,
_xlpm.date=MEDIAN(_xlpm.date,_xlpm.startDate,_xlpm.endDate))(DataTbl[[#This Row],[Date]],DataTbl[[#This Row],[Start Date]],DataTbl[[#This Row],[End Date]])</calculatedColumnFormula>
    </tableColumn>
    <tableColumn id="7" xr3:uid="{A077433F-4341-4775-A245-5D4DC0D21D78}" name="Column1" dataDxfId="1"/>
    <tableColumn id="6" xr3:uid="{6B0439C4-D27B-499A-904D-7FEBF00D44FE}" name="Between Custom Func." dataDxfId="0">
      <calculatedColumnFormula array="1">BetweenInclusive(DataTbl[[#This Row],[Date]],DataTbl[[#This Row],[Start Date]],DataTbl[[#This Row],[End Date]])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6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48AE-67F7-42F8-A55A-87F47BFC1CEF}">
  <dimension ref="A1:Q30"/>
  <sheetViews>
    <sheetView showGridLines="0" showRowColHeaders="0" tabSelected="1" zoomScale="115" zoomScaleNormal="115" workbookViewId="0"/>
  </sheetViews>
  <sheetFormatPr defaultColWidth="0" defaultRowHeight="15" customHeight="1" zeroHeight="1" x14ac:dyDescent="0.25"/>
  <cols>
    <col min="1" max="1" width="3.7109375" customWidth="1"/>
    <col min="2" max="17" width="9.140625" customWidth="1"/>
    <col min="18" max="16384" width="9.140625" hidden="1"/>
  </cols>
  <sheetData>
    <row r="1" spans="1:17" ht="52.5" customHeight="1" x14ac:dyDescent="0.25">
      <c r="A1" s="32"/>
      <c r="B1" s="33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x14ac:dyDescent="0.25"/>
    <row r="3" spans="1:17" ht="18.75" x14ac:dyDescent="0.3">
      <c r="B3" s="5" t="s">
        <v>1</v>
      </c>
    </row>
    <row r="4" spans="1:17" ht="18.75" x14ac:dyDescent="0.25">
      <c r="B4" s="6" t="s">
        <v>2</v>
      </c>
    </row>
    <row r="5" spans="1:17" ht="18.75" x14ac:dyDescent="0.25">
      <c r="B5" s="6" t="s">
        <v>3</v>
      </c>
    </row>
    <row r="6" spans="1:17" ht="18.75" x14ac:dyDescent="0.25">
      <c r="B6" s="6" t="s">
        <v>4</v>
      </c>
    </row>
    <row r="7" spans="1:17" ht="18.75" x14ac:dyDescent="0.25">
      <c r="B7" s="6"/>
    </row>
    <row r="8" spans="1:17" ht="18.75" x14ac:dyDescent="0.25">
      <c r="B8" s="6" t="s">
        <v>5</v>
      </c>
    </row>
    <row r="9" spans="1:17" x14ac:dyDescent="0.25"/>
    <row r="10" spans="1:17" ht="18.75" x14ac:dyDescent="0.25">
      <c r="B10" s="6" t="s">
        <v>6</v>
      </c>
    </row>
    <row r="11" spans="1:17" ht="18.75" x14ac:dyDescent="0.25">
      <c r="B11" s="6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dimension ref="A1:Q63"/>
  <sheetViews>
    <sheetView showGridLines="0" zoomScale="115" zoomScaleNormal="115" workbookViewId="0"/>
  </sheetViews>
  <sheetFormatPr defaultRowHeight="16.5" x14ac:dyDescent="0.3"/>
  <cols>
    <col min="1" max="1" width="3.42578125" style="8" customWidth="1"/>
    <col min="2" max="2" width="0.85546875" style="8" customWidth="1"/>
    <col min="3" max="3" width="18.85546875" style="8" customWidth="1"/>
    <col min="4" max="4" width="14.5703125" style="8" bestFit="1" customWidth="1"/>
    <col min="5" max="5" width="14.28515625" style="8" bestFit="1" customWidth="1"/>
    <col min="6" max="6" width="15.85546875" style="8" bestFit="1" customWidth="1"/>
    <col min="7" max="7" width="12.42578125" style="8" bestFit="1" customWidth="1"/>
    <col min="8" max="8" width="9.5703125" style="8" bestFit="1" customWidth="1"/>
    <col min="9" max="9" width="13" style="8" bestFit="1" customWidth="1"/>
    <col min="10" max="10" width="11.85546875" style="8" bestFit="1" customWidth="1"/>
    <col min="11" max="11" width="17.28515625" style="8" customWidth="1"/>
    <col min="12" max="12" width="1" style="8" customWidth="1"/>
    <col min="13" max="16" width="9.28515625" style="8" customWidth="1"/>
    <col min="17" max="17" width="17" style="8" bestFit="1" customWidth="1"/>
    <col min="18" max="19" width="15.85546875" style="8" customWidth="1"/>
    <col min="20" max="16384" width="9.140625" style="8"/>
  </cols>
  <sheetData>
    <row r="1" spans="1:17" s="14" customFormat="1" ht="48.75" customHeight="1" x14ac:dyDescent="0.3">
      <c r="A1" s="15"/>
      <c r="B1" s="13"/>
      <c r="C1" s="13" t="s">
        <v>143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ht="11.25" customHeight="1" x14ac:dyDescent="0.3"/>
    <row r="3" spans="1:17" ht="8.25" customHeight="1" x14ac:dyDescent="0.3"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7" x14ac:dyDescent="0.3">
      <c r="B4" s="4"/>
      <c r="C4" s="12" t="s">
        <v>84</v>
      </c>
      <c r="D4" s="11"/>
      <c r="E4" s="11"/>
      <c r="F4" s="11"/>
      <c r="G4" s="11"/>
      <c r="H4" s="11"/>
      <c r="I4" s="11"/>
      <c r="J4" s="11"/>
      <c r="K4" s="11"/>
      <c r="L4" s="4"/>
    </row>
    <row r="5" spans="1:17" x14ac:dyDescent="0.3"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7" x14ac:dyDescent="0.3">
      <c r="B6" s="4"/>
      <c r="C6" s="4" t="s">
        <v>85</v>
      </c>
      <c r="D6" s="4" t="s">
        <v>86</v>
      </c>
      <c r="E6" s="4" t="s">
        <v>87</v>
      </c>
      <c r="F6" s="4" t="s">
        <v>88</v>
      </c>
      <c r="G6" s="4" t="s">
        <v>89</v>
      </c>
      <c r="H6" s="4" t="s">
        <v>90</v>
      </c>
      <c r="I6" s="4" t="s">
        <v>91</v>
      </c>
      <c r="J6" s="21" t="s">
        <v>92</v>
      </c>
      <c r="K6" s="4" t="s">
        <v>93</v>
      </c>
      <c r="L6" s="4"/>
    </row>
    <row r="7" spans="1:17" x14ac:dyDescent="0.3">
      <c r="B7" s="4"/>
      <c r="C7" s="4" t="s">
        <v>94</v>
      </c>
      <c r="D7" s="4" t="s">
        <v>95</v>
      </c>
      <c r="E7" s="4" t="s">
        <v>96</v>
      </c>
      <c r="F7" s="24" t="s">
        <v>97</v>
      </c>
      <c r="G7" s="4" t="s">
        <v>98</v>
      </c>
      <c r="H7" s="17">
        <v>45700</v>
      </c>
      <c r="I7" s="16">
        <v>43203</v>
      </c>
      <c r="J7" s="21" t="s">
        <v>99</v>
      </c>
      <c r="K7" s="4" t="s">
        <v>94</v>
      </c>
      <c r="L7" s="4"/>
    </row>
    <row r="8" spans="1:17" x14ac:dyDescent="0.3">
      <c r="B8" s="4"/>
      <c r="C8" s="4" t="s">
        <v>100</v>
      </c>
      <c r="D8" s="4" t="s">
        <v>101</v>
      </c>
      <c r="E8" s="4" t="s">
        <v>102</v>
      </c>
      <c r="F8" s="24" t="s">
        <v>97</v>
      </c>
      <c r="G8" s="4" t="s">
        <v>103</v>
      </c>
      <c r="H8" s="17">
        <v>80700</v>
      </c>
      <c r="I8" s="16">
        <v>44227</v>
      </c>
      <c r="J8" s="21" t="s">
        <v>99</v>
      </c>
      <c r="K8" s="4" t="s">
        <v>104</v>
      </c>
      <c r="L8" s="4"/>
    </row>
    <row r="9" spans="1:17" x14ac:dyDescent="0.3">
      <c r="B9" s="4"/>
      <c r="C9" s="4" t="s">
        <v>104</v>
      </c>
      <c r="D9" s="4" t="s">
        <v>105</v>
      </c>
      <c r="E9" s="4" t="s">
        <v>106</v>
      </c>
      <c r="F9" s="24" t="s">
        <v>107</v>
      </c>
      <c r="G9" s="4" t="s">
        <v>98</v>
      </c>
      <c r="H9" s="17">
        <v>57000</v>
      </c>
      <c r="I9" s="16">
        <v>44104</v>
      </c>
      <c r="J9" s="21" t="s">
        <v>108</v>
      </c>
      <c r="K9" s="4" t="s">
        <v>109</v>
      </c>
      <c r="L9" s="4"/>
    </row>
    <row r="10" spans="1:17" x14ac:dyDescent="0.3">
      <c r="B10" s="4"/>
      <c r="C10" s="4" t="s">
        <v>110</v>
      </c>
      <c r="D10" s="4" t="s">
        <v>111</v>
      </c>
      <c r="E10" s="4" t="s">
        <v>112</v>
      </c>
      <c r="F10" s="24" t="s">
        <v>107</v>
      </c>
      <c r="G10" s="4" t="s">
        <v>113</v>
      </c>
      <c r="H10" s="17">
        <v>90900</v>
      </c>
      <c r="I10" s="16">
        <v>44015</v>
      </c>
      <c r="J10" s="21" t="s">
        <v>99</v>
      </c>
      <c r="K10" s="4" t="s">
        <v>94</v>
      </c>
      <c r="L10" s="4"/>
    </row>
    <row r="11" spans="1:17" x14ac:dyDescent="0.3">
      <c r="B11" s="4"/>
      <c r="C11" s="4" t="s">
        <v>114</v>
      </c>
      <c r="D11" s="4" t="s">
        <v>115</v>
      </c>
      <c r="E11" s="4" t="s">
        <v>116</v>
      </c>
      <c r="F11" s="24" t="s">
        <v>97</v>
      </c>
      <c r="G11" s="4" t="s">
        <v>117</v>
      </c>
      <c r="H11" s="17">
        <v>86500</v>
      </c>
      <c r="I11" s="16">
        <v>43672</v>
      </c>
      <c r="J11" s="21" t="s">
        <v>99</v>
      </c>
      <c r="K11" s="4" t="s">
        <v>109</v>
      </c>
      <c r="L11" s="4"/>
    </row>
    <row r="12" spans="1:17" x14ac:dyDescent="0.3">
      <c r="B12" s="4"/>
      <c r="C12" s="4" t="s">
        <v>118</v>
      </c>
      <c r="D12" s="4" t="s">
        <v>119</v>
      </c>
      <c r="E12" s="4" t="s">
        <v>120</v>
      </c>
      <c r="F12" s="24" t="s">
        <v>53</v>
      </c>
      <c r="G12" s="4" t="s">
        <v>113</v>
      </c>
      <c r="H12" s="17">
        <v>89900</v>
      </c>
      <c r="I12" s="16">
        <v>43520</v>
      </c>
      <c r="J12" s="21" t="s">
        <v>99</v>
      </c>
      <c r="K12" s="4" t="s">
        <v>94</v>
      </c>
      <c r="L12" s="4"/>
    </row>
    <row r="13" spans="1:17" x14ac:dyDescent="0.3">
      <c r="B13" s="4"/>
      <c r="C13" s="4" t="s">
        <v>121</v>
      </c>
      <c r="D13" s="4" t="s">
        <v>122</v>
      </c>
      <c r="E13" s="4" t="s">
        <v>123</v>
      </c>
      <c r="F13" s="24" t="s">
        <v>53</v>
      </c>
      <c r="G13" s="4" t="s">
        <v>117</v>
      </c>
      <c r="H13" s="17">
        <v>79700</v>
      </c>
      <c r="I13" s="16">
        <v>43457</v>
      </c>
      <c r="J13" s="21" t="s">
        <v>108</v>
      </c>
      <c r="K13" s="4" t="s">
        <v>104</v>
      </c>
      <c r="L13" s="4"/>
    </row>
    <row r="14" spans="1:17" x14ac:dyDescent="0.3">
      <c r="B14" s="4"/>
      <c r="C14" s="4" t="s">
        <v>124</v>
      </c>
      <c r="D14" s="4" t="s">
        <v>125</v>
      </c>
      <c r="E14" s="4" t="s">
        <v>126</v>
      </c>
      <c r="F14" s="24" t="s">
        <v>127</v>
      </c>
      <c r="G14" s="4" t="s">
        <v>113</v>
      </c>
      <c r="H14" s="17">
        <v>71400</v>
      </c>
      <c r="I14" s="16">
        <v>44829</v>
      </c>
      <c r="J14" s="21" t="s">
        <v>128</v>
      </c>
      <c r="K14" s="4" t="s">
        <v>104</v>
      </c>
      <c r="L14" s="4"/>
    </row>
    <row r="15" spans="1:17" x14ac:dyDescent="0.3">
      <c r="B15" s="4"/>
      <c r="C15" s="4" t="s">
        <v>129</v>
      </c>
      <c r="D15" s="4" t="s">
        <v>130</v>
      </c>
      <c r="E15" s="4" t="s">
        <v>131</v>
      </c>
      <c r="F15" s="24" t="s">
        <v>53</v>
      </c>
      <c r="G15" s="4" t="s">
        <v>74</v>
      </c>
      <c r="H15" s="17">
        <v>58400</v>
      </c>
      <c r="I15" s="16">
        <v>43231</v>
      </c>
      <c r="J15" s="21" t="s">
        <v>99</v>
      </c>
      <c r="K15" s="4" t="s">
        <v>118</v>
      </c>
      <c r="L15" s="4"/>
    </row>
    <row r="16" spans="1:17" x14ac:dyDescent="0.3">
      <c r="B16" s="4"/>
      <c r="C16" s="4" t="s">
        <v>132</v>
      </c>
      <c r="D16" s="4" t="s">
        <v>133</v>
      </c>
      <c r="E16" s="4" t="s">
        <v>134</v>
      </c>
      <c r="F16" s="24" t="s">
        <v>97</v>
      </c>
      <c r="G16" s="4" t="s">
        <v>98</v>
      </c>
      <c r="H16" s="17">
        <v>73400</v>
      </c>
      <c r="I16" s="16">
        <v>43223</v>
      </c>
      <c r="J16" s="21" t="s">
        <v>99</v>
      </c>
      <c r="K16" s="4" t="s">
        <v>118</v>
      </c>
      <c r="L16" s="4"/>
    </row>
    <row r="17" spans="2:12" x14ac:dyDescent="0.3">
      <c r="B17" s="4"/>
      <c r="C17" s="4" t="s">
        <v>135</v>
      </c>
      <c r="D17" s="4" t="s">
        <v>136</v>
      </c>
      <c r="E17" s="4" t="s">
        <v>137</v>
      </c>
      <c r="F17" s="24" t="s">
        <v>97</v>
      </c>
      <c r="G17" s="4" t="s">
        <v>74</v>
      </c>
      <c r="H17" s="17">
        <v>62200</v>
      </c>
      <c r="I17" s="16">
        <v>43996</v>
      </c>
      <c r="J17" s="21" t="s">
        <v>128</v>
      </c>
      <c r="K17" s="4" t="s">
        <v>94</v>
      </c>
      <c r="L17" s="4"/>
    </row>
    <row r="18" spans="2:12" x14ac:dyDescent="0.3">
      <c r="B18" s="4"/>
      <c r="C18" s="4" t="s">
        <v>109</v>
      </c>
      <c r="D18" s="4" t="s">
        <v>138</v>
      </c>
      <c r="E18" s="4" t="s">
        <v>139</v>
      </c>
      <c r="F18" s="24" t="s">
        <v>53</v>
      </c>
      <c r="G18" s="4" t="s">
        <v>117</v>
      </c>
      <c r="H18" s="17">
        <v>44400</v>
      </c>
      <c r="I18" s="16">
        <v>44053</v>
      </c>
      <c r="J18" s="21" t="s">
        <v>108</v>
      </c>
      <c r="K18" s="4" t="s">
        <v>109</v>
      </c>
      <c r="L18" s="4"/>
    </row>
    <row r="19" spans="2:12" x14ac:dyDescent="0.3">
      <c r="B19" s="4"/>
      <c r="C19" s="4" t="s">
        <v>140</v>
      </c>
      <c r="D19" s="4" t="s">
        <v>141</v>
      </c>
      <c r="E19" s="4" t="s">
        <v>142</v>
      </c>
      <c r="F19" s="24" t="s">
        <v>127</v>
      </c>
      <c r="G19" s="4" t="s">
        <v>98</v>
      </c>
      <c r="H19" s="17">
        <v>54400</v>
      </c>
      <c r="I19" s="16">
        <v>45170</v>
      </c>
      <c r="J19" s="21" t="s">
        <v>108</v>
      </c>
      <c r="K19" s="4" t="s">
        <v>94</v>
      </c>
      <c r="L19" s="4"/>
    </row>
    <row r="20" spans="2:12" ht="6" customHeight="1" x14ac:dyDescent="0.3">
      <c r="B20" s="4"/>
      <c r="C20" s="4"/>
      <c r="D20" s="4"/>
      <c r="E20" s="4"/>
      <c r="F20" s="9"/>
      <c r="G20" s="4"/>
      <c r="H20" s="4"/>
      <c r="I20" s="4"/>
      <c r="J20" s="4"/>
      <c r="K20" s="4"/>
      <c r="L20" s="4"/>
    </row>
    <row r="22" spans="2:12" ht="7.5" customHeight="1" x14ac:dyDescent="0.3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2:12" x14ac:dyDescent="0.3">
      <c r="B23" s="4"/>
      <c r="C23" s="12" t="s">
        <v>144</v>
      </c>
      <c r="D23" s="11"/>
      <c r="E23" s="11"/>
      <c r="F23" s="11"/>
      <c r="G23" s="11"/>
      <c r="H23" s="11"/>
      <c r="I23" s="11"/>
      <c r="J23" s="11"/>
      <c r="K23" s="22"/>
      <c r="L23" s="4"/>
    </row>
    <row r="24" spans="2:12" x14ac:dyDescent="0.3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2:12" x14ac:dyDescent="0.3">
      <c r="B25" s="4"/>
      <c r="C25" s="35" t="s">
        <v>215</v>
      </c>
      <c r="D25" s="29"/>
      <c r="E25" s="4"/>
      <c r="F25" s="4"/>
      <c r="G25" s="4"/>
      <c r="H25" s="4"/>
      <c r="I25" s="4"/>
      <c r="J25" s="4"/>
      <c r="K25" s="4"/>
      <c r="L25" s="4"/>
    </row>
    <row r="26" spans="2:12" x14ac:dyDescent="0.3">
      <c r="B26" s="4"/>
      <c r="C26" s="28"/>
      <c r="D26" s="4"/>
      <c r="E26" s="4"/>
      <c r="F26" s="4"/>
      <c r="G26" s="4"/>
      <c r="H26" s="4"/>
      <c r="I26" s="4"/>
      <c r="J26" s="4"/>
      <c r="K26" s="4"/>
      <c r="L26" s="4"/>
    </row>
    <row r="27" spans="2:12" x14ac:dyDescent="0.3">
      <c r="B27" s="4"/>
      <c r="C27" s="27" t="s">
        <v>145</v>
      </c>
      <c r="D27" s="4" t="s">
        <v>146</v>
      </c>
      <c r="E27" s="4"/>
      <c r="F27" s="4"/>
      <c r="G27" s="4"/>
      <c r="H27" s="4"/>
      <c r="I27" s="4"/>
      <c r="J27" s="4"/>
      <c r="K27" s="4"/>
      <c r="L27" s="4"/>
    </row>
    <row r="28" spans="2:12" x14ac:dyDescent="0.3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2:12" x14ac:dyDescent="0.3">
      <c r="B29" s="4"/>
      <c r="C29" s="18" t="s">
        <v>85</v>
      </c>
      <c r="D29" s="18" t="s">
        <v>86</v>
      </c>
      <c r="E29" s="18" t="s">
        <v>87</v>
      </c>
      <c r="F29" s="18" t="s">
        <v>88</v>
      </c>
      <c r="G29" s="18" t="s">
        <v>89</v>
      </c>
      <c r="H29" s="19" t="s">
        <v>90</v>
      </c>
      <c r="I29" s="19" t="s">
        <v>91</v>
      </c>
      <c r="J29" s="20" t="s">
        <v>92</v>
      </c>
      <c r="K29" s="18" t="s">
        <v>93</v>
      </c>
      <c r="L29" s="4"/>
    </row>
    <row r="30" spans="2:12" x14ac:dyDescent="0.3">
      <c r="B30" s="4"/>
      <c r="C30" s="4" t="str" cm="1">
        <f t="array" ref="C30:K30">_xlfn.XLOOKUP("Chris Jones",EmpData[First Name]&amp;" "&amp;EmpData[Last Name],EmpData[],"Not Found")</f>
        <v>E104</v>
      </c>
      <c r="D30" s="4" t="str">
        <v>Chris</v>
      </c>
      <c r="E30" s="4" t="str">
        <v>Jones</v>
      </c>
      <c r="F30" s="23" t="str">
        <v>Marketing</v>
      </c>
      <c r="G30" s="4" t="str">
        <v>Consultant</v>
      </c>
      <c r="H30" s="17">
        <v>90900</v>
      </c>
      <c r="I30" s="16">
        <v>44015</v>
      </c>
      <c r="J30" s="21" t="str">
        <v>West</v>
      </c>
      <c r="K30" s="4" t="str">
        <v>E101</v>
      </c>
      <c r="L30" s="4"/>
    </row>
    <row r="31" spans="2:12" ht="6.75" customHeight="1" x14ac:dyDescent="0.3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3" spans="2:12" ht="7.5" customHeight="1" x14ac:dyDescent="0.3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2:12" x14ac:dyDescent="0.3">
      <c r="B34" s="4"/>
      <c r="C34" s="12" t="s">
        <v>147</v>
      </c>
      <c r="D34" s="11"/>
      <c r="E34" s="11"/>
      <c r="F34" s="11"/>
      <c r="G34" s="11"/>
      <c r="H34" s="11"/>
      <c r="I34" s="11"/>
      <c r="J34" s="11"/>
      <c r="K34" s="22"/>
      <c r="L34" s="4"/>
    </row>
    <row r="35" spans="2:12" x14ac:dyDescent="0.3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2:12" x14ac:dyDescent="0.3">
      <c r="B36" s="4"/>
      <c r="C36" s="27" t="s">
        <v>185</v>
      </c>
      <c r="D36" s="26" t="s">
        <v>186</v>
      </c>
      <c r="E36" s="4"/>
      <c r="F36" s="4"/>
      <c r="G36" s="4"/>
      <c r="H36" s="4"/>
      <c r="I36" s="4"/>
      <c r="J36" s="4"/>
      <c r="K36" s="4"/>
      <c r="L36" s="4"/>
    </row>
    <row r="37" spans="2:12" x14ac:dyDescent="0.3">
      <c r="B37" s="4"/>
      <c r="C37" s="28"/>
      <c r="D37" s="4"/>
      <c r="E37" s="4"/>
      <c r="F37" s="4"/>
      <c r="G37" s="4"/>
      <c r="H37" s="4"/>
      <c r="I37" s="4"/>
      <c r="J37" s="4"/>
      <c r="K37" s="4"/>
      <c r="L37" s="4"/>
    </row>
    <row r="38" spans="2:12" x14ac:dyDescent="0.3">
      <c r="B38" s="4"/>
      <c r="C38" s="27" t="s">
        <v>148</v>
      </c>
      <c r="D38" s="4" t="s">
        <v>97</v>
      </c>
      <c r="E38" s="4"/>
      <c r="F38" s="4"/>
      <c r="G38" s="4"/>
      <c r="H38" s="4"/>
      <c r="I38" s="4"/>
      <c r="J38" s="4"/>
      <c r="K38" s="4"/>
      <c r="L38" s="4"/>
    </row>
    <row r="39" spans="2:12" x14ac:dyDescent="0.3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2:12" x14ac:dyDescent="0.3">
      <c r="B40" s="4"/>
      <c r="C40" s="18" t="s">
        <v>85</v>
      </c>
      <c r="D40" s="18" t="s">
        <v>86</v>
      </c>
      <c r="E40" s="18" t="s">
        <v>87</v>
      </c>
      <c r="F40" s="18" t="s">
        <v>88</v>
      </c>
      <c r="G40" s="18" t="s">
        <v>89</v>
      </c>
      <c r="H40" s="19" t="s">
        <v>90</v>
      </c>
      <c r="I40" s="19" t="s">
        <v>91</v>
      </c>
      <c r="J40" s="20" t="s">
        <v>92</v>
      </c>
      <c r="K40" s="18" t="s">
        <v>93</v>
      </c>
      <c r="L40" s="4"/>
    </row>
    <row r="41" spans="2:12" x14ac:dyDescent="0.3">
      <c r="B41" s="4"/>
      <c r="C41" s="4" t="str" cm="1">
        <f t="array" ref="C41:K45">_xlfn._xlws.FILTER(EmpData[],EmpData[Department]=D38,"No Records")</f>
        <v>E101</v>
      </c>
      <c r="D41" s="4" t="str">
        <v>Jane</v>
      </c>
      <c r="E41" s="4" t="str">
        <v>Johnson</v>
      </c>
      <c r="F41" s="23" t="str">
        <v>IT</v>
      </c>
      <c r="G41" s="4" t="str">
        <v>Analyst</v>
      </c>
      <c r="H41" s="17">
        <v>45700</v>
      </c>
      <c r="I41" s="16">
        <v>43203</v>
      </c>
      <c r="J41" s="21" t="str">
        <v>West</v>
      </c>
      <c r="K41" s="4" t="str">
        <v>E101</v>
      </c>
      <c r="L41" s="4"/>
    </row>
    <row r="42" spans="2:12" x14ac:dyDescent="0.3">
      <c r="B42" s="4"/>
      <c r="C42" s="4" t="str">
        <v>E102</v>
      </c>
      <c r="D42" s="4" t="str">
        <v>Alex</v>
      </c>
      <c r="E42" s="4" t="str">
        <v>Williams</v>
      </c>
      <c r="F42" s="23" t="str">
        <v>IT</v>
      </c>
      <c r="G42" s="4" t="str">
        <v>Coordinator</v>
      </c>
      <c r="H42" s="17">
        <v>80700</v>
      </c>
      <c r="I42" s="16">
        <v>44227</v>
      </c>
      <c r="J42" s="21" t="str">
        <v>West</v>
      </c>
      <c r="K42" s="4" t="str">
        <v>E103</v>
      </c>
      <c r="L42" s="4"/>
    </row>
    <row r="43" spans="2:12" x14ac:dyDescent="0.3">
      <c r="B43" s="4"/>
      <c r="C43" s="4" t="str">
        <v>E105</v>
      </c>
      <c r="D43" s="4" t="str">
        <v>Sophia</v>
      </c>
      <c r="E43" s="4" t="str">
        <v>Garcia</v>
      </c>
      <c r="F43" s="23" t="str">
        <v>IT</v>
      </c>
      <c r="G43" s="4" t="str">
        <v>Specialist</v>
      </c>
      <c r="H43" s="17">
        <v>86500</v>
      </c>
      <c r="I43" s="16">
        <v>43672</v>
      </c>
      <c r="J43" s="21" t="str">
        <v>West</v>
      </c>
      <c r="K43" s="4" t="str">
        <v>E113</v>
      </c>
      <c r="L43" s="4"/>
    </row>
    <row r="44" spans="2:12" x14ac:dyDescent="0.3">
      <c r="B44" s="4"/>
      <c r="C44" s="4" t="str">
        <v>E110</v>
      </c>
      <c r="D44" s="4" t="str">
        <v>Ethan</v>
      </c>
      <c r="E44" s="4" t="str">
        <v>Wilson</v>
      </c>
      <c r="F44" s="23" t="str">
        <v>IT</v>
      </c>
      <c r="G44" s="4" t="str">
        <v>Analyst</v>
      </c>
      <c r="H44" s="17">
        <v>73400</v>
      </c>
      <c r="I44" s="16">
        <v>43223</v>
      </c>
      <c r="J44" s="21" t="str">
        <v>West</v>
      </c>
      <c r="K44" s="4" t="str">
        <v>E106</v>
      </c>
      <c r="L44" s="4"/>
    </row>
    <row r="45" spans="2:12" x14ac:dyDescent="0.3">
      <c r="B45" s="4"/>
      <c r="C45" s="4" t="str">
        <v>E112</v>
      </c>
      <c r="D45" s="4" t="str">
        <v>Mason</v>
      </c>
      <c r="E45" s="4" t="str">
        <v>Taylor</v>
      </c>
      <c r="F45" s="23" t="str">
        <v>IT</v>
      </c>
      <c r="G45" s="4" t="str">
        <v>Manager</v>
      </c>
      <c r="H45" s="17">
        <v>62200</v>
      </c>
      <c r="I45" s="16">
        <v>43996</v>
      </c>
      <c r="J45" s="21" t="str">
        <v>South</v>
      </c>
      <c r="K45" s="4" t="str">
        <v>E101</v>
      </c>
      <c r="L45" s="4"/>
    </row>
    <row r="46" spans="2:12" ht="10.5" customHeight="1" x14ac:dyDescent="0.3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9" spans="2:12" ht="7.5" customHeight="1" x14ac:dyDescent="0.3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2:12" x14ac:dyDescent="0.3">
      <c r="B50" s="4"/>
      <c r="C50" s="12" t="s">
        <v>149</v>
      </c>
      <c r="D50" s="11"/>
      <c r="E50" s="11"/>
      <c r="F50" s="11"/>
      <c r="G50" s="11"/>
      <c r="H50" s="11"/>
      <c r="I50" s="11"/>
      <c r="J50" s="11"/>
      <c r="K50" s="22"/>
      <c r="L50" s="4"/>
    </row>
    <row r="51" spans="2:12" x14ac:dyDescent="0.3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</row>
    <row r="52" spans="2:12" x14ac:dyDescent="0.3">
      <c r="B52" s="4"/>
      <c r="C52" s="27" t="s">
        <v>190</v>
      </c>
      <c r="D52" s="26" t="s">
        <v>188</v>
      </c>
      <c r="E52" s="4"/>
      <c r="F52" s="4"/>
      <c r="G52" s="4"/>
      <c r="H52" s="4"/>
      <c r="I52" s="4"/>
      <c r="J52" s="4"/>
      <c r="K52" s="4"/>
      <c r="L52" s="4"/>
    </row>
    <row r="53" spans="2:12" ht="21" customHeight="1" x14ac:dyDescent="0.3">
      <c r="B53" s="4"/>
      <c r="C53" s="27" t="s">
        <v>189</v>
      </c>
      <c r="D53" s="26" t="s">
        <v>187</v>
      </c>
      <c r="E53" s="4"/>
      <c r="F53" s="4"/>
      <c r="G53" s="4"/>
      <c r="H53" s="4"/>
      <c r="I53" s="4"/>
      <c r="J53" s="4"/>
      <c r="K53" s="4"/>
      <c r="L53" s="4"/>
    </row>
    <row r="54" spans="2:12" x14ac:dyDescent="0.3"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</row>
    <row r="55" spans="2:12" x14ac:dyDescent="0.3">
      <c r="B55" s="4"/>
      <c r="C55" s="4" t="s">
        <v>151</v>
      </c>
      <c r="D55" s="4"/>
      <c r="E55" s="4"/>
      <c r="F55" s="4"/>
      <c r="G55" s="4"/>
      <c r="H55" s="4"/>
      <c r="I55" s="4"/>
      <c r="J55" s="4"/>
      <c r="K55" s="4"/>
      <c r="L55" s="4"/>
    </row>
    <row r="56" spans="2:12" x14ac:dyDescent="0.3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2:12" x14ac:dyDescent="0.3">
      <c r="B57" s="4"/>
      <c r="C57" s="18" t="s">
        <v>152</v>
      </c>
      <c r="D57" s="18" t="s">
        <v>150</v>
      </c>
      <c r="E57" s="10"/>
      <c r="F57" s="10"/>
      <c r="G57" s="18" t="s">
        <v>153</v>
      </c>
      <c r="H57" s="18" t="s">
        <v>216</v>
      </c>
      <c r="I57" s="10"/>
      <c r="J57" s="18" t="s">
        <v>153</v>
      </c>
      <c r="K57" s="18" t="s">
        <v>217</v>
      </c>
      <c r="L57" s="4"/>
    </row>
    <row r="58" spans="2:12" ht="16.5" customHeight="1" x14ac:dyDescent="0.3">
      <c r="B58" s="4"/>
      <c r="C58" s="4" t="str" cm="1">
        <f t="array" ref="C58:C61">_xlfn.UNIQUE(EmpData[Department])</f>
        <v>IT</v>
      </c>
      <c r="D58" s="4" t="str">
        <f ca="1">_xlfn.IFNA(_xlfn.FORMULATEXT(C58),"")</f>
        <v>=UNIQUE(EmpData[Department])</v>
      </c>
      <c r="E58" s="4"/>
      <c r="F58" s="4"/>
      <c r="G58" s="4" t="str" cm="1">
        <f t="array" ref="G58:G61">_xlfn._xlws.SORT(_xlfn.ANCHORARRAY(C58))</f>
        <v>Finance</v>
      </c>
      <c r="H58" s="4" t="str">
        <f ca="1">_xlfn.IFNA(_xlfn.FORMULATEXT(G58),"")</f>
        <v>=SORT(C58#)</v>
      </c>
      <c r="I58" s="4"/>
      <c r="J58" s="4" t="str" cm="1">
        <f t="array" ref="J58:J61">_xlfn._xlws.SORT(
_xlfn.UNIQUE(
EmpData[Department]))</f>
        <v>Finance</v>
      </c>
      <c r="K58" s="52" t="str">
        <f ca="1">_xlfn.IFNA(_xlfn.FORMULATEXT(J58),"")</f>
        <v>=SORT(
UNIQUE(
EmpData[Department]))</v>
      </c>
      <c r="L58" s="4"/>
    </row>
    <row r="59" spans="2:12" x14ac:dyDescent="0.3">
      <c r="B59" s="4"/>
      <c r="C59" s="4" t="str">
        <v>Marketing</v>
      </c>
      <c r="D59" s="23"/>
      <c r="E59" s="23"/>
      <c r="F59" s="23"/>
      <c r="G59" s="4" t="str">
        <v>IT</v>
      </c>
      <c r="H59" s="17"/>
      <c r="I59" s="16"/>
      <c r="J59" s="4" t="str">
        <v>IT</v>
      </c>
      <c r="K59" s="53"/>
      <c r="L59" s="4"/>
    </row>
    <row r="60" spans="2:12" x14ac:dyDescent="0.3">
      <c r="B60" s="4"/>
      <c r="C60" s="4" t="str">
        <v>Sales</v>
      </c>
      <c r="D60" s="23"/>
      <c r="E60" s="23"/>
      <c r="F60" s="23"/>
      <c r="G60" s="4" t="str">
        <v>Marketing</v>
      </c>
      <c r="H60" s="17"/>
      <c r="I60" s="16"/>
      <c r="J60" s="4" t="str">
        <v>Marketing</v>
      </c>
      <c r="K60" s="53"/>
      <c r="L60" s="4"/>
    </row>
    <row r="61" spans="2:12" x14ac:dyDescent="0.3">
      <c r="B61" s="4"/>
      <c r="C61" s="4" t="str">
        <v>Finance</v>
      </c>
      <c r="D61" s="23"/>
      <c r="E61" s="23"/>
      <c r="F61" s="23"/>
      <c r="G61" s="4" t="str">
        <v>Sales</v>
      </c>
      <c r="H61" s="17"/>
      <c r="I61" s="16"/>
      <c r="J61" s="4" t="str">
        <v>Sales</v>
      </c>
      <c r="K61" s="53"/>
      <c r="L61" s="4"/>
    </row>
    <row r="62" spans="2:12" x14ac:dyDescent="0.3">
      <c r="B62" s="4"/>
      <c r="C62" s="4"/>
      <c r="D62" s="4"/>
      <c r="E62" s="4"/>
      <c r="F62" s="23"/>
      <c r="G62" s="4"/>
      <c r="H62" s="17"/>
      <c r="I62" s="16"/>
      <c r="J62" s="21"/>
      <c r="K62" s="4"/>
      <c r="L62" s="4"/>
    </row>
    <row r="63" spans="2:12" ht="8.25" customHeight="1" x14ac:dyDescent="0.3">
      <c r="B63" s="4"/>
      <c r="C63" s="4"/>
      <c r="D63" s="4"/>
      <c r="E63" s="4"/>
      <c r="F63" s="23"/>
      <c r="G63" s="4"/>
      <c r="H63" s="17"/>
      <c r="I63" s="16"/>
      <c r="J63" s="21"/>
      <c r="K63" s="4"/>
      <c r="L63" s="4"/>
    </row>
  </sheetData>
  <sortState xmlns:xlrd2="http://schemas.microsoft.com/office/spreadsheetml/2017/richdata2" ref="F2:F27">
    <sortCondition ref="F2:F27"/>
  </sortState>
  <mergeCells count="1">
    <mergeCell ref="K58:K6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81A1C-2E61-445C-8B43-03A5420EB021}">
  <dimension ref="A1:O55"/>
  <sheetViews>
    <sheetView showGridLines="0" zoomScale="130" zoomScaleNormal="130" workbookViewId="0"/>
  </sheetViews>
  <sheetFormatPr defaultRowHeight="16.5" x14ac:dyDescent="0.3"/>
  <cols>
    <col min="1" max="1" width="3.42578125" style="8" customWidth="1"/>
    <col min="2" max="2" width="0.85546875" style="8" customWidth="1"/>
    <col min="3" max="3" width="20" style="8" customWidth="1"/>
    <col min="4" max="4" width="13.140625" style="8" customWidth="1"/>
    <col min="5" max="5" width="12" style="8" bestFit="1" customWidth="1"/>
    <col min="6" max="6" width="13.5703125" style="8" bestFit="1" customWidth="1"/>
    <col min="7" max="7" width="12.140625" style="8" bestFit="1" customWidth="1"/>
    <col min="8" max="8" width="11.7109375" style="8" customWidth="1"/>
    <col min="9" max="9" width="16.28515625" style="8" customWidth="1"/>
    <col min="10" max="10" width="1" style="8" customWidth="1"/>
    <col min="11" max="14" width="9.28515625" style="8" customWidth="1"/>
    <col min="15" max="15" width="17" style="8" bestFit="1" customWidth="1"/>
    <col min="16" max="17" width="15.85546875" style="8" customWidth="1"/>
    <col min="18" max="16384" width="9.140625" style="8"/>
  </cols>
  <sheetData>
    <row r="1" spans="1:15" s="14" customFormat="1" ht="48.75" customHeight="1" x14ac:dyDescent="0.3">
      <c r="A1" s="15"/>
      <c r="B1" s="13"/>
      <c r="C1" s="13" t="s">
        <v>154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11.25" customHeight="1" x14ac:dyDescent="0.3"/>
    <row r="3" spans="1:15" ht="8.25" customHeight="1" x14ac:dyDescent="0.3">
      <c r="B3" s="4"/>
      <c r="C3" s="4"/>
      <c r="D3" s="4"/>
      <c r="E3" s="4"/>
      <c r="F3" s="4"/>
      <c r="G3" s="4"/>
      <c r="H3" s="4"/>
      <c r="I3" s="4"/>
      <c r="J3" s="4"/>
    </row>
    <row r="4" spans="1:15" x14ac:dyDescent="0.3">
      <c r="B4" s="4"/>
      <c r="C4" s="12" t="s">
        <v>183</v>
      </c>
      <c r="D4" s="11"/>
      <c r="E4" s="11"/>
      <c r="F4" s="11"/>
      <c r="G4" s="11"/>
      <c r="H4" s="11"/>
      <c r="I4" s="11"/>
      <c r="J4" s="4"/>
    </row>
    <row r="5" spans="1:15" x14ac:dyDescent="0.3">
      <c r="B5" s="4"/>
      <c r="C5" s="4"/>
      <c r="D5" s="4"/>
      <c r="E5" s="4"/>
      <c r="F5" s="4"/>
      <c r="G5" s="4"/>
      <c r="H5" s="4"/>
      <c r="I5" s="4"/>
      <c r="J5" s="4"/>
    </row>
    <row r="6" spans="1:15" x14ac:dyDescent="0.3">
      <c r="B6" s="4"/>
      <c r="C6" s="27" t="s">
        <v>185</v>
      </c>
      <c r="D6" s="26" t="s">
        <v>191</v>
      </c>
      <c r="E6" s="4"/>
      <c r="F6" s="4"/>
      <c r="G6" s="4"/>
      <c r="H6" s="4"/>
      <c r="I6" s="4"/>
      <c r="J6" s="4"/>
    </row>
    <row r="7" spans="1:15" x14ac:dyDescent="0.3">
      <c r="B7" s="4"/>
      <c r="C7" s="4"/>
      <c r="D7" s="4"/>
      <c r="E7" s="4"/>
      <c r="F7" s="4"/>
      <c r="G7" s="4"/>
      <c r="H7" s="4"/>
      <c r="I7" s="4"/>
      <c r="J7" s="4"/>
    </row>
    <row r="8" spans="1:15" x14ac:dyDescent="0.3">
      <c r="B8" s="4"/>
      <c r="C8" s="4" t="s">
        <v>177</v>
      </c>
      <c r="D8" s="4" t="s">
        <v>178</v>
      </c>
      <c r="E8" s="4" t="s">
        <v>179</v>
      </c>
      <c r="F8" s="4" t="s">
        <v>155</v>
      </c>
      <c r="G8" s="4" t="s">
        <v>180</v>
      </c>
      <c r="H8" s="4" t="s">
        <v>181</v>
      </c>
      <c r="I8" s="4" t="s">
        <v>182</v>
      </c>
      <c r="J8" s="4"/>
    </row>
    <row r="9" spans="1:15" x14ac:dyDescent="0.3">
      <c r="B9" s="4"/>
      <c r="C9" s="4" t="s">
        <v>156</v>
      </c>
      <c r="D9" s="4" t="s">
        <v>157</v>
      </c>
      <c r="E9" s="4" t="s">
        <v>127</v>
      </c>
      <c r="F9" s="25">
        <v>43033</v>
      </c>
      <c r="G9" s="4">
        <v>6</v>
      </c>
      <c r="H9" s="17" t="s">
        <v>57</v>
      </c>
      <c r="I9" s="17">
        <f>IF(OR(Projects[[#This Row],[Priority]]="Critical",Projects[[#This Row],[Priority]]="High"),Projects[[#This Row],[Budget]]*0.2,Projects[[#This Row],[Budget]]*0.1)</f>
        <v>8606.6</v>
      </c>
      <c r="J9" s="4"/>
    </row>
    <row r="10" spans="1:15" x14ac:dyDescent="0.3">
      <c r="B10" s="4"/>
      <c r="C10" s="4" t="s">
        <v>158</v>
      </c>
      <c r="D10" s="4" t="s">
        <v>159</v>
      </c>
      <c r="E10" s="4" t="s">
        <v>160</v>
      </c>
      <c r="F10" s="25">
        <v>28905</v>
      </c>
      <c r="G10" s="4">
        <v>4</v>
      </c>
      <c r="H10" s="17" t="s">
        <v>56</v>
      </c>
      <c r="I10" s="17">
        <f>IF(OR(Projects[[#This Row],[Priority]]="Critical",Projects[[#This Row],[Priority]]="High"),Projects[[#This Row],[Budget]]*0.2,Projects[[#This Row],[Budget]]*0.1)</f>
        <v>2890.5</v>
      </c>
      <c r="J10" s="4"/>
    </row>
    <row r="11" spans="1:15" x14ac:dyDescent="0.3">
      <c r="B11" s="4"/>
      <c r="C11" s="4" t="s">
        <v>161</v>
      </c>
      <c r="D11" s="4" t="s">
        <v>162</v>
      </c>
      <c r="E11" s="4" t="s">
        <v>163</v>
      </c>
      <c r="F11" s="25">
        <v>51062</v>
      </c>
      <c r="G11" s="4">
        <v>15</v>
      </c>
      <c r="H11" s="17" t="s">
        <v>56</v>
      </c>
      <c r="I11" s="17">
        <f>IF(OR(Projects[[#This Row],[Priority]]="Critical",Projects[[#This Row],[Priority]]="High"),Projects[[#This Row],[Budget]]*0.2,Projects[[#This Row],[Budget]]*0.1)</f>
        <v>5106.2000000000007</v>
      </c>
      <c r="J11" s="4"/>
    </row>
    <row r="12" spans="1:15" x14ac:dyDescent="0.3">
      <c r="B12" s="4"/>
      <c r="C12" s="4" t="s">
        <v>164</v>
      </c>
      <c r="D12" s="4" t="s">
        <v>157</v>
      </c>
      <c r="E12" s="4" t="s">
        <v>160</v>
      </c>
      <c r="F12" s="25">
        <v>123470</v>
      </c>
      <c r="G12" s="4">
        <v>7</v>
      </c>
      <c r="H12" s="17" t="s">
        <v>165</v>
      </c>
      <c r="I12" s="17">
        <f>IF(OR(Projects[[#This Row],[Priority]]="Critical",Projects[[#This Row],[Priority]]="High"),Projects[[#This Row],[Budget]]*0.2,Projects[[#This Row],[Budget]]*0.1)</f>
        <v>24694</v>
      </c>
      <c r="J12" s="4"/>
    </row>
    <row r="13" spans="1:15" x14ac:dyDescent="0.3">
      <c r="B13" s="4"/>
      <c r="C13" s="4" t="s">
        <v>166</v>
      </c>
      <c r="D13" s="4" t="s">
        <v>167</v>
      </c>
      <c r="E13" s="4" t="s">
        <v>127</v>
      </c>
      <c r="F13" s="25">
        <v>125072</v>
      </c>
      <c r="G13" s="4">
        <v>12</v>
      </c>
      <c r="H13" s="17" t="s">
        <v>57</v>
      </c>
      <c r="I13" s="17">
        <f>IF(OR(Projects[[#This Row],[Priority]]="Critical",Projects[[#This Row],[Priority]]="High"),Projects[[#This Row],[Budget]]*0.2,Projects[[#This Row],[Budget]]*0.1)</f>
        <v>25014.400000000001</v>
      </c>
      <c r="J13" s="4"/>
    </row>
    <row r="14" spans="1:15" x14ac:dyDescent="0.3">
      <c r="B14" s="4"/>
      <c r="C14" s="4" t="s">
        <v>168</v>
      </c>
      <c r="D14" s="4" t="s">
        <v>162</v>
      </c>
      <c r="E14" s="4" t="s">
        <v>169</v>
      </c>
      <c r="F14" s="25">
        <v>136082</v>
      </c>
      <c r="G14" s="4">
        <v>13</v>
      </c>
      <c r="H14" s="17" t="s">
        <v>55</v>
      </c>
      <c r="I14" s="17">
        <f>IF(OR(Projects[[#This Row],[Priority]]="Critical",Projects[[#This Row],[Priority]]="High"),Projects[[#This Row],[Budget]]*0.2,Projects[[#This Row],[Budget]]*0.1)</f>
        <v>13608.2</v>
      </c>
      <c r="J14" s="4"/>
    </row>
    <row r="15" spans="1:15" x14ac:dyDescent="0.3">
      <c r="B15" s="4"/>
      <c r="C15" s="4" t="s">
        <v>170</v>
      </c>
      <c r="D15" s="4" t="s">
        <v>159</v>
      </c>
      <c r="E15" s="4" t="s">
        <v>163</v>
      </c>
      <c r="F15" s="25">
        <v>41361</v>
      </c>
      <c r="G15" s="4">
        <v>14</v>
      </c>
      <c r="H15" s="17" t="s">
        <v>57</v>
      </c>
      <c r="I15" s="17">
        <f>IF(OR(Projects[[#This Row],[Priority]]="Critical",Projects[[#This Row],[Priority]]="High"),Projects[[#This Row],[Budget]]*0.2,Projects[[#This Row],[Budget]]*0.1)</f>
        <v>8272.2000000000007</v>
      </c>
      <c r="J15" s="4"/>
    </row>
    <row r="16" spans="1:15" x14ac:dyDescent="0.3">
      <c r="B16" s="4"/>
      <c r="C16" s="4" t="s">
        <v>171</v>
      </c>
      <c r="D16" s="4" t="s">
        <v>157</v>
      </c>
      <c r="E16" s="4" t="s">
        <v>163</v>
      </c>
      <c r="F16" s="25">
        <v>50203</v>
      </c>
      <c r="G16" s="4">
        <v>4</v>
      </c>
      <c r="H16" s="17" t="s">
        <v>165</v>
      </c>
      <c r="I16" s="17">
        <f>IF(OR(Projects[[#This Row],[Priority]]="Critical",Projects[[#This Row],[Priority]]="High"),Projects[[#This Row],[Budget]]*0.2,Projects[[#This Row],[Budget]]*0.1)</f>
        <v>10040.6</v>
      </c>
      <c r="J16" s="4"/>
    </row>
    <row r="17" spans="2:10" x14ac:dyDescent="0.3">
      <c r="B17" s="4"/>
      <c r="C17" s="4" t="s">
        <v>172</v>
      </c>
      <c r="D17" s="4" t="s">
        <v>157</v>
      </c>
      <c r="E17" s="4" t="s">
        <v>160</v>
      </c>
      <c r="F17" s="25">
        <v>137108</v>
      </c>
      <c r="G17" s="4">
        <v>9</v>
      </c>
      <c r="H17" s="17" t="s">
        <v>57</v>
      </c>
      <c r="I17" s="17">
        <f>IF(OR(Projects[[#This Row],[Priority]]="Critical",Projects[[#This Row],[Priority]]="High"),Projects[[#This Row],[Budget]]*0.2,Projects[[#This Row],[Budget]]*0.1)</f>
        <v>27421.600000000002</v>
      </c>
      <c r="J17" s="4"/>
    </row>
    <row r="18" spans="2:10" x14ac:dyDescent="0.3">
      <c r="B18" s="4"/>
      <c r="C18" s="4" t="s">
        <v>173</v>
      </c>
      <c r="D18" s="4" t="s">
        <v>159</v>
      </c>
      <c r="E18" s="4" t="s">
        <v>169</v>
      </c>
      <c r="F18" s="25">
        <v>46319</v>
      </c>
      <c r="G18" s="4">
        <v>13</v>
      </c>
      <c r="H18" s="17" t="s">
        <v>55</v>
      </c>
      <c r="I18" s="17">
        <f>IF(OR(Projects[[#This Row],[Priority]]="Critical",Projects[[#This Row],[Priority]]="High"),Projects[[#This Row],[Budget]]*0.2,Projects[[#This Row],[Budget]]*0.1)</f>
        <v>4631.9000000000005</v>
      </c>
      <c r="J18" s="4"/>
    </row>
    <row r="19" spans="2:10" x14ac:dyDescent="0.3">
      <c r="B19" s="4"/>
      <c r="C19" s="4" t="s">
        <v>174</v>
      </c>
      <c r="D19" s="4" t="s">
        <v>157</v>
      </c>
      <c r="E19" s="4" t="s">
        <v>160</v>
      </c>
      <c r="F19" s="25">
        <v>104840</v>
      </c>
      <c r="G19" s="4">
        <v>7</v>
      </c>
      <c r="H19" s="17" t="s">
        <v>56</v>
      </c>
      <c r="I19" s="17">
        <f>IF(OR(Projects[[#This Row],[Priority]]="Critical",Projects[[#This Row],[Priority]]="High"),Projects[[#This Row],[Budget]]*0.2,Projects[[#This Row],[Budget]]*0.1)</f>
        <v>10484</v>
      </c>
      <c r="J19" s="4"/>
    </row>
    <row r="20" spans="2:10" x14ac:dyDescent="0.3">
      <c r="B20" s="4"/>
      <c r="C20" s="4" t="s">
        <v>175</v>
      </c>
      <c r="D20" s="4" t="s">
        <v>159</v>
      </c>
      <c r="E20" s="4" t="s">
        <v>169</v>
      </c>
      <c r="F20" s="25">
        <v>146292</v>
      </c>
      <c r="G20" s="4">
        <v>9</v>
      </c>
      <c r="H20" s="17" t="s">
        <v>55</v>
      </c>
      <c r="I20" s="17">
        <f>IF(OR(Projects[[#This Row],[Priority]]="Critical",Projects[[#This Row],[Priority]]="High"),Projects[[#This Row],[Budget]]*0.2,Projects[[#This Row],[Budget]]*0.1)</f>
        <v>14629.2</v>
      </c>
      <c r="J20" s="4"/>
    </row>
    <row r="21" spans="2:10" x14ac:dyDescent="0.3">
      <c r="B21" s="4"/>
      <c r="C21" s="4" t="s">
        <v>176</v>
      </c>
      <c r="D21" s="4" t="s">
        <v>162</v>
      </c>
      <c r="E21" s="4" t="s">
        <v>169</v>
      </c>
      <c r="F21" s="25">
        <v>77581</v>
      </c>
      <c r="G21" s="4">
        <v>10</v>
      </c>
      <c r="H21" s="17" t="s">
        <v>57</v>
      </c>
      <c r="I21" s="17">
        <f>IF(OR(Projects[[#This Row],[Priority]]="Critical",Projects[[#This Row],[Priority]]="High"),Projects[[#This Row],[Budget]]*0.2,Projects[[#This Row],[Budget]]*0.1)</f>
        <v>15516.2</v>
      </c>
      <c r="J21" s="4"/>
    </row>
    <row r="22" spans="2:10" ht="6" customHeight="1" x14ac:dyDescent="0.3">
      <c r="B22" s="4"/>
      <c r="C22" s="4"/>
      <c r="D22" s="4"/>
      <c r="E22" s="4"/>
      <c r="F22" s="9"/>
      <c r="G22" s="4"/>
      <c r="H22" s="4"/>
      <c r="I22" s="4"/>
      <c r="J22" s="4"/>
    </row>
    <row r="24" spans="2:10" ht="10.5" customHeight="1" x14ac:dyDescent="0.3">
      <c r="B24" s="4"/>
      <c r="C24" s="4"/>
      <c r="D24" s="4"/>
      <c r="E24" s="4"/>
      <c r="F24" s="4"/>
      <c r="G24" s="4"/>
      <c r="H24" s="4"/>
      <c r="I24" s="4"/>
      <c r="J24" s="4"/>
    </row>
    <row r="25" spans="2:10" x14ac:dyDescent="0.3">
      <c r="B25" s="4"/>
      <c r="C25" s="12" t="s">
        <v>198</v>
      </c>
      <c r="D25" s="11"/>
      <c r="E25" s="11"/>
      <c r="F25" s="11"/>
      <c r="G25" s="11"/>
      <c r="H25" s="11"/>
      <c r="I25" s="11"/>
      <c r="J25" s="4"/>
    </row>
    <row r="26" spans="2:10" x14ac:dyDescent="0.3">
      <c r="B26" s="4"/>
      <c r="C26" s="4"/>
      <c r="D26" s="4"/>
      <c r="E26" s="4"/>
      <c r="F26" s="4"/>
      <c r="G26" s="4"/>
      <c r="H26" s="4"/>
      <c r="I26" s="4"/>
      <c r="J26" s="4"/>
    </row>
    <row r="27" spans="2:10" x14ac:dyDescent="0.3">
      <c r="B27" s="4"/>
      <c r="C27" s="36" t="s">
        <v>199</v>
      </c>
      <c r="D27" s="26"/>
      <c r="E27" s="4"/>
      <c r="F27" s="4"/>
      <c r="G27" s="4"/>
      <c r="H27" s="4"/>
      <c r="I27" s="4"/>
      <c r="J27" s="4"/>
    </row>
    <row r="28" spans="2:10" x14ac:dyDescent="0.3">
      <c r="B28" s="4"/>
      <c r="C28" s="4"/>
      <c r="D28" s="4"/>
      <c r="E28" s="4"/>
      <c r="F28" s="4"/>
      <c r="G28" s="4"/>
      <c r="H28" s="4"/>
      <c r="I28" s="4"/>
      <c r="J28" s="4"/>
    </row>
    <row r="29" spans="2:10" x14ac:dyDescent="0.3">
      <c r="B29" s="4"/>
      <c r="C29" s="4" t="s">
        <v>200</v>
      </c>
      <c r="D29" s="4" t="s">
        <v>201</v>
      </c>
      <c r="E29" s="4" t="s">
        <v>202</v>
      </c>
      <c r="F29" s="4"/>
      <c r="G29" s="4"/>
      <c r="H29" s="4"/>
      <c r="I29" s="4"/>
      <c r="J29" s="4"/>
    </row>
    <row r="30" spans="2:10" x14ac:dyDescent="0.3">
      <c r="B30" s="4"/>
      <c r="C30" s="4" t="s">
        <v>203</v>
      </c>
      <c r="D30" s="16">
        <f ca="1">TODAY()+95</f>
        <v>46025</v>
      </c>
      <c r="E30" s="4" t="str">
        <f ca="1">IF(TODAY()-DueDates[[#This Row],[Loan Date]]&gt;=90,"Overdue",IF(TODAY()-DueDates[[#This Row],[Loan Date]]=90,"Due","Not Due"))</f>
        <v>Not Due</v>
      </c>
      <c r="F30" s="54" t="str">
        <f ca="1">IFERROR(_xlfn.FORMULATEXT(DueDates[[#This Row],[Status]]),"")</f>
        <v>=IF(TODAY()-[@[Loan Date]]&gt;=90,"Overdue",IF(TODAY()-[@[Loan Date]]=90,"Due","Not Due"))</v>
      </c>
      <c r="G30" s="54"/>
      <c r="H30" s="54"/>
      <c r="I30" s="54"/>
      <c r="J30" s="4"/>
    </row>
    <row r="31" spans="2:10" x14ac:dyDescent="0.3">
      <c r="B31" s="4"/>
      <c r="C31" s="4" t="s">
        <v>204</v>
      </c>
      <c r="D31" s="16">
        <f ca="1">TODAY()-95</f>
        <v>45835</v>
      </c>
      <c r="E31" s="4" t="str">
        <f ca="1">IF(TODAY()-DueDates[[#This Row],[Loan Date]]&gt;=90,"Overdue",IF(TODAY()-DueDates[[#This Row],[Loan Date]]=90,"Due","Not Due"))</f>
        <v>Overdue</v>
      </c>
      <c r="F31" s="54"/>
      <c r="G31" s="54"/>
      <c r="H31" s="54"/>
      <c r="I31" s="54"/>
      <c r="J31" s="4"/>
    </row>
    <row r="32" spans="2:10" x14ac:dyDescent="0.3">
      <c r="B32" s="4"/>
      <c r="C32" s="4" t="s">
        <v>205</v>
      </c>
      <c r="D32" s="16">
        <f ca="1">TODAY()</f>
        <v>45930</v>
      </c>
      <c r="E32" s="4" t="str">
        <f ca="1">IF(TODAY()-DueDates[[#This Row],[Loan Date]]&gt;=90,"Overdue",IF(TODAY()-DueDates[[#This Row],[Loan Date]]=90,"Due","Not Due"))</f>
        <v>Not Due</v>
      </c>
      <c r="F32" s="25"/>
      <c r="G32" s="4"/>
      <c r="H32" s="17"/>
      <c r="I32" s="17"/>
      <c r="J32" s="4"/>
    </row>
    <row r="33" spans="2:10" x14ac:dyDescent="0.3">
      <c r="B33" s="4"/>
      <c r="C33" s="4" t="s">
        <v>206</v>
      </c>
      <c r="D33" s="16">
        <f ca="1">TODAY()+90</f>
        <v>46020</v>
      </c>
      <c r="E33" s="4" t="str">
        <f ca="1">IF(TODAY()-DueDates[[#This Row],[Loan Date]]&gt;=90,"Overdue",IF(TODAY()-DueDates[[#This Row],[Loan Date]]=90,"Due","Not Due"))</f>
        <v>Not Due</v>
      </c>
      <c r="F33" s="25"/>
      <c r="G33" s="4"/>
      <c r="H33" s="17"/>
      <c r="I33" s="17"/>
      <c r="J33" s="4"/>
    </row>
    <row r="34" spans="2:10" x14ac:dyDescent="0.3">
      <c r="B34" s="4"/>
      <c r="C34" s="4" t="s">
        <v>207</v>
      </c>
      <c r="D34" s="16">
        <f ca="1">TODAY()-90</f>
        <v>45840</v>
      </c>
      <c r="E34" s="4" t="str">
        <f ca="1">IF(TODAY()-DueDates[[#This Row],[Loan Date]]&gt;=90,"Overdue",IF(TODAY()-DueDates[[#This Row],[Loan Date]]=90,"Due","Not Due"))</f>
        <v>Overdue</v>
      </c>
      <c r="F34" s="25"/>
      <c r="G34" s="4"/>
      <c r="H34" s="17"/>
      <c r="I34" s="17"/>
      <c r="J34" s="4"/>
    </row>
    <row r="35" spans="2:10" ht="6" customHeight="1" x14ac:dyDescent="0.3">
      <c r="B35" s="4"/>
      <c r="C35" s="4"/>
      <c r="D35" s="4"/>
      <c r="E35" s="4"/>
      <c r="F35" s="9"/>
      <c r="G35" s="4"/>
      <c r="H35" s="4"/>
      <c r="I35" s="4"/>
      <c r="J35" s="4"/>
    </row>
    <row r="37" spans="2:10" ht="9" customHeight="1" x14ac:dyDescent="0.3">
      <c r="B37" s="4"/>
      <c r="C37" s="4"/>
      <c r="D37" s="4"/>
      <c r="E37" s="4"/>
      <c r="F37" s="4"/>
      <c r="G37" s="4"/>
      <c r="H37" s="4"/>
      <c r="I37" s="4"/>
      <c r="J37" s="4"/>
    </row>
    <row r="38" spans="2:10" x14ac:dyDescent="0.3">
      <c r="B38" s="4"/>
      <c r="C38" s="12" t="s">
        <v>184</v>
      </c>
      <c r="D38" s="11"/>
      <c r="E38" s="11"/>
      <c r="F38" s="11"/>
      <c r="G38" s="11"/>
      <c r="H38" s="11"/>
      <c r="I38" s="11"/>
      <c r="J38" s="4"/>
    </row>
    <row r="39" spans="2:10" x14ac:dyDescent="0.3">
      <c r="B39" s="4"/>
      <c r="C39" s="4"/>
      <c r="D39" s="4"/>
      <c r="E39" s="4"/>
      <c r="F39" s="4"/>
      <c r="G39" s="4"/>
      <c r="H39" s="4"/>
      <c r="I39" s="4"/>
      <c r="J39" s="4"/>
    </row>
    <row r="40" spans="2:10" x14ac:dyDescent="0.3">
      <c r="B40" s="4"/>
      <c r="C40" s="41" t="s">
        <v>185</v>
      </c>
      <c r="D40" s="26" t="s">
        <v>192</v>
      </c>
      <c r="E40" s="4"/>
      <c r="F40" s="4"/>
      <c r="G40" s="4"/>
      <c r="H40" s="4"/>
      <c r="I40" s="4"/>
      <c r="J40" s="4"/>
    </row>
    <row r="41" spans="2:10" x14ac:dyDescent="0.3">
      <c r="B41" s="4"/>
      <c r="C41" s="42"/>
      <c r="D41" s="4"/>
      <c r="E41" s="4"/>
      <c r="F41" s="4"/>
      <c r="G41" s="4"/>
      <c r="H41" s="4"/>
      <c r="I41" s="4"/>
      <c r="J41" s="4"/>
    </row>
    <row r="42" spans="2:10" x14ac:dyDescent="0.3">
      <c r="B42" s="4"/>
      <c r="C42" s="41" t="s">
        <v>178</v>
      </c>
      <c r="D42" s="4" t="s">
        <v>157</v>
      </c>
      <c r="E42" s="4"/>
      <c r="F42" s="4"/>
      <c r="G42" s="4"/>
      <c r="H42" s="4"/>
      <c r="I42" s="4"/>
      <c r="J42" s="4"/>
    </row>
    <row r="43" spans="2:10" x14ac:dyDescent="0.3">
      <c r="B43" s="4"/>
      <c r="C43" s="41" t="s">
        <v>179</v>
      </c>
      <c r="D43" s="4" t="s">
        <v>160</v>
      </c>
      <c r="E43" s="4"/>
      <c r="F43" s="4"/>
      <c r="G43" s="4"/>
      <c r="H43" s="4"/>
      <c r="I43" s="4"/>
      <c r="J43" s="4"/>
    </row>
    <row r="44" spans="2:10" x14ac:dyDescent="0.3">
      <c r="B44" s="4"/>
      <c r="C44" s="41" t="s">
        <v>155</v>
      </c>
      <c r="D44" s="30">
        <f>SUMIFS(Projects[Budget],Projects[Type],D42,Projects[Industry],D43)</f>
        <v>365418</v>
      </c>
      <c r="E44" s="4" t="str">
        <f ca="1">IFERROR(_xlfn.FORMULATEXT(D44),"")</f>
        <v>=SUMIFS(Projects[Budget],Projects[Type],D42,Projects[Industry],D43)</v>
      </c>
      <c r="F44" s="4"/>
      <c r="G44" s="4"/>
      <c r="H44" s="4"/>
      <c r="I44" s="4"/>
      <c r="J44" s="4"/>
    </row>
    <row r="45" spans="2:10" x14ac:dyDescent="0.3">
      <c r="B45" s="4"/>
      <c r="C45" s="4"/>
      <c r="D45" s="4"/>
      <c r="E45" s="4"/>
      <c r="F45" s="4"/>
      <c r="G45" s="4"/>
      <c r="H45" s="4"/>
      <c r="I45" s="4"/>
      <c r="J45" s="4"/>
    </row>
    <row r="47" spans="2:10" ht="9" customHeight="1" x14ac:dyDescent="0.3">
      <c r="B47" s="4"/>
      <c r="C47" s="4"/>
      <c r="D47" s="4"/>
      <c r="E47" s="4"/>
      <c r="F47" s="4"/>
      <c r="G47" s="4"/>
      <c r="H47" s="4"/>
      <c r="I47" s="4"/>
      <c r="J47" s="4"/>
    </row>
    <row r="48" spans="2:10" x14ac:dyDescent="0.3">
      <c r="B48" s="4"/>
      <c r="C48" s="12" t="s">
        <v>193</v>
      </c>
      <c r="D48" s="11"/>
      <c r="E48" s="11"/>
      <c r="F48" s="11"/>
      <c r="G48" s="11"/>
      <c r="H48" s="11"/>
      <c r="I48" s="11"/>
      <c r="J48" s="4"/>
    </row>
    <row r="49" spans="2:10" x14ac:dyDescent="0.3">
      <c r="B49" s="4"/>
      <c r="C49" s="4"/>
      <c r="D49" s="4"/>
      <c r="E49" s="4"/>
      <c r="F49" s="4"/>
      <c r="G49" s="4"/>
      <c r="H49" s="4"/>
      <c r="I49" s="4"/>
      <c r="J49" s="4"/>
    </row>
    <row r="50" spans="2:10" x14ac:dyDescent="0.3">
      <c r="B50" s="4"/>
      <c r="C50" s="41" t="s">
        <v>185</v>
      </c>
      <c r="D50" s="26" t="s">
        <v>194</v>
      </c>
      <c r="E50" s="4"/>
      <c r="F50" s="4"/>
      <c r="G50" s="4"/>
      <c r="H50" s="4"/>
      <c r="I50" s="4"/>
      <c r="J50" s="4"/>
    </row>
    <row r="51" spans="2:10" x14ac:dyDescent="0.3">
      <c r="B51" s="4"/>
      <c r="C51" s="42"/>
      <c r="D51" s="4"/>
      <c r="E51" s="4"/>
      <c r="F51" s="4"/>
      <c r="G51" s="4"/>
      <c r="H51" s="4"/>
      <c r="I51" s="4"/>
      <c r="J51" s="4"/>
    </row>
    <row r="52" spans="2:10" x14ac:dyDescent="0.3">
      <c r="B52" s="4"/>
      <c r="C52" s="41" t="s">
        <v>178</v>
      </c>
      <c r="D52" s="4" t="s">
        <v>157</v>
      </c>
      <c r="E52" s="4"/>
      <c r="F52" s="4"/>
      <c r="G52" s="4"/>
      <c r="H52" s="4"/>
      <c r="I52" s="4"/>
      <c r="J52" s="4"/>
    </row>
    <row r="53" spans="2:10" x14ac:dyDescent="0.3">
      <c r="B53" s="4"/>
      <c r="C53" s="41" t="s">
        <v>179</v>
      </c>
      <c r="D53" s="4" t="s">
        <v>160</v>
      </c>
      <c r="E53" s="4"/>
      <c r="F53" s="4"/>
      <c r="G53" s="4"/>
      <c r="H53" s="4"/>
      <c r="I53" s="4"/>
      <c r="J53" s="4"/>
    </row>
    <row r="54" spans="2:10" x14ac:dyDescent="0.3">
      <c r="B54" s="4"/>
      <c r="C54" s="41" t="s">
        <v>195</v>
      </c>
      <c r="D54" s="31">
        <f>COUNTIFS(Projects[Type],D52,Projects[Industry],D53)</f>
        <v>3</v>
      </c>
      <c r="E54" s="4" t="str">
        <f ca="1">IFERROR(_xlfn.FORMULATEXT(D54),"")</f>
        <v>=COUNTIFS(Projects[Type],D52,Projects[Industry],D53)</v>
      </c>
      <c r="F54" s="4"/>
      <c r="G54" s="4"/>
      <c r="H54" s="4"/>
      <c r="I54" s="4"/>
      <c r="J54" s="4"/>
    </row>
    <row r="55" spans="2:10" x14ac:dyDescent="0.3">
      <c r="B55" s="4"/>
      <c r="C55" s="4"/>
      <c r="D55" s="4"/>
      <c r="E55" s="4"/>
      <c r="F55" s="4"/>
      <c r="G55" s="4"/>
      <c r="H55" s="4"/>
      <c r="I55" s="4"/>
      <c r="J55" s="4"/>
    </row>
  </sheetData>
  <mergeCells count="1">
    <mergeCell ref="F30:I31"/>
  </mergeCells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F5052-956F-490D-AB8D-9956A8451F57}">
  <dimension ref="A1:L72"/>
  <sheetViews>
    <sheetView showGridLines="0" zoomScale="130" zoomScaleNormal="130" workbookViewId="0">
      <selection activeCell="L4" sqref="L4"/>
    </sheetView>
  </sheetViews>
  <sheetFormatPr defaultRowHeight="16.5" x14ac:dyDescent="0.3"/>
  <cols>
    <col min="1" max="1" width="3.42578125" style="8" customWidth="1"/>
    <col min="2" max="2" width="1.140625" style="8" customWidth="1"/>
    <col min="3" max="3" width="18" style="8" customWidth="1"/>
    <col min="4" max="4" width="17.5703125" style="8" customWidth="1"/>
    <col min="5" max="5" width="16.28515625" style="8" customWidth="1"/>
    <col min="6" max="6" width="21.85546875" style="8" customWidth="1"/>
    <col min="7" max="7" width="1" style="8" customWidth="1"/>
    <col min="8" max="11" width="9.28515625" style="8" customWidth="1"/>
    <col min="12" max="12" width="17" style="8" bestFit="1" customWidth="1"/>
    <col min="13" max="14" width="15.85546875" style="8" customWidth="1"/>
    <col min="15" max="16384" width="9.140625" style="8"/>
  </cols>
  <sheetData>
    <row r="1" spans="1:12" s="14" customFormat="1" ht="48.75" customHeight="1" x14ac:dyDescent="0.3">
      <c r="A1" s="15"/>
      <c r="B1" s="13"/>
      <c r="C1" s="13" t="s">
        <v>222</v>
      </c>
      <c r="D1" s="13"/>
      <c r="E1" s="13"/>
      <c r="F1" s="13"/>
      <c r="G1" s="13"/>
      <c r="H1" s="13"/>
      <c r="I1" s="13"/>
      <c r="J1" s="13"/>
      <c r="K1" s="13"/>
      <c r="L1" s="13"/>
    </row>
    <row r="2" spans="1:12" ht="11.25" customHeight="1" x14ac:dyDescent="0.3"/>
    <row r="3" spans="1:12" ht="8.25" customHeight="1" x14ac:dyDescent="0.3">
      <c r="B3" s="4"/>
      <c r="C3" s="4"/>
      <c r="D3" s="4"/>
      <c r="E3" s="4"/>
      <c r="F3" s="4"/>
      <c r="G3" s="4"/>
    </row>
    <row r="4" spans="1:12" x14ac:dyDescent="0.3">
      <c r="B4" s="4"/>
      <c r="C4" s="12" t="s">
        <v>84</v>
      </c>
      <c r="D4" s="11"/>
      <c r="E4" s="11"/>
      <c r="F4" s="11"/>
      <c r="G4" s="4"/>
    </row>
    <row r="5" spans="1:12" x14ac:dyDescent="0.3">
      <c r="B5" s="4"/>
      <c r="C5" s="4"/>
      <c r="D5" s="4"/>
      <c r="E5" s="4"/>
      <c r="F5" s="4"/>
      <c r="G5" s="4"/>
    </row>
    <row r="6" spans="1:12" x14ac:dyDescent="0.3">
      <c r="B6" s="4"/>
      <c r="C6" s="4" t="s">
        <v>54</v>
      </c>
      <c r="D6" s="4" t="s">
        <v>58</v>
      </c>
      <c r="E6" s="4" t="s">
        <v>52</v>
      </c>
      <c r="F6" s="4" t="s">
        <v>53</v>
      </c>
      <c r="G6" s="4"/>
    </row>
    <row r="7" spans="1:12" x14ac:dyDescent="0.3">
      <c r="B7" s="4"/>
      <c r="C7" s="16">
        <v>45825</v>
      </c>
      <c r="D7" s="4" t="s">
        <v>59</v>
      </c>
      <c r="E7" s="4" t="s">
        <v>67</v>
      </c>
      <c r="F7" s="25">
        <v>5400</v>
      </c>
      <c r="G7" s="4"/>
    </row>
    <row r="8" spans="1:12" x14ac:dyDescent="0.3">
      <c r="B8" s="4"/>
      <c r="C8" s="16">
        <v>45842</v>
      </c>
      <c r="D8" s="4" t="s">
        <v>61</v>
      </c>
      <c r="E8" s="4" t="s">
        <v>64</v>
      </c>
      <c r="F8" s="25">
        <v>13300</v>
      </c>
      <c r="G8" s="4"/>
    </row>
    <row r="9" spans="1:12" x14ac:dyDescent="0.3">
      <c r="B9" s="4"/>
      <c r="C9" s="16">
        <v>45890</v>
      </c>
      <c r="D9" s="4" t="s">
        <v>70</v>
      </c>
      <c r="E9" s="4" t="s">
        <v>73</v>
      </c>
      <c r="F9" s="25">
        <v>29800</v>
      </c>
      <c r="G9" s="4"/>
    </row>
    <row r="10" spans="1:12" x14ac:dyDescent="0.3">
      <c r="B10" s="4"/>
      <c r="C10" s="16">
        <v>45891</v>
      </c>
      <c r="D10" s="4" t="s">
        <v>59</v>
      </c>
      <c r="E10" s="4" t="s">
        <v>66</v>
      </c>
      <c r="F10" s="25">
        <v>2300</v>
      </c>
      <c r="G10" s="4"/>
    </row>
    <row r="11" spans="1:12" x14ac:dyDescent="0.3">
      <c r="B11" s="4"/>
      <c r="C11" s="16">
        <v>45896</v>
      </c>
      <c r="D11" s="4" t="s">
        <v>70</v>
      </c>
      <c r="E11" s="4" t="s">
        <v>72</v>
      </c>
      <c r="F11" s="25">
        <v>21600</v>
      </c>
      <c r="G11" s="4"/>
    </row>
    <row r="12" spans="1:12" x14ac:dyDescent="0.3">
      <c r="B12" s="4"/>
      <c r="C12" s="16">
        <v>45910</v>
      </c>
      <c r="D12" s="4" t="s">
        <v>59</v>
      </c>
      <c r="E12" s="4" t="s">
        <v>60</v>
      </c>
      <c r="F12" s="25">
        <v>20000</v>
      </c>
      <c r="G12" s="4"/>
    </row>
    <row r="13" spans="1:12" x14ac:dyDescent="0.3">
      <c r="B13" s="4"/>
      <c r="C13" s="16">
        <v>45911</v>
      </c>
      <c r="D13" s="4" t="s">
        <v>70</v>
      </c>
      <c r="E13" s="4" t="s">
        <v>71</v>
      </c>
      <c r="F13" s="25">
        <v>17000</v>
      </c>
      <c r="G13" s="4"/>
    </row>
    <row r="14" spans="1:12" x14ac:dyDescent="0.3">
      <c r="B14" s="4"/>
      <c r="C14" s="16">
        <v>45915</v>
      </c>
      <c r="D14" s="4" t="s">
        <v>59</v>
      </c>
      <c r="E14" s="4" t="s">
        <v>67</v>
      </c>
      <c r="F14" s="25">
        <v>3400</v>
      </c>
      <c r="G14" s="4"/>
    </row>
    <row r="15" spans="1:12" x14ac:dyDescent="0.3">
      <c r="B15" s="4"/>
      <c r="C15" s="16">
        <v>45938</v>
      </c>
      <c r="D15" s="4" t="s">
        <v>68</v>
      </c>
      <c r="E15" s="4" t="s">
        <v>69</v>
      </c>
      <c r="F15" s="25">
        <v>6300</v>
      </c>
      <c r="G15" s="4"/>
    </row>
    <row r="16" spans="1:12" x14ac:dyDescent="0.3">
      <c r="B16" s="4"/>
      <c r="C16" s="16">
        <v>45952</v>
      </c>
      <c r="D16" s="4" t="s">
        <v>61</v>
      </c>
      <c r="E16" s="4" t="s">
        <v>62</v>
      </c>
      <c r="F16" s="25">
        <v>2300</v>
      </c>
      <c r="G16" s="4"/>
    </row>
    <row r="17" spans="2:7" x14ac:dyDescent="0.3">
      <c r="B17" s="4"/>
      <c r="C17" s="16">
        <v>45956</v>
      </c>
      <c r="D17" s="4" t="s">
        <v>61</v>
      </c>
      <c r="E17" s="4" t="s">
        <v>65</v>
      </c>
      <c r="F17" s="25">
        <v>36000</v>
      </c>
      <c r="G17" s="4"/>
    </row>
    <row r="18" spans="2:7" x14ac:dyDescent="0.3">
      <c r="B18" s="4"/>
      <c r="C18" s="16">
        <v>45978</v>
      </c>
      <c r="D18" s="4" t="s">
        <v>61</v>
      </c>
      <c r="E18" s="4" t="s">
        <v>62</v>
      </c>
      <c r="F18" s="25">
        <v>3700</v>
      </c>
      <c r="G18" s="4"/>
    </row>
    <row r="19" spans="2:7" x14ac:dyDescent="0.3">
      <c r="B19" s="4"/>
      <c r="C19" s="16">
        <v>45993</v>
      </c>
      <c r="D19" s="4" t="s">
        <v>61</v>
      </c>
      <c r="E19" s="4" t="s">
        <v>63</v>
      </c>
      <c r="F19" s="25">
        <v>4000</v>
      </c>
      <c r="G19" s="4"/>
    </row>
    <row r="20" spans="2:7" ht="6" customHeight="1" x14ac:dyDescent="0.3">
      <c r="B20" s="4"/>
      <c r="C20" s="4"/>
      <c r="D20" s="4"/>
      <c r="E20" s="4"/>
      <c r="F20" s="9"/>
      <c r="G20" s="4"/>
    </row>
    <row r="22" spans="2:7" ht="10.5" customHeight="1" x14ac:dyDescent="0.3">
      <c r="B22" s="4"/>
      <c r="C22" s="4"/>
      <c r="D22" s="4"/>
      <c r="E22" s="4"/>
      <c r="F22" s="4"/>
      <c r="G22" s="4"/>
    </row>
    <row r="23" spans="2:7" x14ac:dyDescent="0.3">
      <c r="B23" s="4"/>
      <c r="C23" s="12" t="s">
        <v>196</v>
      </c>
      <c r="D23" s="11"/>
      <c r="E23" s="11"/>
      <c r="F23" s="11"/>
      <c r="G23" s="4"/>
    </row>
    <row r="24" spans="2:7" x14ac:dyDescent="0.3">
      <c r="B24" s="4"/>
      <c r="C24" s="4"/>
      <c r="D24" s="4"/>
      <c r="E24" s="4"/>
      <c r="F24" s="4"/>
      <c r="G24" s="4"/>
    </row>
    <row r="25" spans="2:7" x14ac:dyDescent="0.3">
      <c r="B25" s="4"/>
      <c r="C25" s="27" t="s">
        <v>185</v>
      </c>
      <c r="D25" s="26" t="s">
        <v>197</v>
      </c>
      <c r="E25" s="4"/>
      <c r="F25" s="4"/>
      <c r="G25" s="4"/>
    </row>
    <row r="26" spans="2:7" x14ac:dyDescent="0.3">
      <c r="B26" s="4"/>
      <c r="C26" s="27"/>
      <c r="D26" s="26"/>
      <c r="E26" s="4"/>
      <c r="F26" s="4"/>
      <c r="G26" s="4"/>
    </row>
    <row r="27" spans="2:7" x14ac:dyDescent="0.3">
      <c r="B27" s="4"/>
      <c r="C27" s="27" t="s">
        <v>218</v>
      </c>
      <c r="D27" s="46">
        <v>45937</v>
      </c>
      <c r="E27" s="4" t="s">
        <v>219</v>
      </c>
      <c r="F27" s="4"/>
      <c r="G27" s="4"/>
    </row>
    <row r="28" spans="2:7" x14ac:dyDescent="0.3">
      <c r="B28" s="4"/>
      <c r="C28" s="48"/>
      <c r="D28" s="28"/>
      <c r="E28" s="4"/>
      <c r="F28" s="4"/>
      <c r="G28" s="4"/>
    </row>
    <row r="29" spans="2:7" x14ac:dyDescent="0.3">
      <c r="B29" s="4"/>
      <c r="C29" s="27" t="s">
        <v>209</v>
      </c>
      <c r="D29" s="46">
        <f>EOMONTH(D27,0)</f>
        <v>45961</v>
      </c>
      <c r="E29" s="4" t="str">
        <f ca="1">IFERROR(_xlfn.FORMULATEXT(D29),"")</f>
        <v>=EOMONTH(D27,0)</v>
      </c>
      <c r="F29" s="4"/>
      <c r="G29" s="4"/>
    </row>
    <row r="30" spans="2:7" x14ac:dyDescent="0.3">
      <c r="B30" s="4"/>
      <c r="C30" s="27"/>
      <c r="D30" s="42"/>
      <c r="E30" s="4"/>
      <c r="F30" s="25"/>
      <c r="G30" s="4"/>
    </row>
    <row r="31" spans="2:7" ht="16.5" customHeight="1" x14ac:dyDescent="0.3">
      <c r="B31" s="4"/>
      <c r="C31" s="27" t="s">
        <v>208</v>
      </c>
      <c r="D31" s="47">
        <f>SUMIFS(Sales[Sales],
Sales[Date],"&gt;="&amp;EOMONTH(D27,-1)+1,
Sales[Date],"&lt;="&amp;EOMONTH(D27,0))</f>
        <v>44600</v>
      </c>
      <c r="E31" s="53" t="str">
        <f ca="1">IFERROR(_xlfn.FORMULATEXT(D31),"")</f>
        <v>=SUMIFS(Sales[Sales],
Sales[Date],"&gt;="&amp;EOMONTH(D27,-1)+1,
Sales[Date],"&lt;="&amp;EOMONTH(D27,0))</v>
      </c>
      <c r="F31" s="53"/>
      <c r="G31" s="4"/>
    </row>
    <row r="32" spans="2:7" x14ac:dyDescent="0.3">
      <c r="B32" s="4"/>
      <c r="C32" s="27"/>
      <c r="D32" s="38"/>
      <c r="E32" s="53"/>
      <c r="F32" s="53"/>
      <c r="G32" s="4"/>
    </row>
    <row r="33" spans="2:7" x14ac:dyDescent="0.3">
      <c r="B33" s="4"/>
      <c r="C33" s="27"/>
      <c r="D33" s="38"/>
      <c r="E33" s="53"/>
      <c r="F33" s="53"/>
      <c r="G33" s="4"/>
    </row>
    <row r="34" spans="2:7" x14ac:dyDescent="0.3">
      <c r="B34" s="4"/>
      <c r="C34" s="27"/>
      <c r="D34" s="38"/>
      <c r="E34" s="39"/>
      <c r="F34" s="39"/>
      <c r="G34" s="4"/>
    </row>
    <row r="35" spans="2:7" ht="16.5" customHeight="1" x14ac:dyDescent="0.3">
      <c r="B35" s="4"/>
      <c r="C35" s="27" t="s">
        <v>220</v>
      </c>
      <c r="D35" s="49" cm="1">
        <f t="array" ref="D35:D46">EOMONTH("12/2024",
_xlfn.SEQUENCE(12))</f>
        <v>45688</v>
      </c>
      <c r="E35" s="53" t="str">
        <f ca="1">IFERROR(_xlfn.FORMULATEXT(D35),"")</f>
        <v>=EOMONTH("12/2024",
SEQUENCE(12))</v>
      </c>
      <c r="F35" s="53"/>
      <c r="G35" s="4"/>
    </row>
    <row r="36" spans="2:7" x14ac:dyDescent="0.3">
      <c r="B36" s="4"/>
      <c r="C36" s="28"/>
      <c r="D36" s="49">
        <v>45716</v>
      </c>
      <c r="E36" s="53"/>
      <c r="F36" s="53"/>
      <c r="G36" s="4"/>
    </row>
    <row r="37" spans="2:7" x14ac:dyDescent="0.3">
      <c r="B37" s="4"/>
      <c r="C37" s="28"/>
      <c r="D37" s="49">
        <v>45747</v>
      </c>
      <c r="E37" s="53"/>
      <c r="F37" s="53"/>
      <c r="G37" s="4"/>
    </row>
    <row r="38" spans="2:7" x14ac:dyDescent="0.3">
      <c r="B38" s="4"/>
      <c r="C38" s="28"/>
      <c r="D38" s="49">
        <v>45777</v>
      </c>
      <c r="E38" s="39"/>
      <c r="F38" s="39"/>
      <c r="G38" s="4"/>
    </row>
    <row r="39" spans="2:7" x14ac:dyDescent="0.3">
      <c r="B39" s="4"/>
      <c r="C39" s="28"/>
      <c r="D39" s="49">
        <v>45808</v>
      </c>
      <c r="E39" s="39"/>
      <c r="F39" s="39"/>
      <c r="G39" s="4"/>
    </row>
    <row r="40" spans="2:7" x14ac:dyDescent="0.3">
      <c r="B40" s="4"/>
      <c r="C40" s="28"/>
      <c r="D40" s="49">
        <v>45838</v>
      </c>
      <c r="E40" s="39"/>
      <c r="F40" s="39"/>
      <c r="G40" s="4"/>
    </row>
    <row r="41" spans="2:7" x14ac:dyDescent="0.3">
      <c r="B41" s="4"/>
      <c r="C41" s="28"/>
      <c r="D41" s="49">
        <v>45869</v>
      </c>
      <c r="E41" s="39"/>
      <c r="F41" s="39"/>
      <c r="G41" s="4"/>
    </row>
    <row r="42" spans="2:7" x14ac:dyDescent="0.3">
      <c r="B42" s="4"/>
      <c r="C42" s="28"/>
      <c r="D42" s="49">
        <v>45900</v>
      </c>
      <c r="E42" s="39"/>
      <c r="F42" s="39"/>
      <c r="G42" s="4"/>
    </row>
    <row r="43" spans="2:7" x14ac:dyDescent="0.3">
      <c r="B43" s="4"/>
      <c r="C43" s="28"/>
      <c r="D43" s="49">
        <v>45930</v>
      </c>
      <c r="E43" s="39"/>
      <c r="F43" s="39"/>
      <c r="G43" s="4"/>
    </row>
    <row r="44" spans="2:7" x14ac:dyDescent="0.3">
      <c r="B44" s="4"/>
      <c r="C44" s="28"/>
      <c r="D44" s="49">
        <v>45961</v>
      </c>
      <c r="E44" s="39"/>
      <c r="F44" s="39"/>
      <c r="G44" s="4"/>
    </row>
    <row r="45" spans="2:7" x14ac:dyDescent="0.3">
      <c r="B45" s="4"/>
      <c r="C45" s="28"/>
      <c r="D45" s="49">
        <v>45991</v>
      </c>
      <c r="E45" s="39"/>
      <c r="F45" s="39"/>
      <c r="G45" s="4"/>
    </row>
    <row r="46" spans="2:7" x14ac:dyDescent="0.3">
      <c r="B46" s="4"/>
      <c r="C46" s="28"/>
      <c r="D46" s="49">
        <v>46022</v>
      </c>
      <c r="E46" s="39"/>
      <c r="F46" s="39"/>
      <c r="G46" s="4"/>
    </row>
    <row r="47" spans="2:7" x14ac:dyDescent="0.3">
      <c r="B47" s="4"/>
      <c r="C47" s="4"/>
      <c r="D47" s="28"/>
      <c r="E47" s="39"/>
      <c r="F47" s="39"/>
      <c r="G47" s="4"/>
    </row>
    <row r="48" spans="2:7" ht="6" customHeight="1" x14ac:dyDescent="0.3">
      <c r="B48" s="4"/>
      <c r="C48" s="4"/>
      <c r="D48" s="4"/>
      <c r="E48" s="4"/>
      <c r="F48" s="9"/>
      <c r="G48" s="4"/>
    </row>
    <row r="50" spans="2:7" ht="9" customHeight="1" x14ac:dyDescent="0.3">
      <c r="B50" s="4"/>
      <c r="C50" s="4"/>
      <c r="D50" s="4"/>
      <c r="E50" s="4"/>
      <c r="F50" s="4"/>
      <c r="G50" s="4"/>
    </row>
    <row r="51" spans="2:7" x14ac:dyDescent="0.3">
      <c r="B51" s="4"/>
      <c r="C51" s="12" t="s">
        <v>210</v>
      </c>
      <c r="D51" s="11"/>
      <c r="E51" s="11"/>
      <c r="F51" s="11"/>
      <c r="G51" s="4"/>
    </row>
    <row r="52" spans="2:7" x14ac:dyDescent="0.3">
      <c r="B52" s="4"/>
      <c r="C52" s="4"/>
      <c r="D52" s="4"/>
      <c r="E52" s="4"/>
      <c r="F52" s="4"/>
      <c r="G52" s="4"/>
    </row>
    <row r="53" spans="2:7" x14ac:dyDescent="0.3">
      <c r="B53" s="4"/>
      <c r="C53" s="35" t="s">
        <v>211</v>
      </c>
      <c r="D53" s="26"/>
      <c r="E53" s="4"/>
      <c r="F53" s="4"/>
      <c r="G53" s="4"/>
    </row>
    <row r="54" spans="2:7" x14ac:dyDescent="0.3">
      <c r="B54" s="4"/>
      <c r="C54" s="4"/>
      <c r="D54" s="4"/>
      <c r="E54" s="4"/>
      <c r="F54" s="4"/>
      <c r="G54" s="4"/>
    </row>
    <row r="55" spans="2:7" ht="38.25" customHeight="1" x14ac:dyDescent="0.3">
      <c r="B55" s="4"/>
      <c r="C55" s="53" t="s">
        <v>212</v>
      </c>
      <c r="D55" s="56">
        <f>WORKDAY.INTL(DATE(2025,1,2),
5,
1,
DATE(2025,1,6))</f>
        <v>45667</v>
      </c>
      <c r="E55" s="53" t="str">
        <f ca="1">IFERROR(_xlfn.FORMULATEXT(D55),"")</f>
        <v>=WORKDAY.INTL(DATE(2025,1,2),
5,
1,
DATE(2025,1,6))</v>
      </c>
      <c r="F55" s="53"/>
      <c r="G55" s="4"/>
    </row>
    <row r="56" spans="2:7" x14ac:dyDescent="0.3">
      <c r="B56" s="4"/>
      <c r="C56" s="53"/>
      <c r="D56" s="56"/>
      <c r="E56" s="53"/>
      <c r="F56" s="53"/>
      <c r="G56" s="4"/>
    </row>
    <row r="57" spans="2:7" x14ac:dyDescent="0.3">
      <c r="B57" s="4"/>
      <c r="C57" s="44"/>
      <c r="D57" s="45"/>
      <c r="E57" s="53"/>
      <c r="F57" s="53"/>
      <c r="G57" s="4"/>
    </row>
    <row r="58" spans="2:7" x14ac:dyDescent="0.3">
      <c r="B58" s="4"/>
      <c r="C58" s="44"/>
      <c r="D58" s="45"/>
      <c r="E58" s="53"/>
      <c r="F58" s="53"/>
      <c r="G58" s="4"/>
    </row>
    <row r="59" spans="2:7" x14ac:dyDescent="0.3">
      <c r="B59" s="4"/>
      <c r="C59" s="44"/>
      <c r="D59" s="45"/>
      <c r="E59" s="44"/>
      <c r="F59" s="44"/>
      <c r="G59" s="4"/>
    </row>
    <row r="60" spans="2:7" x14ac:dyDescent="0.3">
      <c r="B60" s="4"/>
      <c r="C60" s="44"/>
      <c r="D60" s="45"/>
      <c r="E60" s="44"/>
      <c r="F60" s="44"/>
      <c r="G60" s="4"/>
    </row>
    <row r="61" spans="2:7" x14ac:dyDescent="0.3">
      <c r="B61" s="4"/>
      <c r="C61" s="44"/>
      <c r="D61" s="45"/>
      <c r="E61" s="44"/>
      <c r="F61" s="44"/>
      <c r="G61" s="4"/>
    </row>
    <row r="62" spans="2:7" ht="16.5" customHeight="1" x14ac:dyDescent="0.3">
      <c r="B62" s="4"/>
      <c r="C62" s="55" t="s">
        <v>221</v>
      </c>
      <c r="D62" s="40" cm="1">
        <f t="array" ref="D62:D71">WORKDAY.INTL(DATE(2025,1,1),
_xlfn.SEQUENCE(10),
"1000111")</f>
        <v>45659</v>
      </c>
      <c r="E62" s="53" t="str">
        <f ca="1">IFERROR(_xlfn.FORMULATEXT(D62),"")</f>
        <v>=WORKDAY.INTL(DATE(2025,1,1),
SEQUENCE(10),
"1000111")</v>
      </c>
      <c r="F62" s="53"/>
      <c r="G62" s="4"/>
    </row>
    <row r="63" spans="2:7" x14ac:dyDescent="0.3">
      <c r="B63" s="4"/>
      <c r="C63" s="55"/>
      <c r="D63" s="40">
        <v>45664</v>
      </c>
      <c r="E63" s="53"/>
      <c r="F63" s="53"/>
      <c r="G63" s="4"/>
    </row>
    <row r="64" spans="2:7" x14ac:dyDescent="0.3">
      <c r="B64" s="4"/>
      <c r="C64" s="55"/>
      <c r="D64" s="40">
        <v>45665</v>
      </c>
      <c r="E64" s="53"/>
      <c r="F64" s="53"/>
      <c r="G64" s="4"/>
    </row>
    <row r="65" spans="2:7" x14ac:dyDescent="0.3">
      <c r="B65" s="4"/>
      <c r="C65" s="55"/>
      <c r="D65" s="40">
        <v>45666</v>
      </c>
      <c r="E65" s="53"/>
      <c r="F65" s="53"/>
      <c r="G65" s="4"/>
    </row>
    <row r="66" spans="2:7" x14ac:dyDescent="0.3">
      <c r="B66" s="4"/>
      <c r="C66" s="39"/>
      <c r="D66" s="40">
        <v>45671</v>
      </c>
      <c r="E66" s="4"/>
      <c r="F66" s="4"/>
      <c r="G66" s="4"/>
    </row>
    <row r="67" spans="2:7" x14ac:dyDescent="0.3">
      <c r="B67" s="4"/>
      <c r="C67" s="4"/>
      <c r="D67" s="40">
        <v>45672</v>
      </c>
      <c r="E67" s="4"/>
      <c r="F67" s="4"/>
      <c r="G67" s="4"/>
    </row>
    <row r="68" spans="2:7" x14ac:dyDescent="0.3">
      <c r="B68" s="4"/>
      <c r="C68" s="4"/>
      <c r="D68" s="40">
        <v>45673</v>
      </c>
      <c r="E68" s="4"/>
      <c r="F68" s="4"/>
      <c r="G68" s="4"/>
    </row>
    <row r="69" spans="2:7" x14ac:dyDescent="0.3">
      <c r="B69" s="4"/>
      <c r="C69" s="4"/>
      <c r="D69" s="40">
        <v>45678</v>
      </c>
      <c r="E69" s="4"/>
      <c r="F69" s="4"/>
      <c r="G69" s="4"/>
    </row>
    <row r="70" spans="2:7" x14ac:dyDescent="0.3">
      <c r="B70" s="4"/>
      <c r="C70" s="4"/>
      <c r="D70" s="40">
        <v>45679</v>
      </c>
      <c r="E70" s="4"/>
      <c r="F70" s="4"/>
      <c r="G70" s="4"/>
    </row>
    <row r="71" spans="2:7" x14ac:dyDescent="0.3">
      <c r="B71" s="4"/>
      <c r="C71" s="4"/>
      <c r="D71" s="40">
        <v>45680</v>
      </c>
      <c r="E71" s="4"/>
      <c r="F71" s="4"/>
      <c r="G71" s="4"/>
    </row>
    <row r="72" spans="2:7" ht="6" customHeight="1" x14ac:dyDescent="0.3">
      <c r="B72" s="4"/>
      <c r="C72" s="4"/>
      <c r="D72" s="4"/>
      <c r="E72" s="4"/>
      <c r="F72" s="4"/>
      <c r="G72" s="4"/>
    </row>
  </sheetData>
  <mergeCells count="7">
    <mergeCell ref="C55:C56"/>
    <mergeCell ref="C62:C65"/>
    <mergeCell ref="E62:F65"/>
    <mergeCell ref="D55:D56"/>
    <mergeCell ref="E31:F33"/>
    <mergeCell ref="E35:F37"/>
    <mergeCell ref="E55:F5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25025-3424-46ED-8142-ADEAD7CD8FD6}">
  <dimension ref="A1:P13"/>
  <sheetViews>
    <sheetView showGridLines="0" zoomScale="130" zoomScaleNormal="130" workbookViewId="0">
      <selection activeCell="L21" sqref="L21"/>
    </sheetView>
  </sheetViews>
  <sheetFormatPr defaultRowHeight="16.5" x14ac:dyDescent="0.3"/>
  <cols>
    <col min="1" max="1" width="3.42578125" style="8" customWidth="1"/>
    <col min="2" max="2" width="0.85546875" style="8" customWidth="1"/>
    <col min="3" max="6" width="19.85546875" style="8" customWidth="1"/>
    <col min="7" max="7" width="1.7109375" style="8" customWidth="1"/>
    <col min="8" max="8" width="20.140625" style="8" customWidth="1"/>
    <col min="9" max="9" width="1.7109375" style="8" customWidth="1"/>
    <col min="10" max="10" width="24.5703125" style="8" customWidth="1"/>
    <col min="11" max="11" width="1" style="8" customWidth="1"/>
    <col min="12" max="15" width="9.28515625" style="8" customWidth="1"/>
    <col min="16" max="16" width="17" style="8" bestFit="1" customWidth="1"/>
    <col min="17" max="18" width="15.85546875" style="8" customWidth="1"/>
    <col min="19" max="16384" width="9.140625" style="8"/>
  </cols>
  <sheetData>
    <row r="1" spans="1:16" s="14" customFormat="1" ht="48.75" customHeight="1" x14ac:dyDescent="0.3">
      <c r="A1" s="15"/>
      <c r="B1" s="13"/>
      <c r="C1" s="13" t="s">
        <v>213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1.25" customHeight="1" x14ac:dyDescent="0.3"/>
    <row r="3" spans="1:16" ht="8.25" customHeight="1" x14ac:dyDescent="0.3">
      <c r="B3" s="4"/>
      <c r="C3" s="4"/>
      <c r="D3" s="4"/>
      <c r="E3" s="4"/>
      <c r="F3" s="4"/>
      <c r="G3" s="4"/>
      <c r="H3" s="4"/>
      <c r="I3" s="4"/>
      <c r="J3" s="4"/>
      <c r="K3" s="4"/>
    </row>
    <row r="4" spans="1:16" x14ac:dyDescent="0.3">
      <c r="B4" s="4"/>
      <c r="C4" s="12" t="s">
        <v>214</v>
      </c>
      <c r="D4" s="11"/>
      <c r="E4" s="11"/>
      <c r="F4" s="11"/>
      <c r="G4" s="11"/>
      <c r="H4" s="11"/>
      <c r="I4" s="11"/>
      <c r="J4" s="11"/>
      <c r="K4" s="4"/>
    </row>
    <row r="5" spans="1:16" x14ac:dyDescent="0.3">
      <c r="B5" s="4"/>
      <c r="C5" s="4"/>
      <c r="D5" s="4"/>
      <c r="E5" s="4"/>
      <c r="F5" s="4"/>
      <c r="G5" s="4"/>
      <c r="H5" s="4"/>
      <c r="I5" s="4"/>
      <c r="J5" s="4"/>
      <c r="K5" s="4"/>
    </row>
    <row r="6" spans="1:16" x14ac:dyDescent="0.3">
      <c r="B6" s="4"/>
      <c r="C6" s="27" t="s">
        <v>185</v>
      </c>
      <c r="D6" s="26" t="s">
        <v>223</v>
      </c>
      <c r="E6" s="4"/>
      <c r="F6" s="4"/>
      <c r="G6" s="4"/>
      <c r="H6" s="4"/>
      <c r="I6" s="4"/>
      <c r="J6" s="4"/>
      <c r="K6" s="4"/>
    </row>
    <row r="7" spans="1:16" x14ac:dyDescent="0.3">
      <c r="B7" s="4"/>
      <c r="C7" s="4"/>
      <c r="D7" s="4"/>
      <c r="E7" s="4"/>
      <c r="F7" s="4"/>
      <c r="G7" s="4"/>
      <c r="H7" s="4"/>
      <c r="I7" s="4"/>
      <c r="J7" s="4"/>
      <c r="K7" s="4"/>
    </row>
    <row r="8" spans="1:16" x14ac:dyDescent="0.3">
      <c r="B8" s="4"/>
      <c r="C8" s="37" t="s">
        <v>54</v>
      </c>
      <c r="D8" s="37" t="s">
        <v>227</v>
      </c>
      <c r="E8" s="37" t="s">
        <v>228</v>
      </c>
      <c r="F8" s="37" t="s">
        <v>225</v>
      </c>
      <c r="G8" s="51" t="s">
        <v>230</v>
      </c>
      <c r="H8" s="37" t="s">
        <v>224</v>
      </c>
      <c r="I8" s="51" t="s">
        <v>229</v>
      </c>
      <c r="J8" s="37" t="s">
        <v>226</v>
      </c>
      <c r="K8" s="4"/>
    </row>
    <row r="9" spans="1:16" x14ac:dyDescent="0.3">
      <c r="B9" s="4"/>
      <c r="C9" s="50">
        <v>45654</v>
      </c>
      <c r="D9" s="50">
        <v>45658</v>
      </c>
      <c r="E9" s="50">
        <v>46022</v>
      </c>
      <c r="F9" s="50" t="b">
        <f>MEDIAN(DataTbl[[#This Row],[Date]],DataTbl[[#This Row],[Start Date]],DataTbl[[#This Row],[End Date]])=DataTbl[[#This Row],[Date]]</f>
        <v>0</v>
      </c>
      <c r="G9" s="50"/>
      <c r="H9" s="43" t="b" cm="1">
        <f t="array" ref="H9">_xlfn.LAMBDA(_xlpm.date,_xlpm.startDate,_xlpm.endDate,
_xlpm.date=MEDIAN(_xlpm.date,_xlpm.startDate,_xlpm.endDate))(DataTbl[[#This Row],[Date]],DataTbl[[#This Row],[Start Date]],DataTbl[[#This Row],[End Date]])</f>
        <v>0</v>
      </c>
      <c r="I9" s="43"/>
      <c r="J9" s="43" t="b" cm="1">
        <f t="array" ref="J9">BetweenInclusive(DataTbl[[#This Row],[Date]],DataTbl[[#This Row],[Start Date]],DataTbl[[#This Row],[End Date]])</f>
        <v>0</v>
      </c>
      <c r="K9" s="4"/>
    </row>
    <row r="10" spans="1:16" x14ac:dyDescent="0.3">
      <c r="B10" s="4"/>
      <c r="C10" s="50">
        <v>45838</v>
      </c>
      <c r="D10" s="50">
        <v>45658</v>
      </c>
      <c r="E10" s="50">
        <v>46022</v>
      </c>
      <c r="F10" s="50" t="b">
        <f>MEDIAN(DataTbl[[#This Row],[Date]],DataTbl[[#This Row],[Start Date]],DataTbl[[#This Row],[End Date]])=DataTbl[[#This Row],[Date]]</f>
        <v>1</v>
      </c>
      <c r="G10" s="50"/>
      <c r="H10" s="43" t="b" cm="1">
        <f t="array" ref="H10">_xlfn.LAMBDA(_xlpm.date,_xlpm.startDate,_xlpm.endDate,
_xlpm.date=MEDIAN(_xlpm.date,_xlpm.startDate,_xlpm.endDate))(DataTbl[[#This Row],[Date]],DataTbl[[#This Row],[Start Date]],DataTbl[[#This Row],[End Date]])</f>
        <v>1</v>
      </c>
      <c r="I10" s="43"/>
      <c r="J10" s="43" t="b" cm="1">
        <f t="array" ref="J10">BetweenInclusive(DataTbl[[#This Row],[Date]],DataTbl[[#This Row],[Start Date]],DataTbl[[#This Row],[End Date]])</f>
        <v>1</v>
      </c>
      <c r="K10" s="4"/>
    </row>
    <row r="11" spans="1:16" x14ac:dyDescent="0.3">
      <c r="B11" s="4"/>
      <c r="C11" s="50">
        <v>45658</v>
      </c>
      <c r="D11" s="50">
        <v>45658</v>
      </c>
      <c r="E11" s="50">
        <v>46022</v>
      </c>
      <c r="F11" s="50" t="b">
        <f>MEDIAN(DataTbl[[#This Row],[Date]],DataTbl[[#This Row],[Start Date]],DataTbl[[#This Row],[End Date]])=DataTbl[[#This Row],[Date]]</f>
        <v>1</v>
      </c>
      <c r="G11" s="50"/>
      <c r="H11" s="43" t="b" cm="1">
        <f t="array" ref="H11">_xlfn.LAMBDA(_xlpm.date,_xlpm.startDate,_xlpm.endDate,
_xlpm.date=MEDIAN(_xlpm.date,_xlpm.startDate,_xlpm.endDate))(DataTbl[[#This Row],[Date]],DataTbl[[#This Row],[Start Date]],DataTbl[[#This Row],[End Date]])</f>
        <v>1</v>
      </c>
      <c r="I11" s="43"/>
      <c r="J11" s="43" t="b" cm="1">
        <f t="array" ref="J11">BetweenInclusive(DataTbl[[#This Row],[Date]],DataTbl[[#This Row],[Start Date]],DataTbl[[#This Row],[End Date]])</f>
        <v>1</v>
      </c>
      <c r="K11" s="4"/>
    </row>
    <row r="12" spans="1:16" x14ac:dyDescent="0.3">
      <c r="B12" s="4"/>
      <c r="C12" s="50">
        <v>46023</v>
      </c>
      <c r="D12" s="50">
        <v>45658</v>
      </c>
      <c r="E12" s="50">
        <v>46022</v>
      </c>
      <c r="F12" s="50" t="b">
        <f>MEDIAN(DataTbl[[#This Row],[Date]],DataTbl[[#This Row],[Start Date]],DataTbl[[#This Row],[End Date]])=DataTbl[[#This Row],[Date]]</f>
        <v>0</v>
      </c>
      <c r="G12" s="50"/>
      <c r="H12" s="43" t="b" cm="1">
        <f t="array" ref="H12">_xlfn.LAMBDA(_xlpm.date,_xlpm.startDate,_xlpm.endDate,
_xlpm.date=MEDIAN(_xlpm.date,_xlpm.startDate,_xlpm.endDate))(DataTbl[[#This Row],[Date]],DataTbl[[#This Row],[Start Date]],DataTbl[[#This Row],[End Date]])</f>
        <v>0</v>
      </c>
      <c r="I12" s="43"/>
      <c r="J12" s="43" t="b" cm="1">
        <f t="array" ref="J12">BetweenInclusive(DataTbl[[#This Row],[Date]],DataTbl[[#This Row],[Start Date]],DataTbl[[#This Row],[End Date]])</f>
        <v>0</v>
      </c>
      <c r="K12" s="4"/>
    </row>
    <row r="13" spans="1:16" ht="6" customHeight="1" x14ac:dyDescent="0.3">
      <c r="B13" s="4"/>
      <c r="C13" s="4"/>
      <c r="D13" s="4"/>
      <c r="E13" s="4"/>
      <c r="F13" s="9"/>
      <c r="G13" s="9"/>
      <c r="H13" s="9"/>
      <c r="I13" s="9"/>
      <c r="J13" s="9"/>
      <c r="K13" s="4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47D8-2D07-4F72-A545-116C32F6AA78}">
  <dimension ref="A1:H40"/>
  <sheetViews>
    <sheetView showGridLines="0" showRowColHeaders="0" zoomScaleNormal="100" workbookViewId="0"/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34"/>
      <c r="B1" s="33" t="s">
        <v>9</v>
      </c>
      <c r="C1" s="7"/>
      <c r="D1" s="7"/>
      <c r="E1" s="7"/>
      <c r="F1" s="7"/>
      <c r="G1" s="7"/>
      <c r="H1" s="7"/>
    </row>
    <row r="2" spans="1:8" x14ac:dyDescent="0.25"/>
    <row r="3" spans="1:8" x14ac:dyDescent="0.25">
      <c r="B3" s="1" t="s">
        <v>10</v>
      </c>
    </row>
    <row r="4" spans="1:8" x14ac:dyDescent="0.25">
      <c r="B4" s="2" t="s">
        <v>11</v>
      </c>
      <c r="C4" s="3" t="s">
        <v>12</v>
      </c>
    </row>
    <row r="5" spans="1:8" x14ac:dyDescent="0.25">
      <c r="B5" s="2" t="s">
        <v>13</v>
      </c>
      <c r="C5" s="3" t="s">
        <v>14</v>
      </c>
    </row>
    <row r="6" spans="1:8" x14ac:dyDescent="0.25">
      <c r="B6" s="2" t="s">
        <v>15</v>
      </c>
      <c r="C6" s="3" t="s">
        <v>16</v>
      </c>
    </row>
    <row r="7" spans="1:8" x14ac:dyDescent="0.25"/>
    <row r="8" spans="1:8" x14ac:dyDescent="0.25">
      <c r="B8" s="1" t="s">
        <v>17</v>
      </c>
    </row>
    <row r="9" spans="1:8" x14ac:dyDescent="0.25">
      <c r="B9" s="2" t="s">
        <v>18</v>
      </c>
      <c r="C9" s="3" t="s">
        <v>19</v>
      </c>
    </row>
    <row r="10" spans="1:8" x14ac:dyDescent="0.25"/>
    <row r="11" spans="1:8" x14ac:dyDescent="0.25">
      <c r="B11" s="1" t="s">
        <v>20</v>
      </c>
    </row>
    <row r="12" spans="1:8" x14ac:dyDescent="0.25">
      <c r="B12" s="2" t="s">
        <v>21</v>
      </c>
      <c r="C12" s="3" t="s">
        <v>22</v>
      </c>
    </row>
    <row r="13" spans="1:8" x14ac:dyDescent="0.25">
      <c r="B13" s="2" t="s">
        <v>23</v>
      </c>
      <c r="C13" s="3" t="s">
        <v>24</v>
      </c>
    </row>
    <row r="14" spans="1:8" x14ac:dyDescent="0.25">
      <c r="B14" s="2" t="s">
        <v>25</v>
      </c>
      <c r="C14" s="3" t="s">
        <v>26</v>
      </c>
    </row>
    <row r="15" spans="1:8" x14ac:dyDescent="0.25">
      <c r="B15" s="2" t="s">
        <v>27</v>
      </c>
      <c r="C15" s="3" t="s">
        <v>28</v>
      </c>
    </row>
    <row r="16" spans="1:8" x14ac:dyDescent="0.25">
      <c r="B16" s="2" t="s">
        <v>29</v>
      </c>
      <c r="C16" s="3" t="s">
        <v>30</v>
      </c>
    </row>
    <row r="17" spans="2:3" x14ac:dyDescent="0.25">
      <c r="B17" s="2" t="s">
        <v>31</v>
      </c>
      <c r="C17" s="3" t="s">
        <v>32</v>
      </c>
    </row>
    <row r="18" spans="2:3" x14ac:dyDescent="0.25">
      <c r="B18" s="2" t="s">
        <v>33</v>
      </c>
      <c r="C18" s="3" t="s">
        <v>34</v>
      </c>
    </row>
    <row r="19" spans="2:3" x14ac:dyDescent="0.25">
      <c r="B19" s="2" t="s">
        <v>35</v>
      </c>
      <c r="C19" s="3" t="s">
        <v>36</v>
      </c>
    </row>
    <row r="20" spans="2:3" x14ac:dyDescent="0.25">
      <c r="B20" s="2" t="s">
        <v>78</v>
      </c>
      <c r="C20" s="3" t="s">
        <v>79</v>
      </c>
    </row>
    <row r="21" spans="2:3" x14ac:dyDescent="0.25">
      <c r="B21" s="2" t="s">
        <v>80</v>
      </c>
      <c r="C21" s="3" t="s">
        <v>83</v>
      </c>
    </row>
    <row r="22" spans="2:3" x14ac:dyDescent="0.25">
      <c r="B22" s="2" t="s">
        <v>37</v>
      </c>
      <c r="C22" s="3" t="s">
        <v>38</v>
      </c>
    </row>
    <row r="23" spans="2:3" x14ac:dyDescent="0.25">
      <c r="B23" s="2" t="s">
        <v>39</v>
      </c>
      <c r="C23" s="3" t="s">
        <v>40</v>
      </c>
    </row>
    <row r="24" spans="2:3" x14ac:dyDescent="0.25">
      <c r="B24" s="2" t="s">
        <v>41</v>
      </c>
      <c r="C24" s="3" t="s">
        <v>42</v>
      </c>
    </row>
    <row r="25" spans="2:3" x14ac:dyDescent="0.25">
      <c r="B25" s="2" t="s">
        <v>43</v>
      </c>
      <c r="C25" s="3" t="s">
        <v>44</v>
      </c>
    </row>
    <row r="26" spans="2:3" x14ac:dyDescent="0.25">
      <c r="B26" s="2" t="s">
        <v>45</v>
      </c>
      <c r="C26" s="3" t="s">
        <v>46</v>
      </c>
    </row>
    <row r="27" spans="2:3" x14ac:dyDescent="0.25">
      <c r="B27" s="2" t="s">
        <v>47</v>
      </c>
      <c r="C27" s="3" t="s">
        <v>48</v>
      </c>
    </row>
    <row r="28" spans="2:3" x14ac:dyDescent="0.25">
      <c r="B28" s="2" t="s">
        <v>81</v>
      </c>
      <c r="C28" s="3" t="s">
        <v>82</v>
      </c>
    </row>
    <row r="29" spans="2:3" x14ac:dyDescent="0.25">
      <c r="B29" s="2" t="s">
        <v>78</v>
      </c>
      <c r="C29" s="3" t="s">
        <v>79</v>
      </c>
    </row>
    <row r="30" spans="2:3" x14ac:dyDescent="0.25">
      <c r="B30" s="2" t="s">
        <v>76</v>
      </c>
      <c r="C30" s="3" t="s">
        <v>77</v>
      </c>
    </row>
    <row r="31" spans="2:3" x14ac:dyDescent="0.25">
      <c r="B31" s="2"/>
      <c r="C31" s="3"/>
    </row>
    <row r="32" spans="2:3" x14ac:dyDescent="0.25">
      <c r="B32" s="1" t="s">
        <v>49</v>
      </c>
    </row>
    <row r="33" spans="2:3" x14ac:dyDescent="0.25">
      <c r="B33" s="2" t="s">
        <v>50</v>
      </c>
      <c r="C33" s="3" t="s">
        <v>51</v>
      </c>
    </row>
    <row r="34" spans="2:3" x14ac:dyDescent="0.25">
      <c r="B34" s="2"/>
      <c r="C34" s="3"/>
    </row>
    <row r="35" spans="2:3" x14ac:dyDescent="0.25">
      <c r="B35" s="1" t="s">
        <v>75</v>
      </c>
      <c r="C35" s="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6804540-43B0-4917-8C31-6BA49138DB63}"/>
    <hyperlink ref="C6" r:id="rId2" display="http://www.myonlinetraininghub.com/category/excel-dashboard" xr:uid="{D2239242-1590-4A95-B2DD-552C940FDFF2}"/>
    <hyperlink ref="C9" r:id="rId3" display="http://www.myonlinetraininghub.com/excel-webinars" xr:uid="{9459537E-7D61-4F76-9C30-07C1D71C701D}"/>
    <hyperlink ref="C33" r:id="rId4" xr:uid="{17B6DA40-AE3E-44DF-AA3A-6DB15618FD1C}"/>
    <hyperlink ref="C4" r:id="rId5" xr:uid="{BB2451AD-23AD-4B16-AB53-18C8C444CAEC}"/>
    <hyperlink ref="C19" r:id="rId6" xr:uid="{FED3065B-879C-479E-BEA0-8CC3D2A143D8}"/>
    <hyperlink ref="C18" r:id="rId7" xr:uid="{F9B894D1-DD24-42CF-BDDD-2C777E267B2D}"/>
    <hyperlink ref="C12" r:id="rId8" xr:uid="{70F5F3B1-C15B-4475-9F68-51F15FCB84EE}"/>
    <hyperlink ref="C13" r:id="rId9" xr:uid="{9CAB9626-83C1-4497-B1F9-17F524848655}"/>
    <hyperlink ref="C14" r:id="rId10" xr:uid="{FC949AA8-AEEF-4A7A-8C25-33EE66BF1FCA}"/>
    <hyperlink ref="C15" r:id="rId11" xr:uid="{B9A94296-D078-48E6-B20D-97DDA9281823}"/>
    <hyperlink ref="C16" r:id="rId12" xr:uid="{7282B8C6-AB09-4643-94B3-9EE00AC2EB27}"/>
    <hyperlink ref="C17" r:id="rId13" xr:uid="{0E6CC592-3AB6-458A-A860-1A76ACEF83B6}"/>
    <hyperlink ref="C22" r:id="rId14" xr:uid="{9326BAA7-CEAD-4360-AA3B-870AC500496C}"/>
    <hyperlink ref="C23" r:id="rId15" xr:uid="{1618935D-49FC-4C2A-8311-9D4E14954CF1}"/>
    <hyperlink ref="C24" r:id="rId16" xr:uid="{4FC80C28-AB31-411C-A5D7-60CA76313774}"/>
    <hyperlink ref="C25" r:id="rId17" xr:uid="{EE806D25-354A-410E-BF5C-D95047EF01C1}"/>
    <hyperlink ref="C26" r:id="rId18" xr:uid="{2F2C2AF6-7AC8-4550-A3DB-671E24434A71}"/>
    <hyperlink ref="C27" r:id="rId19" xr:uid="{75F5A0D9-DFC6-4367-8DD0-B9614D992790}"/>
    <hyperlink ref="C30" r:id="rId20" xr:uid="{46EF8656-E596-4506-8B3E-CA6DCD456BFC}"/>
  </hyperlinks>
  <pageMargins left="0.7" right="0.7" top="0.75" bottom="0.75" header="0.3" footer="0.3"/>
  <drawing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0" ma:contentTypeDescription="Create a new document." ma:contentTypeScope="" ma:versionID="ee49642cd881f6af9bd43a54f5ae3499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0128113e904f3f2ca999b84155b1dfd6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6676B0-BE5C-4C14-974A-7289CF5110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C00B319-165B-4AE8-A6AE-EED707A1FDFE}">
  <ds:schemaRefs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04ec5a1a-e29c-407e-9660-cb4eaaff03ab"/>
    <ds:schemaRef ds:uri="98587d8b-32ff-4694-8d3a-6f66eb643b0d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Copyright</vt:lpstr>
      <vt:lpstr>Lookups</vt:lpstr>
      <vt:lpstr>Logic</vt:lpstr>
      <vt:lpstr>Dates</vt:lpstr>
      <vt:lpstr>Custom Functions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2019-12-23T04:48:23Z</dcterms:created>
  <dcterms:modified xsi:type="dcterms:W3CDTF">2025-09-30T03:58:02Z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