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Beyond IF/"/>
    </mc:Choice>
  </mc:AlternateContent>
  <xr:revisionPtr revIDLastSave="764" documentId="8_{C25938B6-02BC-3943-9D99-AF261106BD56}" xr6:coauthVersionLast="47" xr6:coauthVersionMax="47" xr10:uidLastSave="{A782F817-C409-4F08-9C85-3A8CA7638626}"/>
  <bookViews>
    <workbookView xWindow="-120" yWindow="-120" windowWidth="29040" windowHeight="15720" activeTab="1" xr2:uid="{00000000-000D-0000-FFFF-FFFF00000000}"/>
  </bookViews>
  <sheets>
    <sheet name="Copyright" sheetId="13" r:id="rId1"/>
    <sheet name="1 IFS" sheetId="11" r:id="rId2"/>
    <sheet name="2 XLOOKUP" sheetId="5" r:id="rId3"/>
    <sheet name="3 SWITCH" sheetId="12" r:id="rId4"/>
    <sheet name="4 CHOOSE" sheetId="4" r:id="rId5"/>
    <sheet name="5 SUMIFS &amp; COUNTIFS" sheetId="7" r:id="rId6"/>
    <sheet name="6 LET" sheetId="9" r:id="rId7"/>
    <sheet name="More Resources" sheetId="14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5" l="1"/>
  <c r="E8" i="5"/>
  <c r="E9" i="5"/>
  <c r="E10" i="5"/>
  <c r="E6" i="5"/>
  <c r="F7" i="5"/>
  <c r="F8" i="5"/>
  <c r="F9" i="5"/>
  <c r="F10" i="5"/>
  <c r="F6" i="5"/>
  <c r="G12" i="7"/>
  <c r="F12" i="7"/>
  <c r="L6" i="12"/>
  <c r="G6" i="11"/>
  <c r="H7" i="9"/>
  <c r="H8" i="9"/>
  <c r="H9" i="9"/>
  <c r="H6" i="9"/>
  <c r="G7" i="9"/>
  <c r="G6" i="9"/>
  <c r="G8" i="9"/>
  <c r="G9" i="9"/>
  <c r="L7" i="7"/>
  <c r="L6" i="7"/>
  <c r="F7" i="4"/>
  <c r="F8" i="4"/>
  <c r="F9" i="4"/>
  <c r="F10" i="4"/>
  <c r="F11" i="4"/>
  <c r="F12" i="4"/>
  <c r="F13" i="4"/>
  <c r="F6" i="4"/>
  <c r="G9" i="12"/>
  <c r="M6" i="12" s="1" a="1"/>
  <c r="G8" i="12"/>
  <c r="G7" i="12"/>
  <c r="G6" i="12"/>
  <c r="D10" i="12"/>
  <c r="E10" i="12"/>
  <c r="F10" i="12"/>
  <c r="G10" i="12"/>
  <c r="H7" i="11" a="1"/>
  <c r="H8" i="11" a="1"/>
  <c r="H9" i="11" a="1"/>
  <c r="H10" i="11" a="1"/>
  <c r="H6" i="11" a="1"/>
  <c r="G7" i="11"/>
  <c r="G8" i="11"/>
  <c r="G9" i="11"/>
  <c r="G10" i="11"/>
  <c r="G6" i="7"/>
  <c r="G11" i="7"/>
  <c r="G10" i="7"/>
  <c r="G9" i="7"/>
  <c r="G8" i="7"/>
  <c r="G7" i="7"/>
  <c r="D13" i="4"/>
  <c r="E13" i="4" s="1"/>
  <c r="D12" i="4"/>
  <c r="E12" i="4" s="1"/>
  <c r="D11" i="4"/>
  <c r="E11" i="4" s="1"/>
  <c r="D10" i="4"/>
  <c r="E10" i="4" s="1"/>
  <c r="D9" i="4"/>
  <c r="E9" i="4" s="1"/>
  <c r="D8" i="4"/>
  <c r="E8" i="4" s="1"/>
  <c r="D7" i="4"/>
  <c r="E7" i="4" s="1"/>
  <c r="D6" i="4"/>
  <c r="E6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<sst xmlns="http://schemas.openxmlformats.org/spreadsheetml/2006/main" count="186" uniqueCount="154">
  <si>
    <t>Sales Rep</t>
  </si>
  <si>
    <t>Revenue</t>
  </si>
  <si>
    <t>Common IF version</t>
  </si>
  <si>
    <t>Notes</t>
  </si>
  <si>
    <t>Ava</t>
  </si>
  <si>
    <t>Ben</t>
  </si>
  <si>
    <t>Clara</t>
  </si>
  <si>
    <t>Diego</t>
  </si>
  <si>
    <t>Maya</t>
  </si>
  <si>
    <t>Region Code</t>
  </si>
  <si>
    <t>N</t>
  </si>
  <si>
    <t>North</t>
  </si>
  <si>
    <t>S</t>
  </si>
  <si>
    <t>South</t>
  </si>
  <si>
    <t>E</t>
  </si>
  <si>
    <t>W</t>
  </si>
  <si>
    <t>West</t>
  </si>
  <si>
    <t>C</t>
  </si>
  <si>
    <t>Use when the input is already a position number, such as month number, weekday number, rating number, or scenario number.</t>
  </si>
  <si>
    <t>Date</t>
  </si>
  <si>
    <t>Month #</t>
  </si>
  <si>
    <t>CHOOSE version</t>
  </si>
  <si>
    <t>Jan = Q3 when fiscal year starts in July</t>
  </si>
  <si>
    <t>Feb = Q3</t>
  </si>
  <si>
    <t>Apr = Q4</t>
  </si>
  <si>
    <t>Jun = Q4</t>
  </si>
  <si>
    <t>Jul = Q1</t>
  </si>
  <si>
    <t>Sep = Q1</t>
  </si>
  <si>
    <t>Nov = Q2</t>
  </si>
  <si>
    <t>Dec = Q2</t>
  </si>
  <si>
    <t>Use when logic is really a lookup table. This makes the workbook easier to update when rates change.</t>
  </si>
  <si>
    <t>XLOOKUP version</t>
  </si>
  <si>
    <t>Rate</t>
  </si>
  <si>
    <t>Region</t>
  </si>
  <si>
    <t>Status</t>
  </si>
  <si>
    <t>Question</t>
  </si>
  <si>
    <t>Formula</t>
  </si>
  <si>
    <t>Closed</t>
  </si>
  <si>
    <t>Closed North revenue</t>
  </si>
  <si>
    <t>Open</t>
  </si>
  <si>
    <t>Closed North deals</t>
  </si>
  <si>
    <t>Owen</t>
  </si>
  <si>
    <t>Product</t>
  </si>
  <si>
    <t>Cost</t>
  </si>
  <si>
    <t>Discount</t>
  </si>
  <si>
    <t>Order ID</t>
  </si>
  <si>
    <t>Payment Status</t>
  </si>
  <si>
    <t>Delivery Days</t>
  </si>
  <si>
    <t>Action</t>
  </si>
  <si>
    <t>Paid</t>
  </si>
  <si>
    <t>In Stock</t>
  </si>
  <si>
    <t>Ship</t>
  </si>
  <si>
    <t>Unpaid</t>
  </si>
  <si>
    <t>Chase Payment</t>
  </si>
  <si>
    <t>Out of Stock</t>
  </si>
  <si>
    <t>Backorder</t>
  </si>
  <si>
    <t>Expedite</t>
  </si>
  <si>
    <t>Condition</t>
  </si>
  <si>
    <t>Payment Status is Unpaid</t>
  </si>
  <si>
    <t>Stock Status is Out of Stock</t>
  </si>
  <si>
    <t>Delivery Days is greater than 7</t>
  </si>
  <si>
    <t>Otherwise</t>
  </si>
  <si>
    <t>Action
(Nested IF)</t>
  </si>
  <si>
    <t>Action
(IFS)</t>
  </si>
  <si>
    <t>1. IFS</t>
  </si>
  <si>
    <t>Sales</t>
  </si>
  <si>
    <t>Units</t>
  </si>
  <si>
    <t>Profit</t>
  </si>
  <si>
    <t>Alpha</t>
  </si>
  <si>
    <t>Beta</t>
  </si>
  <si>
    <t>Gamma</t>
  </si>
  <si>
    <t>One input that determines which calculation to run.</t>
  </si>
  <si>
    <t>Metric</t>
  </si>
  <si>
    <t>Profit Margin</t>
  </si>
  <si>
    <t>Totals</t>
  </si>
  <si>
    <t>Delta</t>
  </si>
  <si>
    <t>IF helper:
eligible revenue</t>
  </si>
  <si>
    <t>5. SUMIFS and COUNTIFS</t>
  </si>
  <si>
    <t>6. LET</t>
  </si>
  <si>
    <t>Target</t>
  </si>
  <si>
    <t>Cara</t>
  </si>
  <si>
    <t>Dan</t>
  </si>
  <si>
    <t>Stock
Status</t>
  </si>
  <si>
    <t>Simplified way to write nested IF formulas that require multiple conditions and results.</t>
  </si>
  <si>
    <t>Use when the goal is to summarize records that meet conditions. No need for helper columns to add or count rows.</t>
  </si>
  <si>
    <t>SWITCH Result</t>
  </si>
  <si>
    <t>IF Result</t>
  </si>
  <si>
    <t>Commission
Inefficient IF</t>
  </si>
  <si>
    <t>Commission
Efficient IF</t>
  </si>
  <si>
    <t>4. CHOOSE</t>
  </si>
  <si>
    <t>2. XLOOKUP</t>
  </si>
  <si>
    <t>3. SWITCH</t>
  </si>
  <si>
    <t>Improved calculation efficiency and readability through defined variables</t>
  </si>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</sst>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\$#,##0"/>
    <numFmt numFmtId="165" formatCode="0.0%"/>
    <numFmt numFmtId="166" formatCode="d\-mmm\-yyyy"/>
    <numFmt numFmtId="167" formatCode="&quot;$&quot;#,##0.00"/>
    <numFmt numFmtId="168" formatCode="@*."/>
  </numFmts>
  <fonts count="16">
    <font>
      <sz val="11"/>
      <name val="Carlito"/>
    </font>
    <font>
      <sz val="11"/>
      <color theme="1"/>
      <name val="Calibri"/>
      <family val="2"/>
      <scheme val="minor"/>
    </font>
    <font>
      <sz val="11"/>
      <name val="Carlito"/>
    </font>
    <font>
      <sz val="28"/>
      <color theme="0"/>
      <name val="Segoe UI Light"/>
      <family val="2"/>
    </font>
    <font>
      <sz val="11"/>
      <color theme="1"/>
      <name val="Segoe UI"/>
      <family val="2"/>
    </font>
    <font>
      <i/>
      <sz val="11"/>
      <color theme="1" tint="0.34998626667073579"/>
      <name val="Carlito"/>
    </font>
    <font>
      <i/>
      <sz val="9"/>
      <color theme="1" tint="0.34998626667073579"/>
      <name val="Carlito"/>
    </font>
    <font>
      <b/>
      <sz val="11"/>
      <name val="Segoe UI"/>
      <family val="2"/>
    </font>
    <font>
      <sz val="11"/>
      <name val="Segoe UI"/>
      <family val="2"/>
    </font>
    <font>
      <i/>
      <sz val="11"/>
      <name val="Segoe UI"/>
      <family val="2"/>
    </font>
    <font>
      <sz val="28"/>
      <color theme="0"/>
      <name val="Segoe UI"/>
      <family val="2"/>
    </font>
    <font>
      <i/>
      <sz val="11"/>
      <color rgb="FF595959"/>
      <name val="Segoe UI"/>
      <family val="2"/>
    </font>
    <font>
      <b/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F5511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1"/>
    <xf numFmtId="0" fontId="15" fillId="0" borderId="1" applyNumberFormat="0" applyFill="0" applyBorder="0" applyAlignment="0" applyProtection="0"/>
  </cellStyleXfs>
  <cellXfs count="64">
    <xf numFmtId="0" fontId="0" fillId="0" borderId="0" xfId="0"/>
    <xf numFmtId="0" fontId="3" fillId="2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4" fillId="3" borderId="0" xfId="0" applyFont="1" applyFill="1"/>
    <xf numFmtId="0" fontId="0" fillId="4" borderId="0" xfId="0" applyFill="1"/>
    <xf numFmtId="0" fontId="0" fillId="5" borderId="0" xfId="0" applyFill="1"/>
    <xf numFmtId="0" fontId="0" fillId="5" borderId="0" xfId="0" applyFill="1" applyAlignment="1">
      <alignment wrapText="1"/>
    </xf>
    <xf numFmtId="0" fontId="5" fillId="4" borderId="0" xfId="0" applyFont="1" applyFill="1" applyAlignment="1">
      <alignment vertical="center"/>
    </xf>
    <xf numFmtId="3" fontId="0" fillId="5" borderId="0" xfId="0" applyNumberFormat="1" applyFill="1" applyAlignment="1">
      <alignment wrapText="1"/>
    </xf>
    <xf numFmtId="0" fontId="6" fillId="4" borderId="0" xfId="0" applyFont="1" applyFill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right" vertical="center" wrapText="1"/>
    </xf>
    <xf numFmtId="0" fontId="7" fillId="5" borderId="0" xfId="0" applyFont="1" applyFill="1" applyAlignment="1">
      <alignment horizontal="left" vertical="center" wrapText="1"/>
    </xf>
    <xf numFmtId="0" fontId="8" fillId="4" borderId="0" xfId="0" applyFont="1" applyFill="1"/>
    <xf numFmtId="0" fontId="8" fillId="5" borderId="0" xfId="0" applyFont="1" applyFill="1" applyAlignment="1">
      <alignment wrapText="1"/>
    </xf>
    <xf numFmtId="3" fontId="8" fillId="5" borderId="0" xfId="0" applyNumberFormat="1" applyFont="1" applyFill="1" applyAlignment="1">
      <alignment wrapText="1"/>
    </xf>
    <xf numFmtId="3" fontId="8" fillId="5" borderId="2" xfId="0" applyNumberFormat="1" applyFont="1" applyFill="1" applyBorder="1" applyAlignment="1">
      <alignment wrapText="1"/>
    </xf>
    <xf numFmtId="0" fontId="8" fillId="5" borderId="2" xfId="0" applyFont="1" applyFill="1" applyBorder="1" applyAlignment="1">
      <alignment wrapText="1"/>
    </xf>
    <xf numFmtId="0" fontId="7" fillId="5" borderId="0" xfId="0" applyFont="1" applyFill="1" applyAlignment="1">
      <alignment wrapText="1"/>
    </xf>
    <xf numFmtId="3" fontId="7" fillId="5" borderId="0" xfId="0" applyNumberFormat="1" applyFont="1" applyFill="1" applyAlignment="1">
      <alignment wrapText="1"/>
    </xf>
    <xf numFmtId="0" fontId="8" fillId="5" borderId="0" xfId="0" applyFont="1" applyFill="1"/>
    <xf numFmtId="0" fontId="7" fillId="5" borderId="2" xfId="0" applyFont="1" applyFill="1" applyBorder="1"/>
    <xf numFmtId="0" fontId="7" fillId="5" borderId="2" xfId="0" applyFont="1" applyFill="1" applyBorder="1" applyAlignment="1">
      <alignment horizontal="right"/>
    </xf>
    <xf numFmtId="167" fontId="8" fillId="5" borderId="0" xfId="1" applyNumberFormat="1" applyFont="1" applyFill="1"/>
    <xf numFmtId="165" fontId="8" fillId="5" borderId="0" xfId="0" applyNumberFormat="1" applyFont="1" applyFill="1" applyAlignment="1">
      <alignment wrapText="1"/>
    </xf>
    <xf numFmtId="0" fontId="7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wrapText="1"/>
    </xf>
    <xf numFmtId="0" fontId="7" fillId="5" borderId="2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wrapText="1"/>
    </xf>
    <xf numFmtId="165" fontId="8" fillId="5" borderId="0" xfId="0" applyNumberFormat="1" applyFont="1" applyFill="1" applyAlignment="1">
      <alignment horizontal="center" wrapText="1"/>
    </xf>
    <xf numFmtId="0" fontId="7" fillId="5" borderId="2" xfId="0" applyFont="1" applyFill="1" applyBorder="1" applyAlignment="1">
      <alignment horizontal="center" vertical="top" wrapText="1"/>
    </xf>
    <xf numFmtId="0" fontId="8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vertical="center" wrapText="1"/>
    </xf>
    <xf numFmtId="0" fontId="8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8" fillId="3" borderId="0" xfId="0" applyFont="1" applyFill="1"/>
    <xf numFmtId="0" fontId="8" fillId="4" borderId="0" xfId="0" applyFont="1" applyFill="1" applyAlignment="1">
      <alignment wrapText="1"/>
    </xf>
    <xf numFmtId="0" fontId="7" fillId="5" borderId="0" xfId="0" applyFont="1" applyFill="1" applyAlignment="1">
      <alignment horizontal="center" vertical="center" wrapText="1"/>
    </xf>
    <xf numFmtId="166" fontId="8" fillId="5" borderId="0" xfId="0" applyNumberFormat="1" applyFont="1" applyFill="1" applyAlignment="1">
      <alignment wrapText="1"/>
    </xf>
    <xf numFmtId="0" fontId="9" fillId="4" borderId="0" xfId="0" applyFont="1" applyFill="1" applyAlignment="1">
      <alignment wrapText="1"/>
    </xf>
    <xf numFmtId="164" fontId="8" fillId="5" borderId="0" xfId="0" applyNumberFormat="1" applyFont="1" applyFill="1" applyAlignment="1">
      <alignment wrapText="1"/>
    </xf>
    <xf numFmtId="0" fontId="8" fillId="4" borderId="1" xfId="0" applyFont="1" applyFill="1" applyBorder="1"/>
    <xf numFmtId="0" fontId="10" fillId="2" borderId="0" xfId="0" applyFont="1" applyFill="1" applyAlignment="1">
      <alignment vertical="center"/>
    </xf>
    <xf numFmtId="0" fontId="10" fillId="3" borderId="0" xfId="0" applyFont="1" applyFill="1" applyAlignment="1">
      <alignment vertical="center"/>
    </xf>
    <xf numFmtId="0" fontId="11" fillId="4" borderId="0" xfId="0" applyFont="1" applyFill="1" applyAlignment="1">
      <alignment vertical="top" wrapText="1"/>
    </xf>
    <xf numFmtId="0" fontId="7" fillId="5" borderId="0" xfId="0" applyFont="1" applyFill="1"/>
    <xf numFmtId="0" fontId="11" fillId="4" borderId="0" xfId="0" applyFont="1" applyFill="1" applyAlignment="1">
      <alignment vertical="top"/>
    </xf>
    <xf numFmtId="0" fontId="7" fillId="5" borderId="2" xfId="0" applyFont="1" applyFill="1" applyBorder="1" applyAlignment="1">
      <alignment horizontal="center"/>
    </xf>
    <xf numFmtId="3" fontId="8" fillId="5" borderId="0" xfId="0" applyNumberFormat="1" applyFont="1" applyFill="1"/>
    <xf numFmtId="9" fontId="8" fillId="5" borderId="0" xfId="0" applyNumberFormat="1" applyFont="1" applyFill="1" applyAlignment="1">
      <alignment horizontal="center"/>
    </xf>
    <xf numFmtId="0" fontId="7" fillId="5" borderId="2" xfId="0" applyFont="1" applyFill="1" applyBorder="1" applyAlignment="1">
      <alignment horizontal="right" wrapText="1"/>
    </xf>
    <xf numFmtId="0" fontId="7" fillId="5" borderId="2" xfId="0" applyFont="1" applyFill="1" applyBorder="1" applyAlignment="1">
      <alignment horizontal="center" wrapText="1"/>
    </xf>
    <xf numFmtId="0" fontId="7" fillId="5" borderId="2" xfId="0" applyFont="1" applyFill="1" applyBorder="1" applyAlignment="1">
      <alignment horizontal="left" wrapText="1"/>
    </xf>
    <xf numFmtId="0" fontId="6" fillId="4" borderId="0" xfId="0" applyFont="1" applyFill="1" applyAlignment="1">
      <alignment vertical="center"/>
    </xf>
    <xf numFmtId="0" fontId="3" fillId="2" borderId="1" xfId="2" applyFont="1" applyFill="1" applyAlignment="1">
      <alignment vertical="center"/>
    </xf>
    <xf numFmtId="0" fontId="3" fillId="6" borderId="1" xfId="2" applyFont="1" applyFill="1" applyAlignment="1">
      <alignment vertical="center"/>
    </xf>
    <xf numFmtId="0" fontId="1" fillId="0" borderId="1" xfId="2"/>
    <xf numFmtId="0" fontId="13" fillId="0" borderId="1" xfId="2" applyFont="1"/>
    <xf numFmtId="0" fontId="13" fillId="0" borderId="1" xfId="2" applyFont="1" applyAlignment="1">
      <alignment vertical="center"/>
    </xf>
    <xf numFmtId="0" fontId="12" fillId="0" borderId="1" xfId="2" applyFont="1"/>
    <xf numFmtId="168" fontId="1" fillId="0" borderId="1" xfId="2" applyNumberFormat="1" applyAlignment="1">
      <alignment horizontal="left" indent="1"/>
    </xf>
    <xf numFmtId="0" fontId="15" fillId="0" borderId="1" xfId="3"/>
  </cellXfs>
  <cellStyles count="4">
    <cellStyle name="Currency" xfId="1" builtinId="4"/>
    <cellStyle name="Hyperlink 2" xfId="3" xr:uid="{56F390D4-629E-4AE4-AC92-606EA334B6EE}"/>
    <cellStyle name="Normal" xfId="0" builtinId="0"/>
    <cellStyle name="Normal 2" xfId="2" xr:uid="{A2C737DC-E87A-4BDB-93FB-ED557CDA4C5C}"/>
  </cellStyles>
  <dxfs count="4">
    <dxf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YRtl1gSbQ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6-better-alternatives-to-the-excel-if-function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YRtl1gSbQ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6-better-alternatives-to-the-excel-if-function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YRtl1gSbQ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6-better-alternatives-to-the-excel-if-function" TargetMode="Externa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YRtl1gSbQ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6-better-alternatives-to-the-excel-if-function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YRtl1gSbQ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6-better-alternatives-to-the-excel-if-function" TargetMode="Externa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YRtl1gSbQ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6-better-alternatives-to-the-excel-if-function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400050</xdr:colOff>
      <xdr:row>0</xdr:row>
      <xdr:rowOff>66675</xdr:rowOff>
    </xdr:from>
    <xdr:to>
      <xdr:col>16</xdr:col>
      <xdr:colOff>547347</xdr:colOff>
      <xdr:row>0</xdr:row>
      <xdr:rowOff>644323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975D3A-6BEB-46CC-BBBD-8EC6C0B4F0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819900" y="66675"/>
          <a:ext cx="3195297" cy="5776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9</xdr:col>
      <xdr:colOff>0</xdr:colOff>
      <xdr:row>11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56D91FF7-6700-4788-9DD2-AF70197CA4AD}"/>
            </a:ext>
          </a:extLst>
        </xdr:cNvPr>
        <xdr:cNvSpPr/>
      </xdr:nvSpPr>
      <xdr:spPr>
        <a:xfrm>
          <a:off x="249115" y="989135"/>
          <a:ext cx="5846885" cy="1663211"/>
        </a:xfrm>
        <a:prstGeom prst="roundRect">
          <a:avLst>
            <a:gd name="adj" fmla="val 3233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10</xdr:col>
      <xdr:colOff>0</xdr:colOff>
      <xdr:row>3</xdr:row>
      <xdr:rowOff>1</xdr:rowOff>
    </xdr:from>
    <xdr:to>
      <xdr:col>13</xdr:col>
      <xdr:colOff>212480</xdr:colOff>
      <xdr:row>10</xdr:row>
      <xdr:rowOff>1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9630D4E9-EC82-7730-B6E2-B58BD7067CC8}"/>
            </a:ext>
          </a:extLst>
        </xdr:cNvPr>
        <xdr:cNvSpPr/>
      </xdr:nvSpPr>
      <xdr:spPr>
        <a:xfrm>
          <a:off x="6381750" y="989136"/>
          <a:ext cx="3575538" cy="1480038"/>
        </a:xfrm>
        <a:prstGeom prst="roundRect">
          <a:avLst>
            <a:gd name="adj" fmla="val 232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                         </a:t>
          </a:r>
        </a:p>
      </xdr:txBody>
    </xdr:sp>
    <xdr:clientData/>
  </xdr:twoCellAnchor>
  <xdr:twoCellAnchor editAs="absolute">
    <xdr:from>
      <xdr:col>11</xdr:col>
      <xdr:colOff>263036</xdr:colOff>
      <xdr:row>0</xdr:row>
      <xdr:rowOff>47625</xdr:rowOff>
    </xdr:from>
    <xdr:to>
      <xdr:col>14</xdr:col>
      <xdr:colOff>95276</xdr:colOff>
      <xdr:row>1</xdr:row>
      <xdr:rowOff>2485</xdr:rowOff>
    </xdr:to>
    <xdr:pic>
      <xdr:nvPicPr>
        <xdr:cNvPr id="4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8259C1-23C1-4325-B5E8-A5E1A36DCB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858000" y="47625"/>
          <a:ext cx="3197495" cy="573985"/>
        </a:xfrm>
        <a:prstGeom prst="rect">
          <a:avLst/>
        </a:prstGeom>
      </xdr:spPr>
    </xdr:pic>
    <xdr:clientData/>
  </xdr:twoCellAnchor>
  <xdr:twoCellAnchor editAs="absolute">
    <xdr:from>
      <xdr:col>6</xdr:col>
      <xdr:colOff>339237</xdr:colOff>
      <xdr:row>0</xdr:row>
      <xdr:rowOff>171450</xdr:rowOff>
    </xdr:from>
    <xdr:to>
      <xdr:col>7</xdr:col>
      <xdr:colOff>224285</xdr:colOff>
      <xdr:row>0</xdr:row>
      <xdr:rowOff>466725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CA4F5A9-E3BF-473F-9B3E-2AF8B4986786}"/>
            </a:ext>
          </a:extLst>
        </xdr:cNvPr>
        <xdr:cNvGrpSpPr/>
      </xdr:nvGrpSpPr>
      <xdr:grpSpPr>
        <a:xfrm>
          <a:off x="3826852" y="171450"/>
          <a:ext cx="1159933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090A0042-A2D3-2CCA-ED42-6ADB592CE7E0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35B424FF-576C-C4BA-7C7B-25D1E225F20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367159</xdr:colOff>
      <xdr:row>0</xdr:row>
      <xdr:rowOff>171450</xdr:rowOff>
    </xdr:from>
    <xdr:to>
      <xdr:col>10</xdr:col>
      <xdr:colOff>109412</xdr:colOff>
      <xdr:row>0</xdr:row>
      <xdr:rowOff>466725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06BEE9C-54DB-4CC7-9342-8B89ECA9A78B}"/>
            </a:ext>
          </a:extLst>
        </xdr:cNvPr>
        <xdr:cNvGrpSpPr/>
      </xdr:nvGrpSpPr>
      <xdr:grpSpPr>
        <a:xfrm>
          <a:off x="5129659" y="171450"/>
          <a:ext cx="1361503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2C6AC249-240E-586A-CDBD-6088E56A6755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B0BDFE23-A381-02D8-7354-81DC5FC2CCF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304B6CAC-8DF8-94E3-BAB0-8011B9FF13E5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3DF34A07-240C-2777-87DB-0A7E1C6FA4E6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180974</xdr:rowOff>
    </xdr:from>
    <xdr:to>
      <xdr:col>7</xdr:col>
      <xdr:colOff>0</xdr:colOff>
      <xdr:row>10</xdr:row>
      <xdr:rowOff>180974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2352BD97-30F5-436B-A3F3-19D0964BB513}"/>
            </a:ext>
          </a:extLst>
        </xdr:cNvPr>
        <xdr:cNvSpPr/>
      </xdr:nvSpPr>
      <xdr:spPr>
        <a:xfrm>
          <a:off x="249115" y="1126147"/>
          <a:ext cx="4352193" cy="1846385"/>
        </a:xfrm>
        <a:prstGeom prst="roundRect">
          <a:avLst>
            <a:gd name="adj" fmla="val 370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9</xdr:col>
      <xdr:colOff>277691</xdr:colOff>
      <xdr:row>0</xdr:row>
      <xdr:rowOff>60081</xdr:rowOff>
    </xdr:from>
    <xdr:to>
      <xdr:col>13</xdr:col>
      <xdr:colOff>314351</xdr:colOff>
      <xdr:row>1</xdr:row>
      <xdr:rowOff>18604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7E1246-E39C-4C4F-B54D-4836E9C71F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706941" y="60081"/>
          <a:ext cx="3201891" cy="581311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2</xdr:row>
      <xdr:rowOff>180973</xdr:rowOff>
    </xdr:from>
    <xdr:to>
      <xdr:col>11</xdr:col>
      <xdr:colOff>212480</xdr:colOff>
      <xdr:row>11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77C5EE15-09C7-E3C4-BB65-D68E41B3FD1C}"/>
            </a:ext>
          </a:extLst>
        </xdr:cNvPr>
        <xdr:cNvSpPr/>
      </xdr:nvSpPr>
      <xdr:spPr>
        <a:xfrm>
          <a:off x="5216769" y="1089511"/>
          <a:ext cx="2703634" cy="1848585"/>
        </a:xfrm>
        <a:prstGeom prst="roundRect">
          <a:avLst>
            <a:gd name="adj" fmla="val 370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4</xdr:col>
      <xdr:colOff>754673</xdr:colOff>
      <xdr:row>0</xdr:row>
      <xdr:rowOff>168519</xdr:rowOff>
    </xdr:from>
    <xdr:to>
      <xdr:col>5</xdr:col>
      <xdr:colOff>910818</xdr:colOff>
      <xdr:row>0</xdr:row>
      <xdr:rowOff>463794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30ED1B0-336C-4A82-8B7B-3309757AD4AF}"/>
            </a:ext>
          </a:extLst>
        </xdr:cNvPr>
        <xdr:cNvGrpSpPr/>
      </xdr:nvGrpSpPr>
      <xdr:grpSpPr>
        <a:xfrm>
          <a:off x="2879481" y="168519"/>
          <a:ext cx="1159933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56925318-F8F5-374F-E6D3-91FB546B18B5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07C97FBB-ABFE-91C2-402A-061F246BB11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108519</xdr:colOff>
      <xdr:row>0</xdr:row>
      <xdr:rowOff>168519</xdr:rowOff>
    </xdr:from>
    <xdr:to>
      <xdr:col>9</xdr:col>
      <xdr:colOff>114541</xdr:colOff>
      <xdr:row>0</xdr:row>
      <xdr:rowOff>463794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1AEA0EF-56B8-4334-9AFE-9E0D1BF90C62}"/>
            </a:ext>
          </a:extLst>
        </xdr:cNvPr>
        <xdr:cNvGrpSpPr/>
      </xdr:nvGrpSpPr>
      <xdr:grpSpPr>
        <a:xfrm>
          <a:off x="4182288" y="168519"/>
          <a:ext cx="1361503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C5859773-4F86-75C7-3992-066A5CC239D2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6A6F70D6-2B29-5C2A-E88F-F63A683BB7F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7CB8C879-7CEF-D061-5C88-C69991CFA330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76FE9A46-AAB2-FE9B-9C12-7E7ECAF95438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241787</xdr:colOff>
      <xdr:row>2</xdr:row>
      <xdr:rowOff>285750</xdr:rowOff>
    </xdr:from>
    <xdr:to>
      <xdr:col>7</xdr:col>
      <xdr:colOff>219807</xdr:colOff>
      <xdr:row>10</xdr:row>
      <xdr:rowOff>183172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F92A8C68-B50D-46E0-819B-3A8B76AF0BB0}"/>
            </a:ext>
          </a:extLst>
        </xdr:cNvPr>
        <xdr:cNvSpPr/>
      </xdr:nvSpPr>
      <xdr:spPr>
        <a:xfrm>
          <a:off x="241787" y="1194288"/>
          <a:ext cx="4989635" cy="1641230"/>
        </a:xfrm>
        <a:prstGeom prst="roundRect">
          <a:avLst>
            <a:gd name="adj" fmla="val 370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10</xdr:col>
      <xdr:colOff>146538</xdr:colOff>
      <xdr:row>0</xdr:row>
      <xdr:rowOff>36635</xdr:rowOff>
    </xdr:from>
    <xdr:to>
      <xdr:col>13</xdr:col>
      <xdr:colOff>154624</xdr:colOff>
      <xdr:row>0</xdr:row>
      <xdr:rowOff>614283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27B027-80B7-4810-B3AC-56CCE003DB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876192" y="36635"/>
          <a:ext cx="3195297" cy="577648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5E971388-E74B-03D5-4686-0FCC3D0AE3BD}"/>
            </a:ext>
          </a:extLst>
        </xdr:cNvPr>
        <xdr:cNvSpPr/>
      </xdr:nvSpPr>
      <xdr:spPr>
        <a:xfrm>
          <a:off x="5443904" y="967154"/>
          <a:ext cx="3766038" cy="820615"/>
        </a:xfrm>
        <a:prstGeom prst="roundRect">
          <a:avLst>
            <a:gd name="adj" fmla="val 370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4</xdr:col>
      <xdr:colOff>681404</xdr:colOff>
      <xdr:row>0</xdr:row>
      <xdr:rowOff>183173</xdr:rowOff>
    </xdr:from>
    <xdr:to>
      <xdr:col>5</xdr:col>
      <xdr:colOff>815567</xdr:colOff>
      <xdr:row>0</xdr:row>
      <xdr:rowOff>478448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899E17F-0424-4F9D-9F87-A19B7F05AB13}"/>
            </a:ext>
          </a:extLst>
        </xdr:cNvPr>
        <xdr:cNvGrpSpPr/>
      </xdr:nvGrpSpPr>
      <xdr:grpSpPr>
        <a:xfrm>
          <a:off x="2645019" y="183173"/>
          <a:ext cx="1159933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4FCEB4C5-D2A5-744E-D20D-8CD0E09D7E58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904FB6E4-0D43-885A-E77E-8FE68B5F903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958441</xdr:colOff>
      <xdr:row>0</xdr:row>
      <xdr:rowOff>183173</xdr:rowOff>
    </xdr:from>
    <xdr:to>
      <xdr:col>8</xdr:col>
      <xdr:colOff>77906</xdr:colOff>
      <xdr:row>0</xdr:row>
      <xdr:rowOff>478448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6C11194-16E6-4C6B-B8C4-7939F9B7276F}"/>
            </a:ext>
          </a:extLst>
        </xdr:cNvPr>
        <xdr:cNvGrpSpPr/>
      </xdr:nvGrpSpPr>
      <xdr:grpSpPr>
        <a:xfrm>
          <a:off x="3947826" y="183173"/>
          <a:ext cx="1361503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338E77E5-8A9F-120A-CB91-CE4073CEA6EF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75FF9564-4472-F2FF-2B7E-3BEC831CD164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66853084-7547-ACB4-7A0B-364EFF844458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7FA9183C-1080-5541-AAF9-3DB090CEE810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C38B6712-8762-42DD-84F9-B67254CD2656}"/>
            </a:ext>
          </a:extLst>
        </xdr:cNvPr>
        <xdr:cNvSpPr/>
      </xdr:nvSpPr>
      <xdr:spPr>
        <a:xfrm>
          <a:off x="276225" y="1400175"/>
          <a:ext cx="9277350" cy="2514600"/>
        </a:xfrm>
        <a:prstGeom prst="roundRect">
          <a:avLst>
            <a:gd name="adj" fmla="val 219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974481</xdr:colOff>
      <xdr:row>0</xdr:row>
      <xdr:rowOff>51288</xdr:rowOff>
    </xdr:from>
    <xdr:to>
      <xdr:col>10</xdr:col>
      <xdr:colOff>74028</xdr:colOff>
      <xdr:row>1</xdr:row>
      <xdr:rowOff>6148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FB6B00-B29F-43FA-8C2D-B73AC26847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487866" y="51288"/>
          <a:ext cx="3195297" cy="577648"/>
        </a:xfrm>
        <a:prstGeom prst="rect">
          <a:avLst/>
        </a:prstGeom>
      </xdr:spPr>
    </xdr:pic>
    <xdr:clientData/>
  </xdr:twoCellAnchor>
  <xdr:twoCellAnchor editAs="absolute">
    <xdr:from>
      <xdr:col>4</xdr:col>
      <xdr:colOff>227135</xdr:colOff>
      <xdr:row>0</xdr:row>
      <xdr:rowOff>161192</xdr:rowOff>
    </xdr:from>
    <xdr:to>
      <xdr:col>5</xdr:col>
      <xdr:colOff>251395</xdr:colOff>
      <xdr:row>0</xdr:row>
      <xdr:rowOff>456467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7C6DA62-0184-48A5-BD80-5FAF6CC42418}"/>
            </a:ext>
          </a:extLst>
        </xdr:cNvPr>
        <xdr:cNvGrpSpPr/>
      </xdr:nvGrpSpPr>
      <xdr:grpSpPr>
        <a:xfrm>
          <a:off x="2593731" y="161192"/>
          <a:ext cx="1159933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517767D0-F140-D39F-A773-FF6B9F36AD14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5DBFEDAE-0334-DFA3-C22E-852EB275D89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394269</xdr:colOff>
      <xdr:row>0</xdr:row>
      <xdr:rowOff>161192</xdr:rowOff>
    </xdr:from>
    <xdr:to>
      <xdr:col>6</xdr:col>
      <xdr:colOff>744656</xdr:colOff>
      <xdr:row>0</xdr:row>
      <xdr:rowOff>456467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1B91FE8-D781-45E4-A5D6-086564AD4E5F}"/>
            </a:ext>
          </a:extLst>
        </xdr:cNvPr>
        <xdr:cNvGrpSpPr/>
      </xdr:nvGrpSpPr>
      <xdr:grpSpPr>
        <a:xfrm>
          <a:off x="3896538" y="161192"/>
          <a:ext cx="1361503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94C0D56C-58DE-37F3-4554-0083F091AF1F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8929EB53-711A-97A3-1B41-D0FC7ACEA5E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28ABF213-1DCF-E738-54B4-781E1303A58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92E6F19E-A055-203E-20C2-09CDF43DB902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C11EC5C4-8DE5-4E8A-A7CF-407FC8F34A59}"/>
            </a:ext>
          </a:extLst>
        </xdr:cNvPr>
        <xdr:cNvSpPr/>
      </xdr:nvSpPr>
      <xdr:spPr>
        <a:xfrm>
          <a:off x="257175" y="1438275"/>
          <a:ext cx="4791075" cy="2095500"/>
        </a:xfrm>
        <a:prstGeom prst="roundRect">
          <a:avLst>
            <a:gd name="adj" fmla="val 219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13</xdr:col>
      <xdr:colOff>0</xdr:colOff>
      <xdr:row>13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BE94B30C-41B4-74EB-84CE-D798FE3C5FFF}"/>
            </a:ext>
          </a:extLst>
        </xdr:cNvPr>
        <xdr:cNvSpPr/>
      </xdr:nvSpPr>
      <xdr:spPr>
        <a:xfrm>
          <a:off x="5429250" y="1443404"/>
          <a:ext cx="2535115" cy="2117481"/>
        </a:xfrm>
        <a:prstGeom prst="roundRect">
          <a:avLst>
            <a:gd name="adj" fmla="val 219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11</xdr:col>
      <xdr:colOff>417634</xdr:colOff>
      <xdr:row>0</xdr:row>
      <xdr:rowOff>36634</xdr:rowOff>
    </xdr:from>
    <xdr:to>
      <xdr:col>17</xdr:col>
      <xdr:colOff>30066</xdr:colOff>
      <xdr:row>0</xdr:row>
      <xdr:rowOff>614282</xdr:rowOff>
    </xdr:to>
    <xdr:pic>
      <xdr:nvPicPr>
        <xdr:cNvPr id="4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373904-4CF9-4A9B-A54B-1A73A10C9D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7495442" y="36634"/>
          <a:ext cx="3195297" cy="577648"/>
        </a:xfrm>
        <a:prstGeom prst="rect">
          <a:avLst/>
        </a:prstGeom>
      </xdr:spPr>
    </xdr:pic>
    <xdr:clientData/>
  </xdr:twoCellAnchor>
  <xdr:twoCellAnchor editAs="absolute">
    <xdr:from>
      <xdr:col>7</xdr:col>
      <xdr:colOff>0</xdr:colOff>
      <xdr:row>0</xdr:row>
      <xdr:rowOff>175846</xdr:rowOff>
    </xdr:from>
    <xdr:to>
      <xdr:col>10</xdr:col>
      <xdr:colOff>200106</xdr:colOff>
      <xdr:row>0</xdr:row>
      <xdr:rowOff>471121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695E111-601A-4CE9-8F50-516E1846EEB7}"/>
            </a:ext>
          </a:extLst>
        </xdr:cNvPr>
        <xdr:cNvGrpSpPr/>
      </xdr:nvGrpSpPr>
      <xdr:grpSpPr>
        <a:xfrm>
          <a:off x="4667250" y="175846"/>
          <a:ext cx="1159933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1D1DA5D0-F6D1-2C72-3778-F44BC94B614E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0A05BF48-CD06-27A6-430F-D4ACA774C26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10</xdr:col>
      <xdr:colOff>342980</xdr:colOff>
      <xdr:row>0</xdr:row>
      <xdr:rowOff>175846</xdr:rowOff>
    </xdr:from>
    <xdr:to>
      <xdr:col>11</xdr:col>
      <xdr:colOff>253752</xdr:colOff>
      <xdr:row>0</xdr:row>
      <xdr:rowOff>471121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3BCFB15-1982-4D88-B852-C35F8D53AEDC}"/>
            </a:ext>
          </a:extLst>
        </xdr:cNvPr>
        <xdr:cNvGrpSpPr/>
      </xdr:nvGrpSpPr>
      <xdr:grpSpPr>
        <a:xfrm>
          <a:off x="5970057" y="175846"/>
          <a:ext cx="1361503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2F9BE8FC-35A6-1314-48D5-D7381E74B33B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F0442A3C-3AE9-6DA3-102D-1B618EB3EBCB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D07BBB5A-B44F-1A13-94FE-CC6BF848E258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15ED854A-8E7D-0EAF-54AE-B699CFC68CAC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276224</xdr:colOff>
      <xdr:row>3</xdr:row>
      <xdr:rowOff>1</xdr:rowOff>
    </xdr:from>
    <xdr:to>
      <xdr:col>8</xdr:col>
      <xdr:colOff>304799</xdr:colOff>
      <xdr:row>10</xdr:row>
      <xdr:rowOff>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5BCC7E09-9722-42CC-B409-25C973C28688}"/>
            </a:ext>
          </a:extLst>
        </xdr:cNvPr>
        <xdr:cNvSpPr/>
      </xdr:nvSpPr>
      <xdr:spPr>
        <a:xfrm>
          <a:off x="276224" y="1133476"/>
          <a:ext cx="6086475" cy="1676400"/>
        </a:xfrm>
        <a:prstGeom prst="roundRect">
          <a:avLst>
            <a:gd name="adj" fmla="val 219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7</xdr:col>
      <xdr:colOff>337039</xdr:colOff>
      <xdr:row>0</xdr:row>
      <xdr:rowOff>29307</xdr:rowOff>
    </xdr:from>
    <xdr:to>
      <xdr:col>10</xdr:col>
      <xdr:colOff>1641990</xdr:colOff>
      <xdr:row>0</xdr:row>
      <xdr:rowOff>606955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1ADE66-7FD8-4C36-9FC8-7DC04F394F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4813789" y="29307"/>
          <a:ext cx="3195297" cy="577648"/>
        </a:xfrm>
        <a:prstGeom prst="rect">
          <a:avLst/>
        </a:prstGeom>
      </xdr:spPr>
    </xdr:pic>
    <xdr:clientData/>
  </xdr:twoCellAnchor>
  <xdr:twoCellAnchor editAs="absolute">
    <xdr:from>
      <xdr:col>3</xdr:col>
      <xdr:colOff>615460</xdr:colOff>
      <xdr:row>0</xdr:row>
      <xdr:rowOff>175847</xdr:rowOff>
    </xdr:from>
    <xdr:to>
      <xdr:col>5</xdr:col>
      <xdr:colOff>68220</xdr:colOff>
      <xdr:row>0</xdr:row>
      <xdr:rowOff>471122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9DA1C91-95D2-4B76-B925-4D6F7A3D2DA2}"/>
            </a:ext>
          </a:extLst>
        </xdr:cNvPr>
        <xdr:cNvGrpSpPr/>
      </xdr:nvGrpSpPr>
      <xdr:grpSpPr>
        <a:xfrm>
          <a:off x="1897672" y="175847"/>
          <a:ext cx="1159933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92344077-EF9E-10F8-F5F4-014D94E88526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7485227D-FB27-BBA7-F1DB-8080751BF5D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211094</xdr:colOff>
      <xdr:row>0</xdr:row>
      <xdr:rowOff>175847</xdr:rowOff>
    </xdr:from>
    <xdr:to>
      <xdr:col>7</xdr:col>
      <xdr:colOff>85232</xdr:colOff>
      <xdr:row>0</xdr:row>
      <xdr:rowOff>471122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ADA37F9-025C-49CF-A61A-36A2C0BAAFD1}"/>
            </a:ext>
          </a:extLst>
        </xdr:cNvPr>
        <xdr:cNvGrpSpPr/>
      </xdr:nvGrpSpPr>
      <xdr:grpSpPr>
        <a:xfrm>
          <a:off x="3200479" y="175847"/>
          <a:ext cx="1361503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4479769E-E68F-9475-DD19-B4EF5E523746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F7141BFE-6E8A-5706-CD85-2751CE0257E8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947AEA75-1E39-4056-93ED-52BD0E95933B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3CD80C8D-C44C-B25F-93A6-81D885F35023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2657475</xdr:colOff>
      <xdr:row>0</xdr:row>
      <xdr:rowOff>95250</xdr:rowOff>
    </xdr:from>
    <xdr:to>
      <xdr:col>6</xdr:col>
      <xdr:colOff>471147</xdr:colOff>
      <xdr:row>1</xdr:row>
      <xdr:rowOff>25198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210C50-9201-4010-8205-6D8EA95917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010275" y="95250"/>
          <a:ext cx="3195297" cy="57764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7FA9E90-B044-4F0B-BD1F-D004B307CED7}" name="CommRates" displayName="CommRates" ref="J5:K9" totalsRowShown="0" headerRowBorderDxfId="3">
  <autoFilter ref="J5:K9" xr:uid="{67FA9E90-B044-4F0B-BD1F-D004B307CED7}">
    <filterColumn colId="0" hiddenButton="1"/>
    <filterColumn colId="1" hiddenButton="1"/>
  </autoFilter>
  <tableColumns count="2">
    <tableColumn id="1" xr3:uid="{F00003A4-6CDF-49F6-9366-AF5AF8487538}" name="Region Code" dataDxfId="2"/>
    <tableColumn id="2" xr3:uid="{C5995E4A-FC6D-4BC0-BA63-9917B0039DB0}" name="Rate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8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E5548-5CF3-4672-B5AF-40B88D2DD1D3}">
  <dimension ref="A1:R31"/>
  <sheetViews>
    <sheetView showGridLines="0" showRowColHeaders="0" workbookViewId="0">
      <selection activeCell="B4" sqref="B4"/>
    </sheetView>
  </sheetViews>
  <sheetFormatPr defaultColWidth="0" defaultRowHeight="15" customHeight="1" zeroHeight="1"/>
  <cols>
    <col min="1" max="1" width="4.25" style="58" customWidth="1"/>
    <col min="2" max="18" width="8" style="58" customWidth="1"/>
    <col min="19" max="16384" width="8" style="58" hidden="1"/>
  </cols>
  <sheetData>
    <row r="1" spans="1:18" ht="52.5" customHeight="1">
      <c r="A1" s="56"/>
      <c r="B1" s="57" t="s">
        <v>93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/>
    <row r="3" spans="1:18" ht="18.75">
      <c r="B3" s="59" t="s">
        <v>94</v>
      </c>
    </row>
    <row r="4" spans="1:18" ht="18.75">
      <c r="B4" s="60" t="s">
        <v>95</v>
      </c>
    </row>
    <row r="5" spans="1:18" ht="18.75">
      <c r="B5" s="60" t="s">
        <v>96</v>
      </c>
    </row>
    <row r="6" spans="1:18" ht="18.75">
      <c r="B6" s="60" t="s">
        <v>97</v>
      </c>
    </row>
    <row r="7" spans="1:18" ht="18.75">
      <c r="B7" s="60"/>
    </row>
    <row r="8" spans="1:18" ht="18.75">
      <c r="B8" s="60" t="s">
        <v>98</v>
      </c>
    </row>
    <row r="9" spans="1:18"/>
    <row r="10" spans="1:18" ht="18.75">
      <c r="B10" s="60" t="s">
        <v>99</v>
      </c>
    </row>
    <row r="11" spans="1:18" ht="18.75">
      <c r="B11" s="60" t="s">
        <v>100</v>
      </c>
    </row>
    <row r="12" spans="1:18" ht="18.75">
      <c r="B12" s="60"/>
    </row>
    <row r="17" spans="2:2" ht="15" customHeight="1"/>
    <row r="31" spans="2:2" hidden="1">
      <c r="B31" s="58" t="s">
        <v>101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CA4CE-A43E-420A-BC54-07BA8EE38FA5}">
  <dimension ref="A1:S11"/>
  <sheetViews>
    <sheetView tabSelected="1" zoomScale="130" zoomScaleNormal="130" workbookViewId="0"/>
  </sheetViews>
  <sheetFormatPr defaultColWidth="8.875" defaultRowHeight="16.5"/>
  <cols>
    <col min="1" max="1" width="3.25" style="13" customWidth="1"/>
    <col min="2" max="2" width="2.75" style="13" customWidth="1"/>
    <col min="3" max="3" width="7.75" style="13" customWidth="1"/>
    <col min="4" max="4" width="10.5" style="13" customWidth="1"/>
    <col min="5" max="5" width="11.5" style="13" customWidth="1"/>
    <col min="6" max="6" width="9.875" style="13" customWidth="1"/>
    <col min="7" max="7" width="16.75" style="13" customWidth="1"/>
    <col min="8" max="8" width="14.75" style="13" customWidth="1"/>
    <col min="9" max="9" width="2.75" style="13" customWidth="1"/>
    <col min="10" max="10" width="3.75" style="13" customWidth="1"/>
    <col min="11" max="11" width="2.75" style="13" customWidth="1"/>
    <col min="12" max="12" width="26.75" style="13" customWidth="1"/>
    <col min="13" max="13" width="14.625" style="13" customWidth="1"/>
    <col min="14" max="14" width="2.75" style="13" customWidth="1"/>
    <col min="15" max="16384" width="8.875" style="13"/>
  </cols>
  <sheetData>
    <row r="1" spans="1:19" s="37" customFormat="1" ht="48.75" customHeight="1">
      <c r="A1" s="35"/>
      <c r="B1" s="36"/>
      <c r="C1" s="2" t="s">
        <v>64</v>
      </c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</row>
    <row r="2" spans="1:19" ht="22.5" customHeight="1">
      <c r="B2" s="55"/>
      <c r="C2" s="55" t="s">
        <v>83</v>
      </c>
    </row>
    <row r="4" spans="1:19">
      <c r="B4" s="20"/>
      <c r="C4" s="20"/>
      <c r="D4" s="20"/>
      <c r="E4" s="20"/>
      <c r="F4" s="20"/>
      <c r="G4" s="20"/>
      <c r="H4" s="20"/>
      <c r="I4" s="20"/>
      <c r="K4" s="20"/>
      <c r="L4" s="20"/>
      <c r="M4" s="20"/>
      <c r="N4" s="20"/>
    </row>
    <row r="5" spans="1:19" ht="33">
      <c r="B5" s="34"/>
      <c r="C5" s="30" t="s">
        <v>45</v>
      </c>
      <c r="D5" s="10" t="s">
        <v>46</v>
      </c>
      <c r="E5" s="10" t="s">
        <v>82</v>
      </c>
      <c r="F5" s="27" t="s">
        <v>47</v>
      </c>
      <c r="G5" s="10" t="s">
        <v>62</v>
      </c>
      <c r="H5" s="10" t="s">
        <v>63</v>
      </c>
      <c r="I5" s="20"/>
      <c r="K5" s="20"/>
      <c r="L5" s="21" t="s">
        <v>57</v>
      </c>
      <c r="M5" s="21" t="s">
        <v>48</v>
      </c>
      <c r="N5" s="20"/>
    </row>
    <row r="6" spans="1:19">
      <c r="B6" s="32"/>
      <c r="C6" s="31">
        <v>1001</v>
      </c>
      <c r="D6" s="32" t="s">
        <v>49</v>
      </c>
      <c r="E6" s="33" t="s">
        <v>50</v>
      </c>
      <c r="F6" s="31">
        <v>2</v>
      </c>
      <c r="G6" s="20" t="str">
        <f>IF(D6="Unpaid","Chase Payment",
 IF(E6="Out of Stock","Backorder",
 IF(F6&gt;7,"Expedite","Ship")
)
)</f>
        <v>Ship</v>
      </c>
      <c r="H6" s="20" t="str" cm="1">
        <f t="array" ref="H6">_xlfn.IFS(
    D6="Unpaid","Chase Payment",
    E6="Out of Stock","Backorder",
    F6&gt;7,"Expedite",
    TRUE,"Ship"
)</f>
        <v>Ship</v>
      </c>
      <c r="I6" s="20"/>
      <c r="K6" s="20"/>
      <c r="L6" s="20" t="s">
        <v>58</v>
      </c>
      <c r="M6" s="20" t="s">
        <v>53</v>
      </c>
      <c r="N6" s="20"/>
    </row>
    <row r="7" spans="1:19">
      <c r="B7" s="32"/>
      <c r="C7" s="31">
        <v>1002</v>
      </c>
      <c r="D7" s="32" t="s">
        <v>52</v>
      </c>
      <c r="E7" s="33" t="s">
        <v>50</v>
      </c>
      <c r="F7" s="31">
        <v>1</v>
      </c>
      <c r="G7" s="20" t="str">
        <f>IF(D7="Unpaid","Chase Payment",
 IF(E7="Out of Stock","Backorder",
 IF(F7&gt;7,"Expedite","Ship")))</f>
        <v>Chase Payment</v>
      </c>
      <c r="H7" s="20" t="str" cm="1">
        <f t="array" ref="H7">_xlfn.IFS(
    D7="Unpaid","Chase Payment",
    E7="Out of Stock","Backorder",
    F7&gt;7,"Expedite",
    TRUE,"Ship"
)</f>
        <v>Chase Payment</v>
      </c>
      <c r="I7" s="20"/>
      <c r="K7" s="20"/>
      <c r="L7" s="20" t="s">
        <v>59</v>
      </c>
      <c r="M7" s="20" t="s">
        <v>55</v>
      </c>
      <c r="N7" s="20"/>
    </row>
    <row r="8" spans="1:19">
      <c r="B8" s="32"/>
      <c r="C8" s="31">
        <v>1003</v>
      </c>
      <c r="D8" s="32" t="s">
        <v>49</v>
      </c>
      <c r="E8" s="33" t="s">
        <v>54</v>
      </c>
      <c r="F8" s="31">
        <v>4</v>
      </c>
      <c r="G8" s="20" t="str">
        <f>IF(D8="Unpaid","Chase Payment",
 IF(E8="Out of Stock","Backorder",
 IF(F8&gt;7,"Expedite","Ship")))</f>
        <v>Backorder</v>
      </c>
      <c r="H8" s="20" t="str" cm="1">
        <f t="array" ref="H8">_xlfn.IFS(
    D8="Unpaid","Chase Payment",
    E8="Out of Stock","Backorder",
    F8&gt;7,"Expedite",
    TRUE,"Ship"
)</f>
        <v>Backorder</v>
      </c>
      <c r="I8" s="20"/>
      <c r="K8" s="20"/>
      <c r="L8" s="20" t="s">
        <v>60</v>
      </c>
      <c r="M8" s="20" t="s">
        <v>56</v>
      </c>
      <c r="N8" s="20"/>
    </row>
    <row r="9" spans="1:19">
      <c r="B9" s="32"/>
      <c r="C9" s="31">
        <v>1004</v>
      </c>
      <c r="D9" s="32" t="s">
        <v>49</v>
      </c>
      <c r="E9" s="33" t="s">
        <v>50</v>
      </c>
      <c r="F9" s="31">
        <v>9</v>
      </c>
      <c r="G9" s="20" t="str">
        <f>IF(D9="Unpaid","Chase Payment",
 IF(E9="Out of Stock","Backorder",
 IF(F9&gt;7,"Expedite","Ship")))</f>
        <v>Expedite</v>
      </c>
      <c r="H9" s="20" t="str" cm="1">
        <f t="array" ref="H9">_xlfn.IFS(
    D9="Unpaid","Chase Payment",
    E9="Out of Stock","Backorder",
    F9&gt;7,"Expedite",
    TRUE,"Ship"
)</f>
        <v>Expedite</v>
      </c>
      <c r="I9" s="20"/>
      <c r="K9" s="20"/>
      <c r="L9" s="20" t="s">
        <v>61</v>
      </c>
      <c r="M9" s="20" t="s">
        <v>51</v>
      </c>
      <c r="N9" s="20"/>
    </row>
    <row r="10" spans="1:19">
      <c r="B10" s="32"/>
      <c r="C10" s="31">
        <v>1005</v>
      </c>
      <c r="D10" s="32" t="s">
        <v>52</v>
      </c>
      <c r="E10" s="33" t="s">
        <v>54</v>
      </c>
      <c r="F10" s="31">
        <v>6</v>
      </c>
      <c r="G10" s="20" t="str">
        <f>IF(D10="Unpaid","Chase Payment",
 IF(E10="Out of Stock","Backorder",
 IF(F10&gt;7,"Expedite","Ship")))</f>
        <v>Chase Payment</v>
      </c>
      <c r="H10" s="20" t="str" cm="1">
        <f t="array" ref="H10">_xlfn.IFS(
    D10="Unpaid","Chase Payment",
    E10="Out of Stock","Backorder",
    F10&gt;7,"Expedite",
    TRUE,"Ship"
)</f>
        <v>Chase Payment</v>
      </c>
      <c r="I10" s="20"/>
      <c r="K10" s="20"/>
      <c r="L10" s="20"/>
      <c r="M10" s="20"/>
      <c r="N10" s="20"/>
    </row>
    <row r="11" spans="1:19">
      <c r="B11" s="20"/>
      <c r="C11" s="20"/>
      <c r="D11" s="20"/>
      <c r="E11" s="20"/>
      <c r="F11" s="20"/>
      <c r="G11" s="20"/>
      <c r="H11" s="20"/>
      <c r="I11" s="20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1"/>
  <sheetViews>
    <sheetView zoomScale="130" zoomScaleNormal="130" workbookViewId="0"/>
  </sheetViews>
  <sheetFormatPr defaultColWidth="8.875" defaultRowHeight="14.25"/>
  <cols>
    <col min="1" max="2" width="3.25" style="4" customWidth="1"/>
    <col min="3" max="3" width="11.625" style="4" customWidth="1"/>
    <col min="4" max="4" width="9.75" style="4" customWidth="1"/>
    <col min="5" max="5" width="13.125" style="4" customWidth="1"/>
    <col min="6" max="6" width="12.375" style="4" customWidth="1"/>
    <col min="7" max="7" width="2.625" style="4" customWidth="1"/>
    <col min="8" max="8" width="12.375" style="4" customWidth="1"/>
    <col min="9" max="9" width="2.75" style="4" customWidth="1"/>
    <col min="10" max="10" width="13.125" style="4" customWidth="1"/>
    <col min="11" max="11" width="16.75" style="4" customWidth="1"/>
    <col min="12" max="12" width="2.75" style="4" customWidth="1"/>
    <col min="13" max="16384" width="8.875" style="4"/>
  </cols>
  <sheetData>
    <row r="1" spans="1:21" s="3" customFormat="1" ht="48.75" customHeight="1">
      <c r="A1" s="1"/>
      <c r="B1" s="2"/>
      <c r="C1" s="2" t="s">
        <v>90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22.5" customHeight="1">
      <c r="B2" s="55"/>
      <c r="C2" s="55" t="s">
        <v>30</v>
      </c>
      <c r="D2" s="55"/>
      <c r="E2" s="55"/>
      <c r="F2" s="55"/>
      <c r="G2" s="55"/>
      <c r="H2" s="55"/>
      <c r="I2" s="55"/>
      <c r="J2" s="55"/>
      <c r="K2" s="55"/>
      <c r="L2" s="55"/>
    </row>
    <row r="4" spans="1:21">
      <c r="B4" s="5"/>
      <c r="C4" s="5"/>
      <c r="D4" s="5"/>
      <c r="E4" s="5"/>
      <c r="F4" s="5"/>
      <c r="G4" s="5"/>
      <c r="I4" s="5"/>
      <c r="J4" s="5"/>
      <c r="K4" s="5"/>
      <c r="L4" s="5"/>
    </row>
    <row r="5" spans="1:21" ht="33">
      <c r="B5" s="5"/>
      <c r="C5" s="54" t="s">
        <v>0</v>
      </c>
      <c r="D5" s="53" t="s">
        <v>9</v>
      </c>
      <c r="E5" s="53" t="s">
        <v>2</v>
      </c>
      <c r="F5" s="53" t="s">
        <v>31</v>
      </c>
      <c r="G5" s="25"/>
      <c r="I5" s="26"/>
      <c r="J5" s="10" t="s">
        <v>9</v>
      </c>
      <c r="K5" s="11" t="s">
        <v>32</v>
      </c>
      <c r="L5" s="5"/>
    </row>
    <row r="6" spans="1:21" ht="16.5">
      <c r="B6" s="5"/>
      <c r="C6" s="14" t="s">
        <v>4</v>
      </c>
      <c r="D6" s="28" t="s">
        <v>10</v>
      </c>
      <c r="E6" s="29">
        <f>IF(D6="N",5.5%,IF(D6="S",6%,IF(D6="E",5%,IF(D6="W",6.5%,0%))))</f>
        <v>5.5E-2</v>
      </c>
      <c r="F6" s="29">
        <f>_xlfn.XLOOKUP(D6,CommRates[Region Code],CommRates[Rate],0%)</f>
        <v>5.5E-2</v>
      </c>
      <c r="G6" s="24"/>
      <c r="I6" s="14"/>
      <c r="J6" s="14" t="s">
        <v>10</v>
      </c>
      <c r="K6" s="24">
        <v>5.5E-2</v>
      </c>
      <c r="L6" s="5"/>
    </row>
    <row r="7" spans="1:21" ht="16.5">
      <c r="B7" s="5"/>
      <c r="C7" s="14" t="s">
        <v>5</v>
      </c>
      <c r="D7" s="28" t="s">
        <v>12</v>
      </c>
      <c r="E7" s="29">
        <f t="shared" ref="E7:E10" si="0">IF(D7="N",5.5%,IF(D7="S",6%,IF(D7="E",5%,IF(D7="W",6.5%,0%))))</f>
        <v>0.06</v>
      </c>
      <c r="F7" s="29">
        <f>_xlfn.XLOOKUP(D7,CommRates[Region Code],CommRates[Rate],0%)</f>
        <v>0.06</v>
      </c>
      <c r="G7" s="24"/>
      <c r="I7" s="14"/>
      <c r="J7" s="14" t="s">
        <v>12</v>
      </c>
      <c r="K7" s="24">
        <v>0.06</v>
      </c>
      <c r="L7" s="5"/>
    </row>
    <row r="8" spans="1:21" ht="16.5">
      <c r="B8" s="5"/>
      <c r="C8" s="14" t="s">
        <v>6</v>
      </c>
      <c r="D8" s="28" t="s">
        <v>14</v>
      </c>
      <c r="E8" s="29">
        <f t="shared" si="0"/>
        <v>0.05</v>
      </c>
      <c r="F8" s="29">
        <f>_xlfn.XLOOKUP(D8,CommRates[Region Code],CommRates[Rate],0%)</f>
        <v>0.05</v>
      </c>
      <c r="G8" s="24"/>
      <c r="I8" s="14"/>
      <c r="J8" s="14" t="s">
        <v>14</v>
      </c>
      <c r="K8" s="24">
        <v>0.05</v>
      </c>
      <c r="L8" s="5"/>
    </row>
    <row r="9" spans="1:21" ht="16.5">
      <c r="B9" s="5"/>
      <c r="C9" s="14" t="s">
        <v>7</v>
      </c>
      <c r="D9" s="28" t="s">
        <v>15</v>
      </c>
      <c r="E9" s="29">
        <f t="shared" si="0"/>
        <v>6.5000000000000002E-2</v>
      </c>
      <c r="F9" s="29">
        <f>_xlfn.XLOOKUP(D9,CommRates[Region Code],CommRates[Rate],0%)</f>
        <v>6.5000000000000002E-2</v>
      </c>
      <c r="G9" s="24"/>
      <c r="I9" s="14"/>
      <c r="J9" s="14" t="s">
        <v>15</v>
      </c>
      <c r="K9" s="24">
        <v>6.5000000000000002E-2</v>
      </c>
      <c r="L9" s="5"/>
    </row>
    <row r="10" spans="1:21" ht="16.5">
      <c r="B10" s="5"/>
      <c r="C10" s="14" t="s">
        <v>8</v>
      </c>
      <c r="D10" s="28" t="s">
        <v>17</v>
      </c>
      <c r="E10" s="29">
        <f t="shared" si="0"/>
        <v>0</v>
      </c>
      <c r="F10" s="29">
        <f>_xlfn.XLOOKUP(D10,CommRates[Region Code],CommRates[Rate],0%)</f>
        <v>0</v>
      </c>
      <c r="G10" s="24"/>
      <c r="I10" s="5"/>
      <c r="J10" s="5"/>
      <c r="K10" s="5"/>
      <c r="L10" s="5"/>
    </row>
    <row r="11" spans="1:21">
      <c r="B11" s="5"/>
      <c r="C11" s="5"/>
      <c r="D11" s="5"/>
      <c r="E11" s="5"/>
      <c r="F11" s="5"/>
      <c r="G11" s="5"/>
      <c r="I11" s="5"/>
      <c r="J11" s="5"/>
      <c r="K11" s="5"/>
      <c r="L11" s="5"/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FF6BB-84F2-4BBE-8240-D8A9F43E894C}">
  <dimension ref="A1:T11"/>
  <sheetViews>
    <sheetView zoomScale="130" zoomScaleNormal="130" workbookViewId="0"/>
  </sheetViews>
  <sheetFormatPr defaultColWidth="8.875" defaultRowHeight="14.25"/>
  <cols>
    <col min="1" max="2" width="3.125" style="4" customWidth="1"/>
    <col min="3" max="3" width="10.375" style="4" customWidth="1"/>
    <col min="4" max="4" width="9" style="4" customWidth="1"/>
    <col min="5" max="5" width="13.5" style="4" customWidth="1"/>
    <col min="6" max="6" width="13.75" style="4" customWidth="1"/>
    <col min="7" max="7" width="12.75" style="4" customWidth="1"/>
    <col min="8" max="8" width="2.875" style="4" customWidth="1"/>
    <col min="9" max="10" width="3.25" style="4" customWidth="1"/>
    <col min="11" max="11" width="18.625" style="4" bestFit="1" customWidth="1"/>
    <col min="12" max="12" width="8.75" style="4" bestFit="1" customWidth="1"/>
    <col min="13" max="13" width="14.375" style="4" bestFit="1" customWidth="1"/>
    <col min="14" max="14" width="3.125" style="4" customWidth="1"/>
    <col min="15" max="16384" width="8.875" style="4"/>
  </cols>
  <sheetData>
    <row r="1" spans="1:20" s="3" customFormat="1" ht="48.75" customHeight="1">
      <c r="A1" s="1"/>
      <c r="B1" s="2"/>
      <c r="C1" s="2" t="s">
        <v>91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22.5" customHeight="1">
      <c r="B2" s="55"/>
      <c r="C2" s="55" t="s">
        <v>71</v>
      </c>
      <c r="D2" s="55"/>
      <c r="E2" s="55"/>
      <c r="F2" s="55"/>
      <c r="G2" s="55"/>
      <c r="H2" s="9"/>
      <c r="I2" s="7"/>
      <c r="J2" s="7"/>
      <c r="K2" s="7"/>
      <c r="L2" s="7"/>
    </row>
    <row r="3" spans="1:20">
      <c r="B3" s="55"/>
      <c r="C3" s="55"/>
      <c r="D3" s="55"/>
      <c r="E3" s="55"/>
      <c r="F3" s="55"/>
      <c r="G3" s="55"/>
      <c r="H3" s="9"/>
      <c r="I3" s="7"/>
      <c r="J3" s="7"/>
      <c r="K3" s="7"/>
      <c r="L3" s="7"/>
    </row>
    <row r="4" spans="1:20">
      <c r="B4" s="5"/>
      <c r="C4" s="5"/>
      <c r="D4" s="5"/>
      <c r="E4" s="5"/>
      <c r="F4" s="5"/>
      <c r="G4" s="5"/>
      <c r="H4" s="5"/>
      <c r="J4" s="5"/>
      <c r="K4" s="5"/>
      <c r="L4" s="5"/>
      <c r="M4" s="5"/>
      <c r="N4" s="5"/>
    </row>
    <row r="5" spans="1:20" ht="16.5">
      <c r="B5" s="5"/>
      <c r="C5" s="10" t="s">
        <v>42</v>
      </c>
      <c r="D5" s="11" t="s">
        <v>65</v>
      </c>
      <c r="E5" s="11" t="s">
        <v>43</v>
      </c>
      <c r="F5" s="11" t="s">
        <v>66</v>
      </c>
      <c r="G5" s="11" t="s">
        <v>67</v>
      </c>
      <c r="H5" s="12"/>
      <c r="I5" s="13"/>
      <c r="J5" s="20"/>
      <c r="K5" s="21" t="s">
        <v>72</v>
      </c>
      <c r="L5" s="21" t="s">
        <v>86</v>
      </c>
      <c r="M5" s="22" t="s">
        <v>85</v>
      </c>
      <c r="N5" s="5"/>
    </row>
    <row r="6" spans="1:20" ht="16.5">
      <c r="B6" s="5"/>
      <c r="C6" s="14" t="s">
        <v>68</v>
      </c>
      <c r="D6" s="15">
        <v>12500</v>
      </c>
      <c r="E6" s="15">
        <v>7200</v>
      </c>
      <c r="F6" s="14">
        <v>250</v>
      </c>
      <c r="G6" s="15">
        <f>D6-E6</f>
        <v>5300</v>
      </c>
      <c r="H6" s="15"/>
      <c r="I6" s="13"/>
      <c r="J6" s="20"/>
      <c r="K6" s="20" t="s">
        <v>73</v>
      </c>
      <c r="L6" s="23">
        <f>IF(K6="Total Sales",SUM(D6:D9),
IF(K6="Total Profit",SUM(G6:G9),
IF(K6="Profit Margin",SUM(G6:G9)/SUM(D6:D9),
IF(K6="Average Selling Price",SUM(D6:D9)/SUM(F6:F9),
"Select a valid metric"
))))</f>
        <v>0.35797665369649806</v>
      </c>
      <c r="M6" s="23" cm="1">
        <f t="array" ref="M6">_xlfn.SWITCH(
    K6,
    "Total Sales", SUM(D6:D9),
    "Total Profit", SUM(G6:G9),
    "Profit Margin", SUM(G6:G9)/SUM(D6:D9),
    "Average Selling Price", SUM(D6:D9)/SUM(F6:F9),
    "Select a valid metric"
)</f>
        <v>0.35797665369649806</v>
      </c>
      <c r="N6" s="5"/>
    </row>
    <row r="7" spans="1:20" ht="16.5">
      <c r="B7" s="5"/>
      <c r="C7" s="14" t="s">
        <v>69</v>
      </c>
      <c r="D7" s="15">
        <v>18400</v>
      </c>
      <c r="E7" s="15">
        <v>11900</v>
      </c>
      <c r="F7" s="14">
        <v>320</v>
      </c>
      <c r="G7" s="15">
        <f t="shared" ref="G7:G8" si="0">D7-E7</f>
        <v>6500</v>
      </c>
      <c r="H7" s="15"/>
      <c r="I7" s="13"/>
      <c r="J7" s="20"/>
      <c r="K7" s="20"/>
      <c r="L7" s="20"/>
      <c r="M7" s="20"/>
      <c r="N7" s="5"/>
    </row>
    <row r="8" spans="1:20" ht="16.5">
      <c r="B8" s="5"/>
      <c r="C8" s="14" t="s">
        <v>75</v>
      </c>
      <c r="D8" s="15">
        <v>10700</v>
      </c>
      <c r="E8" s="15">
        <v>7800</v>
      </c>
      <c r="F8" s="14">
        <v>290</v>
      </c>
      <c r="G8" s="15">
        <f t="shared" si="0"/>
        <v>2900</v>
      </c>
      <c r="H8" s="15"/>
      <c r="I8" s="13"/>
      <c r="J8" s="13"/>
      <c r="K8" s="13"/>
      <c r="L8" s="13"/>
      <c r="M8" s="13"/>
    </row>
    <row r="9" spans="1:20" ht="16.5">
      <c r="B9" s="5"/>
      <c r="C9" s="17" t="s">
        <v>70</v>
      </c>
      <c r="D9" s="16">
        <v>9800</v>
      </c>
      <c r="E9" s="16">
        <v>6100</v>
      </c>
      <c r="F9" s="17">
        <v>175</v>
      </c>
      <c r="G9" s="16">
        <f>D9-E9</f>
        <v>3700</v>
      </c>
      <c r="H9" s="15"/>
      <c r="I9" s="13"/>
      <c r="J9" s="13"/>
      <c r="K9" s="13"/>
      <c r="L9" s="13"/>
      <c r="M9" s="13"/>
    </row>
    <row r="10" spans="1:20" ht="16.5">
      <c r="B10" s="5"/>
      <c r="C10" s="18" t="s">
        <v>74</v>
      </c>
      <c r="D10" s="19">
        <f>SUM(D6:D9)</f>
        <v>51400</v>
      </c>
      <c r="E10" s="19">
        <f>SUM(E6:E9)</f>
        <v>33000</v>
      </c>
      <c r="F10" s="19">
        <f>SUM(F6:F9)</f>
        <v>1035</v>
      </c>
      <c r="G10" s="19">
        <f>SUM(G6:G9)</f>
        <v>18400</v>
      </c>
      <c r="H10" s="14"/>
    </row>
    <row r="11" spans="1:20">
      <c r="B11" s="5"/>
      <c r="C11" s="6"/>
      <c r="D11" s="8"/>
      <c r="E11" s="8"/>
      <c r="F11" s="8"/>
      <c r="G11" s="8"/>
      <c r="H11" s="6"/>
    </row>
  </sheetData>
  <conditionalFormatting sqref="L6:M6">
    <cfRule type="expression" dxfId="0" priority="1">
      <formula>$K$6="Profit Margin"</formula>
    </cfRule>
  </conditionalFormatting>
  <dataValidations count="1">
    <dataValidation type="list" allowBlank="1" showInputMessage="1" showErrorMessage="1" sqref="K6" xr:uid="{784B5D5F-58BC-4AC5-9964-D31CBCAA2F59}">
      <formula1>"Total Sales,Total Profit,Profit Margin,Average Selling Price"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4"/>
  <sheetViews>
    <sheetView zoomScale="130" zoomScaleNormal="130" workbookViewId="0"/>
  </sheetViews>
  <sheetFormatPr defaultColWidth="8.875" defaultRowHeight="16.5"/>
  <cols>
    <col min="1" max="2" width="3.625" style="13" customWidth="1"/>
    <col min="3" max="3" width="14" style="13" customWidth="1"/>
    <col min="4" max="4" width="9.75" style="13" customWidth="1"/>
    <col min="5" max="5" width="14.875" style="13" customWidth="1"/>
    <col min="6" max="6" width="13.25" style="13" customWidth="1"/>
    <col min="7" max="7" width="32.75" style="13" bestFit="1" customWidth="1"/>
    <col min="8" max="8" width="3.25" style="13" customWidth="1"/>
    <col min="9" max="16384" width="8.875" style="13"/>
  </cols>
  <sheetData>
    <row r="1" spans="1:21" s="3" customFormat="1" ht="48.75" customHeight="1">
      <c r="A1" s="1"/>
      <c r="B1" s="2"/>
      <c r="C1" s="2" t="s">
        <v>89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22.5" customHeight="1">
      <c r="B2" s="55"/>
      <c r="C2" s="55" t="s">
        <v>18</v>
      </c>
      <c r="D2" s="41"/>
      <c r="E2" s="41"/>
      <c r="F2" s="41"/>
      <c r="G2" s="41"/>
    </row>
    <row r="3" spans="1:21">
      <c r="C3" s="38"/>
      <c r="D3" s="38"/>
      <c r="E3" s="38"/>
      <c r="F3" s="38"/>
      <c r="G3" s="38"/>
    </row>
    <row r="4" spans="1:21">
      <c r="B4" s="20"/>
      <c r="C4" s="14"/>
      <c r="D4" s="14"/>
      <c r="E4" s="14"/>
      <c r="F4" s="14"/>
      <c r="G4" s="14"/>
      <c r="H4" s="20"/>
    </row>
    <row r="5" spans="1:21" ht="33">
      <c r="B5" s="20"/>
      <c r="C5" s="53" t="s">
        <v>19</v>
      </c>
      <c r="D5" s="53" t="s">
        <v>20</v>
      </c>
      <c r="E5" s="53" t="s">
        <v>2</v>
      </c>
      <c r="F5" s="53" t="s">
        <v>21</v>
      </c>
      <c r="G5" s="54" t="s">
        <v>3</v>
      </c>
      <c r="H5" s="20"/>
    </row>
    <row r="6" spans="1:21">
      <c r="B6" s="20"/>
      <c r="C6" s="40">
        <v>46037</v>
      </c>
      <c r="D6" s="14">
        <f t="shared" ref="D6:D13" si="0">MONTH(C6)</f>
        <v>1</v>
      </c>
      <c r="E6" s="28" t="str">
        <f t="shared" ref="E6:E13" si="1">IF(D6&lt;=3,"Q3",IF(D6&lt;=6,"Q4",IF(D6&lt;=9,"Q1","Q2")))</f>
        <v>Q3</v>
      </c>
      <c r="F6" s="28" t="str">
        <f>"Q"&amp;CHOOSE(D6,3,3,3,4,4,4,1,1,1,2,2,2)</f>
        <v>Q3</v>
      </c>
      <c r="G6" s="14" t="s">
        <v>22</v>
      </c>
      <c r="H6" s="20"/>
    </row>
    <row r="7" spans="1:21">
      <c r="B7" s="20"/>
      <c r="C7" s="40">
        <v>46063</v>
      </c>
      <c r="D7" s="14">
        <f t="shared" si="0"/>
        <v>2</v>
      </c>
      <c r="E7" s="28" t="str">
        <f t="shared" si="1"/>
        <v>Q3</v>
      </c>
      <c r="F7" s="28" t="str">
        <f t="shared" ref="F7:F13" si="2">"Q"&amp;CHOOSE(D7,3,3,3,4,4,4,1,1,1,2,2,2)</f>
        <v>Q3</v>
      </c>
      <c r="G7" s="14" t="s">
        <v>23</v>
      </c>
      <c r="H7" s="20"/>
    </row>
    <row r="8" spans="1:21">
      <c r="B8" s="20"/>
      <c r="C8" s="40">
        <v>46117</v>
      </c>
      <c r="D8" s="14">
        <f t="shared" si="0"/>
        <v>4</v>
      </c>
      <c r="E8" s="28" t="str">
        <f t="shared" si="1"/>
        <v>Q4</v>
      </c>
      <c r="F8" s="28" t="str">
        <f t="shared" si="2"/>
        <v>Q4</v>
      </c>
      <c r="G8" s="14" t="s">
        <v>24</v>
      </c>
      <c r="H8" s="20"/>
    </row>
    <row r="9" spans="1:21">
      <c r="B9" s="20"/>
      <c r="C9" s="40">
        <v>46203</v>
      </c>
      <c r="D9" s="14">
        <f t="shared" si="0"/>
        <v>6</v>
      </c>
      <c r="E9" s="28" t="str">
        <f t="shared" si="1"/>
        <v>Q4</v>
      </c>
      <c r="F9" s="28" t="str">
        <f t="shared" si="2"/>
        <v>Q4</v>
      </c>
      <c r="G9" s="14" t="s">
        <v>25</v>
      </c>
      <c r="H9" s="20"/>
    </row>
    <row r="10" spans="1:21">
      <c r="B10" s="20"/>
      <c r="C10" s="40">
        <v>46204</v>
      </c>
      <c r="D10" s="14">
        <f t="shared" si="0"/>
        <v>7</v>
      </c>
      <c r="E10" s="28" t="str">
        <f t="shared" si="1"/>
        <v>Q1</v>
      </c>
      <c r="F10" s="28" t="str">
        <f t="shared" si="2"/>
        <v>Q1</v>
      </c>
      <c r="G10" s="14" t="s">
        <v>26</v>
      </c>
      <c r="H10" s="20"/>
    </row>
    <row r="11" spans="1:21">
      <c r="B11" s="20"/>
      <c r="C11" s="40">
        <v>46288</v>
      </c>
      <c r="D11" s="14">
        <f t="shared" si="0"/>
        <v>9</v>
      </c>
      <c r="E11" s="28" t="str">
        <f t="shared" si="1"/>
        <v>Q1</v>
      </c>
      <c r="F11" s="28" t="str">
        <f t="shared" si="2"/>
        <v>Q1</v>
      </c>
      <c r="G11" s="14" t="s">
        <v>27</v>
      </c>
      <c r="H11" s="20"/>
    </row>
    <row r="12" spans="1:21">
      <c r="B12" s="20"/>
      <c r="C12" s="40">
        <v>46338</v>
      </c>
      <c r="D12" s="14">
        <f t="shared" si="0"/>
        <v>11</v>
      </c>
      <c r="E12" s="28" t="str">
        <f t="shared" si="1"/>
        <v>Q2</v>
      </c>
      <c r="F12" s="28" t="str">
        <f t="shared" si="2"/>
        <v>Q2</v>
      </c>
      <c r="G12" s="14" t="s">
        <v>28</v>
      </c>
      <c r="H12" s="20"/>
    </row>
    <row r="13" spans="1:21">
      <c r="B13" s="20"/>
      <c r="C13" s="40">
        <v>46384</v>
      </c>
      <c r="D13" s="14">
        <f t="shared" si="0"/>
        <v>12</v>
      </c>
      <c r="E13" s="28" t="str">
        <f t="shared" si="1"/>
        <v>Q2</v>
      </c>
      <c r="F13" s="28" t="str">
        <f t="shared" si="2"/>
        <v>Q2</v>
      </c>
      <c r="G13" s="14" t="s">
        <v>29</v>
      </c>
      <c r="H13" s="20"/>
    </row>
    <row r="14" spans="1:21">
      <c r="B14" s="20"/>
      <c r="C14" s="20"/>
      <c r="D14" s="20"/>
      <c r="E14" s="20"/>
      <c r="F14" s="20"/>
      <c r="G14" s="20"/>
      <c r="H14" s="20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13"/>
  <sheetViews>
    <sheetView zoomScale="130" zoomScaleNormal="130" workbookViewId="0"/>
  </sheetViews>
  <sheetFormatPr defaultColWidth="8.875" defaultRowHeight="16.5"/>
  <cols>
    <col min="1" max="2" width="3.375" style="13" customWidth="1"/>
    <col min="3" max="3" width="10.125" style="13" customWidth="1"/>
    <col min="4" max="4" width="10" style="13" customWidth="1"/>
    <col min="5" max="5" width="8.875" style="13" customWidth="1"/>
    <col min="6" max="6" width="8.625" style="13" bestFit="1" customWidth="1"/>
    <col min="7" max="7" width="16.875" style="13" customWidth="1"/>
    <col min="8" max="9" width="5" style="13" customWidth="1"/>
    <col min="10" max="10" width="2.625" style="13" customWidth="1"/>
    <col min="11" max="11" width="19" style="13" bestFit="1" customWidth="1"/>
    <col min="12" max="12" width="8.375" style="13" bestFit="1" customWidth="1"/>
    <col min="13" max="13" width="3.25" style="13" customWidth="1"/>
    <col min="14" max="16384" width="8.875" style="13"/>
  </cols>
  <sheetData>
    <row r="1" spans="1:24" s="3" customFormat="1" ht="48.75" customHeight="1">
      <c r="A1" s="1"/>
      <c r="B1" s="2"/>
      <c r="C1" s="2" t="s">
        <v>77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22.5" customHeight="1">
      <c r="B2" s="55"/>
      <c r="C2" s="55" t="s">
        <v>84</v>
      </c>
    </row>
    <row r="4" spans="1:24">
      <c r="B4" s="20"/>
      <c r="C4" s="20"/>
      <c r="D4" s="20"/>
      <c r="E4" s="20"/>
      <c r="F4" s="20"/>
      <c r="G4" s="20"/>
      <c r="H4" s="20"/>
      <c r="J4" s="20"/>
      <c r="K4" s="20"/>
      <c r="L4" s="20"/>
      <c r="M4" s="20"/>
    </row>
    <row r="5" spans="1:24" ht="33">
      <c r="B5" s="20"/>
      <c r="C5" s="54" t="s">
        <v>0</v>
      </c>
      <c r="D5" s="54" t="s">
        <v>33</v>
      </c>
      <c r="E5" s="54" t="s">
        <v>34</v>
      </c>
      <c r="F5" s="52" t="s">
        <v>1</v>
      </c>
      <c r="G5" s="52" t="s">
        <v>76</v>
      </c>
      <c r="H5" s="26"/>
      <c r="I5" s="43"/>
      <c r="J5" s="26"/>
      <c r="K5" s="54" t="s">
        <v>35</v>
      </c>
      <c r="L5" s="53" t="s">
        <v>36</v>
      </c>
      <c r="M5" s="39"/>
    </row>
    <row r="6" spans="1:24">
      <c r="B6" s="20"/>
      <c r="C6" s="14" t="s">
        <v>4</v>
      </c>
      <c r="D6" s="14" t="s">
        <v>11</v>
      </c>
      <c r="E6" s="14" t="s">
        <v>37</v>
      </c>
      <c r="F6" s="15">
        <v>42000</v>
      </c>
      <c r="G6" s="15">
        <f t="shared" ref="G6:G11" si="0">IF(AND(D6="North",E6="Closed"),F6,0)</f>
        <v>42000</v>
      </c>
      <c r="H6" s="14"/>
      <c r="J6" s="14"/>
      <c r="K6" s="14" t="s">
        <v>38</v>
      </c>
      <c r="L6" s="42">
        <f>SUMIFS(F6:F11,D6:D11,"North",E6:E11,"Closed")</f>
        <v>73000</v>
      </c>
      <c r="M6" s="14"/>
    </row>
    <row r="7" spans="1:24">
      <c r="B7" s="20"/>
      <c r="C7" s="14" t="s">
        <v>5</v>
      </c>
      <c r="D7" s="14" t="s">
        <v>13</v>
      </c>
      <c r="E7" s="14" t="s">
        <v>39</v>
      </c>
      <c r="F7" s="15">
        <v>18000</v>
      </c>
      <c r="G7" s="15">
        <f t="shared" si="0"/>
        <v>0</v>
      </c>
      <c r="H7" s="14"/>
      <c r="J7" s="14"/>
      <c r="K7" s="14" t="s">
        <v>40</v>
      </c>
      <c r="L7" s="14">
        <f>COUNTIFS(D6:D11,"North",E6:E11,"Closed")</f>
        <v>2</v>
      </c>
      <c r="M7" s="14"/>
    </row>
    <row r="8" spans="1:24">
      <c r="B8" s="20"/>
      <c r="C8" s="14" t="s">
        <v>6</v>
      </c>
      <c r="D8" s="14" t="s">
        <v>11</v>
      </c>
      <c r="E8" s="14" t="s">
        <v>37</v>
      </c>
      <c r="F8" s="15">
        <v>31000</v>
      </c>
      <c r="G8" s="15">
        <f t="shared" si="0"/>
        <v>31000</v>
      </c>
      <c r="H8" s="14"/>
      <c r="J8" s="14"/>
      <c r="K8" s="14"/>
      <c r="L8" s="14"/>
      <c r="M8" s="14"/>
    </row>
    <row r="9" spans="1:24">
      <c r="B9" s="20"/>
      <c r="C9" s="14" t="s">
        <v>7</v>
      </c>
      <c r="D9" s="14" t="s">
        <v>16</v>
      </c>
      <c r="E9" s="14" t="s">
        <v>37</v>
      </c>
      <c r="F9" s="15">
        <v>71000</v>
      </c>
      <c r="G9" s="15">
        <f t="shared" si="0"/>
        <v>0</v>
      </c>
      <c r="H9" s="14"/>
      <c r="J9" s="14"/>
      <c r="K9" s="14"/>
      <c r="L9" s="14"/>
      <c r="M9" s="14"/>
    </row>
    <row r="10" spans="1:24">
      <c r="B10" s="20"/>
      <c r="C10" s="14" t="s">
        <v>8</v>
      </c>
      <c r="D10" s="14" t="s">
        <v>11</v>
      </c>
      <c r="E10" s="14" t="s">
        <v>39</v>
      </c>
      <c r="F10" s="15">
        <v>24500</v>
      </c>
      <c r="G10" s="15">
        <f t="shared" si="0"/>
        <v>0</v>
      </c>
      <c r="H10" s="14"/>
      <c r="J10" s="14"/>
      <c r="K10" s="14"/>
      <c r="L10" s="14"/>
      <c r="M10" s="14"/>
    </row>
    <row r="11" spans="1:24">
      <c r="B11" s="20"/>
      <c r="C11" s="14" t="s">
        <v>41</v>
      </c>
      <c r="D11" s="14" t="s">
        <v>13</v>
      </c>
      <c r="E11" s="14" t="s">
        <v>37</v>
      </c>
      <c r="F11" s="16">
        <v>52000</v>
      </c>
      <c r="G11" s="16">
        <f t="shared" si="0"/>
        <v>0</v>
      </c>
      <c r="H11" s="14"/>
      <c r="J11" s="14"/>
      <c r="K11" s="14"/>
      <c r="L11" s="14"/>
      <c r="M11" s="14"/>
    </row>
    <row r="12" spans="1:24">
      <c r="B12" s="20"/>
      <c r="C12" s="18" t="s">
        <v>74</v>
      </c>
      <c r="D12" s="18"/>
      <c r="E12" s="18"/>
      <c r="F12" s="19">
        <f>SUM(F6:F11)</f>
        <v>238500</v>
      </c>
      <c r="G12" s="19">
        <f>SUM(G6:G11)</f>
        <v>73000</v>
      </c>
      <c r="H12" s="14"/>
      <c r="J12" s="14"/>
      <c r="K12" s="14"/>
      <c r="L12" s="14"/>
      <c r="M12" s="14"/>
    </row>
    <row r="13" spans="1:24">
      <c r="B13" s="20"/>
      <c r="C13" s="20"/>
      <c r="D13" s="20"/>
      <c r="E13" s="20"/>
      <c r="F13" s="20"/>
      <c r="G13" s="20"/>
      <c r="H13" s="20"/>
      <c r="J13" s="20"/>
      <c r="K13" s="20"/>
      <c r="L13" s="20"/>
      <c r="M13" s="2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1"/>
  <sheetViews>
    <sheetView zoomScale="130" zoomScaleNormal="130" workbookViewId="0"/>
  </sheetViews>
  <sheetFormatPr defaultColWidth="8.875" defaultRowHeight="16.5"/>
  <cols>
    <col min="1" max="2" width="3.625" style="13" customWidth="1"/>
    <col min="3" max="3" width="9.5" style="13" customWidth="1"/>
    <col min="4" max="4" width="9.25" style="13" customWidth="1"/>
    <col min="5" max="5" width="13.125" style="13" customWidth="1"/>
    <col min="6" max="6" width="6.875" style="13" bestFit="1" customWidth="1"/>
    <col min="7" max="7" width="12.625" style="13" customWidth="1"/>
    <col min="8" max="8" width="11.875" style="13" customWidth="1"/>
    <col min="9" max="9" width="4" style="13" customWidth="1"/>
    <col min="10" max="10" width="8.875" style="13"/>
    <col min="11" max="11" width="80" style="13" customWidth="1"/>
    <col min="12" max="16384" width="8.875" style="13"/>
  </cols>
  <sheetData>
    <row r="1" spans="1:26" s="3" customFormat="1" ht="48.75" customHeight="1">
      <c r="A1" s="44"/>
      <c r="B1" s="45"/>
      <c r="C1" s="2" t="s">
        <v>78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22.5" customHeight="1">
      <c r="B2" s="55"/>
      <c r="C2" s="55" t="s">
        <v>92</v>
      </c>
    </row>
    <row r="3" spans="1:26">
      <c r="C3" s="46"/>
    </row>
    <row r="4" spans="1:26">
      <c r="B4" s="20"/>
      <c r="C4" s="20"/>
      <c r="D4" s="20"/>
      <c r="E4" s="20"/>
      <c r="F4" s="20"/>
      <c r="G4" s="20"/>
      <c r="H4" s="20"/>
      <c r="I4" s="20"/>
    </row>
    <row r="5" spans="1:26" ht="33">
      <c r="B5" s="20"/>
      <c r="C5" s="21" t="s">
        <v>0</v>
      </c>
      <c r="D5" s="22" t="s">
        <v>65</v>
      </c>
      <c r="E5" s="49" t="s">
        <v>44</v>
      </c>
      <c r="F5" s="22" t="s">
        <v>79</v>
      </c>
      <c r="G5" s="52" t="s">
        <v>87</v>
      </c>
      <c r="H5" s="52" t="s">
        <v>88</v>
      </c>
      <c r="I5" s="47"/>
    </row>
    <row r="6" spans="1:26">
      <c r="B6" s="20"/>
      <c r="C6" s="20" t="s">
        <v>4</v>
      </c>
      <c r="D6" s="50">
        <v>48000</v>
      </c>
      <c r="E6" s="51">
        <v>0.05</v>
      </c>
      <c r="F6" s="50">
        <v>45000</v>
      </c>
      <c r="G6" s="50">
        <f>IF(D6*(1-E6)&gt;=F6,D6*(1-E6)*5%,0)</f>
        <v>2280</v>
      </c>
      <c r="H6" s="50">
        <f>_xlfn.LET(_xlpm.netSales,D6*(1-E6),IF(_xlpm.netSales&gt;=F6,_xlpm.netSales*5%,0))</f>
        <v>2280</v>
      </c>
      <c r="I6" s="20"/>
    </row>
    <row r="7" spans="1:26">
      <c r="B7" s="20"/>
      <c r="C7" s="20" t="s">
        <v>5</v>
      </c>
      <c r="D7" s="50">
        <v>62000</v>
      </c>
      <c r="E7" s="51">
        <v>0.1</v>
      </c>
      <c r="F7" s="50">
        <v>60000</v>
      </c>
      <c r="G7" s="50">
        <f t="shared" ref="G7:G9" si="0">IF(D7*(1-E7)&gt;=F7,D7*(1-E7)*5%,0)</f>
        <v>0</v>
      </c>
      <c r="H7" s="50">
        <f t="shared" ref="H7:H9" si="1">_xlfn.LET(_xlpm.netSales,D7*(1-E7),IF(_xlpm.netSales&gt;=F7,_xlpm.netSales*5%,0))</f>
        <v>0</v>
      </c>
      <c r="I7" s="20"/>
    </row>
    <row r="8" spans="1:26">
      <c r="B8" s="20"/>
      <c r="C8" s="20" t="s">
        <v>80</v>
      </c>
      <c r="D8" s="50">
        <v>39000</v>
      </c>
      <c r="E8" s="51">
        <v>0</v>
      </c>
      <c r="F8" s="50">
        <v>40000</v>
      </c>
      <c r="G8" s="50">
        <f t="shared" si="0"/>
        <v>0</v>
      </c>
      <c r="H8" s="50">
        <f t="shared" si="1"/>
        <v>0</v>
      </c>
      <c r="I8" s="20"/>
    </row>
    <row r="9" spans="1:26">
      <c r="B9" s="20"/>
      <c r="C9" s="20" t="s">
        <v>81</v>
      </c>
      <c r="D9" s="50">
        <v>75000</v>
      </c>
      <c r="E9" s="51">
        <v>0.08</v>
      </c>
      <c r="F9" s="50">
        <v>68000</v>
      </c>
      <c r="G9" s="50">
        <f t="shared" si="0"/>
        <v>3450</v>
      </c>
      <c r="H9" s="50">
        <f t="shared" si="1"/>
        <v>3450</v>
      </c>
      <c r="I9" s="20"/>
    </row>
    <row r="10" spans="1:26">
      <c r="B10" s="20"/>
      <c r="C10" s="20"/>
      <c r="D10" s="20"/>
      <c r="E10" s="20"/>
      <c r="F10" s="20"/>
      <c r="G10" s="20"/>
      <c r="H10" s="20"/>
      <c r="I10" s="20"/>
    </row>
    <row r="11" spans="1:26">
      <c r="K11" s="48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F198D-A220-4441-808A-088A347E391B}">
  <dimension ref="A1:H40"/>
  <sheetViews>
    <sheetView showGridLines="0" showRowColHeaders="0" zoomScaleNormal="100" workbookViewId="0">
      <selection activeCell="G19" sqref="G19"/>
    </sheetView>
  </sheetViews>
  <sheetFormatPr defaultColWidth="0" defaultRowHeight="15" customHeight="1" zeroHeight="1"/>
  <cols>
    <col min="1" max="1" width="3.5" style="58" customWidth="1"/>
    <col min="2" max="2" width="40.5" style="58" customWidth="1"/>
    <col min="3" max="3" width="53.375" style="58" customWidth="1"/>
    <col min="4" max="4" width="1.25" style="58" customWidth="1"/>
    <col min="5" max="7" width="8" style="58" customWidth="1"/>
    <col min="8" max="16384" width="8" style="58" hidden="1"/>
  </cols>
  <sheetData>
    <row r="1" spans="1:8" ht="51" customHeight="1">
      <c r="A1" s="56"/>
      <c r="B1" s="57" t="s">
        <v>102</v>
      </c>
      <c r="C1" s="57"/>
      <c r="D1" s="57"/>
      <c r="E1" s="57"/>
      <c r="F1" s="57"/>
      <c r="G1" s="57"/>
      <c r="H1" s="57"/>
    </row>
    <row r="2" spans="1:8"/>
    <row r="3" spans="1:8">
      <c r="B3" s="61" t="s">
        <v>103</v>
      </c>
    </row>
    <row r="4" spans="1:8">
      <c r="B4" s="62" t="s">
        <v>104</v>
      </c>
      <c r="C4" s="63" t="s">
        <v>105</v>
      </c>
    </row>
    <row r="5" spans="1:8">
      <c r="B5" s="62" t="s">
        <v>106</v>
      </c>
      <c r="C5" s="63" t="s">
        <v>107</v>
      </c>
    </row>
    <row r="6" spans="1:8">
      <c r="B6" s="62" t="s">
        <v>108</v>
      </c>
      <c r="C6" s="63" t="s">
        <v>109</v>
      </c>
    </row>
    <row r="7" spans="1:8"/>
    <row r="8" spans="1:8">
      <c r="B8" s="61" t="s">
        <v>110</v>
      </c>
    </row>
    <row r="9" spans="1:8">
      <c r="B9" s="62" t="s">
        <v>111</v>
      </c>
      <c r="C9" s="63" t="s">
        <v>112</v>
      </c>
    </row>
    <row r="10" spans="1:8"/>
    <row r="11" spans="1:8">
      <c r="B11" s="61" t="s">
        <v>113</v>
      </c>
    </row>
    <row r="12" spans="1:8">
      <c r="B12" s="62" t="s">
        <v>114</v>
      </c>
      <c r="C12" s="63" t="s">
        <v>115</v>
      </c>
    </row>
    <row r="13" spans="1:8">
      <c r="B13" s="62" t="s">
        <v>116</v>
      </c>
      <c r="C13" s="63" t="s">
        <v>117</v>
      </c>
    </row>
    <row r="14" spans="1:8">
      <c r="B14" s="62" t="s">
        <v>118</v>
      </c>
      <c r="C14" s="63" t="s">
        <v>119</v>
      </c>
    </row>
    <row r="15" spans="1:8">
      <c r="B15" s="62" t="s">
        <v>120</v>
      </c>
      <c r="C15" s="63" t="s">
        <v>121</v>
      </c>
    </row>
    <row r="16" spans="1:8">
      <c r="B16" s="62" t="s">
        <v>122</v>
      </c>
      <c r="C16" s="63" t="s">
        <v>123</v>
      </c>
    </row>
    <row r="17" spans="2:3">
      <c r="B17" s="62" t="s">
        <v>124</v>
      </c>
      <c r="C17" s="63" t="s">
        <v>125</v>
      </c>
    </row>
    <row r="18" spans="2:3">
      <c r="B18" s="62" t="s">
        <v>126</v>
      </c>
      <c r="C18" s="63" t="s">
        <v>127</v>
      </c>
    </row>
    <row r="19" spans="2:3">
      <c r="B19" s="62" t="s">
        <v>128</v>
      </c>
      <c r="C19" s="63" t="s">
        <v>129</v>
      </c>
    </row>
    <row r="20" spans="2:3">
      <c r="B20" s="62" t="s">
        <v>130</v>
      </c>
      <c r="C20" s="63" t="s">
        <v>131</v>
      </c>
    </row>
    <row r="21" spans="2:3">
      <c r="B21" s="62" t="s">
        <v>132</v>
      </c>
      <c r="C21" s="63" t="s">
        <v>133</v>
      </c>
    </row>
    <row r="22" spans="2:3">
      <c r="B22" s="62" t="s">
        <v>134</v>
      </c>
      <c r="C22" s="63" t="s">
        <v>135</v>
      </c>
    </row>
    <row r="23" spans="2:3">
      <c r="B23" s="62" t="s">
        <v>136</v>
      </c>
      <c r="C23" s="63" t="s">
        <v>137</v>
      </c>
    </row>
    <row r="24" spans="2:3">
      <c r="B24" s="62" t="s">
        <v>138</v>
      </c>
      <c r="C24" s="63" t="s">
        <v>139</v>
      </c>
    </row>
    <row r="25" spans="2:3">
      <c r="B25" s="62" t="s">
        <v>140</v>
      </c>
      <c r="C25" s="63" t="s">
        <v>141</v>
      </c>
    </row>
    <row r="26" spans="2:3">
      <c r="B26" s="62" t="s">
        <v>142</v>
      </c>
      <c r="C26" s="63" t="s">
        <v>143</v>
      </c>
    </row>
    <row r="27" spans="2:3">
      <c r="B27" s="62" t="s">
        <v>144</v>
      </c>
      <c r="C27" s="63" t="s">
        <v>145</v>
      </c>
    </row>
    <row r="28" spans="2:3">
      <c r="B28" s="62" t="s">
        <v>146</v>
      </c>
      <c r="C28" s="63" t="s">
        <v>147</v>
      </c>
    </row>
    <row r="29" spans="2:3">
      <c r="B29" s="62" t="s">
        <v>130</v>
      </c>
      <c r="C29" s="63" t="s">
        <v>131</v>
      </c>
    </row>
    <row r="30" spans="2:3">
      <c r="B30" s="62" t="s">
        <v>148</v>
      </c>
      <c r="C30" s="63" t="s">
        <v>149</v>
      </c>
    </row>
    <row r="31" spans="2:3">
      <c r="B31" s="62"/>
      <c r="C31" s="63"/>
    </row>
    <row r="32" spans="2:3">
      <c r="B32" s="61" t="s">
        <v>150</v>
      </c>
    </row>
    <row r="33" spans="2:3">
      <c r="B33" s="62" t="s">
        <v>151</v>
      </c>
      <c r="C33" s="63" t="s">
        <v>152</v>
      </c>
    </row>
    <row r="34" spans="2:3">
      <c r="B34" s="62"/>
      <c r="C34" s="63"/>
    </row>
    <row r="35" spans="2:3">
      <c r="B35" s="61" t="s">
        <v>153</v>
      </c>
      <c r="C35" s="63"/>
    </row>
    <row r="36" spans="2:3"/>
    <row r="37" spans="2:3"/>
    <row r="38" spans="2:3"/>
    <row r="39" spans="2:3"/>
    <row r="40" spans="2:3"/>
  </sheetData>
  <hyperlinks>
    <hyperlink ref="C5" r:id="rId1" display="http://www.myonlinetraininghub.com/category/excel-charts" xr:uid="{5AAE4B59-70EB-42E8-9DF0-A24472861FCB}"/>
    <hyperlink ref="C6" r:id="rId2" display="http://www.myonlinetraininghub.com/category/excel-dashboard" xr:uid="{9F3ED804-A05F-4435-AD4A-C88FFE562592}"/>
    <hyperlink ref="C9" r:id="rId3" display="http://www.myonlinetraininghub.com/excel-webinars" xr:uid="{36087462-9CDD-4009-ADA8-AC2341DE5002}"/>
    <hyperlink ref="C33" r:id="rId4" xr:uid="{36AF9034-6B54-4964-B0E6-8C365D4EB137}"/>
    <hyperlink ref="C4" r:id="rId5" xr:uid="{84E4188D-A222-4E8D-AAD7-7CFB310497B4}"/>
    <hyperlink ref="C19" r:id="rId6" xr:uid="{BDA4A7E7-37B9-47B8-8965-AC3FB00CA880}"/>
    <hyperlink ref="C18" r:id="rId7" xr:uid="{C937F5AA-C08B-4094-A209-EF32A1A95F5B}"/>
    <hyperlink ref="C12" r:id="rId8" xr:uid="{530F5F0B-C327-47A6-A8ED-C3504BEB079F}"/>
    <hyperlink ref="C13" r:id="rId9" xr:uid="{E7E5EFD1-B6BD-4470-A709-1212495BC302}"/>
    <hyperlink ref="C14" r:id="rId10" xr:uid="{34538200-9007-4E99-997D-2B99C033CB5B}"/>
    <hyperlink ref="C15" r:id="rId11" xr:uid="{FCFC88E6-09AA-4249-80AE-D46E98B47C7E}"/>
    <hyperlink ref="C16" r:id="rId12" xr:uid="{868DF073-B2C2-465E-8203-C0CDBC6B665D}"/>
    <hyperlink ref="C17" r:id="rId13" xr:uid="{EB1B0EB6-A11C-4AAF-94DB-130D2BF7EE61}"/>
    <hyperlink ref="C22" r:id="rId14" xr:uid="{7B8DB0F7-777C-4782-BA11-EF18F6CEA0A0}"/>
    <hyperlink ref="C23" r:id="rId15" xr:uid="{4D3238BD-9171-4A2A-8157-D627806AC753}"/>
    <hyperlink ref="C24" r:id="rId16" xr:uid="{FA1573AE-EF9D-4F0B-9A0F-67A562E94D01}"/>
    <hyperlink ref="C25" r:id="rId17" xr:uid="{78212C18-6350-489D-B410-E82A3A17F243}"/>
    <hyperlink ref="C26" r:id="rId18" xr:uid="{2EE80895-548A-4FA3-B695-FF8912475B75}"/>
    <hyperlink ref="C27" r:id="rId19" xr:uid="{06ED8F56-62F7-4B5C-9B1F-A8EAD9BA91D7}"/>
    <hyperlink ref="C30" r:id="rId20" xr:uid="{B9C8DCC3-E0FD-456C-A467-CF575B42B812}"/>
  </hyperlinks>
  <pageMargins left="0.7" right="0.7" top="0.75" bottom="0.75" header="0.3" footer="0.3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Copyright</vt:lpstr>
      <vt:lpstr>1 IFS</vt:lpstr>
      <vt:lpstr>2 XLOOKUP</vt:lpstr>
      <vt:lpstr>3 SWITCH</vt:lpstr>
      <vt:lpstr>4 CHOOSE</vt:lpstr>
      <vt:lpstr>5 SUMIFS &amp; COUNTIFS</vt:lpstr>
      <vt:lpstr>6 LET</vt:lpstr>
      <vt:lpstr>More Resources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Mynda Treacy</cp:lastModifiedBy>
  <dcterms:created xsi:type="dcterms:W3CDTF">2026-05-14T11:08:28Z</dcterms:created>
  <dcterms:modified xsi:type="dcterms:W3CDTF">2026-06-07T03:45:30Z</dcterms:modified>
</cp:coreProperties>
</file>