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2.xml" ContentType="application/vnd.openxmlformats-officedocument.drawing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D:\temp\blog\Co-Pilot for Finance\"/>
    </mc:Choice>
  </mc:AlternateContent>
  <xr:revisionPtr revIDLastSave="0" documentId="13_ncr:1_{B8ADE8A9-1463-481C-B922-D81243E3D50C}" xr6:coauthVersionLast="47" xr6:coauthVersionMax="47" xr10:uidLastSave="{00000000-0000-0000-0000-000000000000}"/>
  <bookViews>
    <workbookView xWindow="3870" yWindow="4035" windowWidth="21600" windowHeight="13185" xr2:uid="{C7DE10AB-A0E7-4D1F-8609-AA90CC26F704}"/>
  </bookViews>
  <sheets>
    <sheet name="Copyright" sheetId="10" r:id="rId1"/>
    <sheet name="Sales Invoices" sheetId="1" r:id="rId2"/>
    <sheet name="Payments Received" sheetId="12" r:id="rId3"/>
    <sheet name="Reconciliation Report" sheetId="17" r:id="rId4"/>
    <sheet name="More Resources" sheetId="11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8" i="17" l="1"/>
  <c r="B58" i="17"/>
  <c r="G35" i="17"/>
  <c r="G36" i="17"/>
  <c r="G37" i="17"/>
  <c r="G38" i="17"/>
  <c r="G39" i="17"/>
  <c r="G40" i="17"/>
  <c r="G41" i="17"/>
  <c r="G42" i="17"/>
  <c r="G43" i="17"/>
  <c r="G44" i="17"/>
  <c r="G45" i="17"/>
  <c r="G46" i="17"/>
  <c r="G47" i="17"/>
  <c r="G48" i="17"/>
  <c r="G49" i="17"/>
  <c r="G50" i="17"/>
  <c r="G51" i="17"/>
  <c r="G52" i="17"/>
  <c r="G53" i="17"/>
  <c r="G54" i="17"/>
  <c r="G55" i="17"/>
  <c r="A33" i="17" a="1"/>
  <c r="A33" i="17" s="1"/>
  <c r="E56" i="17"/>
  <c r="B56" i="17"/>
  <c r="G29" i="17"/>
  <c r="G30" i="17"/>
  <c r="A27" i="17" a="1"/>
  <c r="A27" i="17" s="1"/>
  <c r="E31" i="17"/>
  <c r="B31" i="17"/>
  <c r="G17" i="17"/>
  <c r="G18" i="17"/>
  <c r="G19" i="17"/>
  <c r="G20" i="17"/>
  <c r="G21" i="17"/>
  <c r="G22" i="17"/>
  <c r="G23" i="17"/>
  <c r="G24" i="17"/>
  <c r="A15" i="17" a="1"/>
  <c r="A15" i="17" s="1"/>
  <c r="E25" i="17"/>
  <c r="B25" i="17"/>
  <c r="G58" i="17" l="1"/>
  <c r="G56" i="17"/>
  <c r="G31" i="17"/>
  <c r="G25" i="17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<sst xmlns="http://schemas.openxmlformats.org/spreadsheetml/2006/main" count="120" uniqueCount="84">
  <si>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</si>
  <si>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</si>
  <si>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</si>
  <si>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</si>
  <si>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Aptos Narrow"/>
        <family val="2"/>
        <scheme val="minor"/>
      </rPr>
      <t>not permitted</t>
    </r>
    <r>
      <rPr>
        <sz val="14"/>
        <rFont val="Aptos Narrow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</si>
  <si>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</si>
  <si>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</si>
  <si>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</si>
  <si>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</si>
  <si>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Sales Invoices</t>
  </si>
  <si>
    <t>Invoice ID</t>
  </si>
  <si>
    <t>Date</t>
  </si>
  <si>
    <t>Customer</t>
  </si>
  <si>
    <t>Amount</t>
  </si>
  <si>
    <t>Customer 6</t>
  </si>
  <si>
    <t>Customer 14</t>
  </si>
  <si>
    <t>Customer 10</t>
  </si>
  <si>
    <t>Customer 5</t>
  </si>
  <si>
    <t>Customer 18</t>
  </si>
  <si>
    <t>Customer 4</t>
  </si>
  <si>
    <t>Customer 20</t>
  </si>
  <si>
    <t>Customer 9</t>
  </si>
  <si>
    <t>Customer 17</t>
  </si>
  <si>
    <t>Customer 15</t>
  </si>
  <si>
    <t>Customer 2</t>
  </si>
  <si>
    <t>Customer 7</t>
  </si>
  <si>
    <t>Customer 13</t>
  </si>
  <si>
    <t>Customer 11</t>
  </si>
  <si>
    <t>Customer 8</t>
  </si>
  <si>
    <t>Customer 16</t>
  </si>
  <si>
    <t>Payments Received</t>
  </si>
  <si>
    <t>Payment ID</t>
  </si>
  <si>
    <t>Payment Date</t>
  </si>
  <si>
    <t>Amount Received</t>
  </si>
  <si>
    <t>Reconciliation Report</t>
  </si>
  <si>
    <t>Table name: Sales</t>
  </si>
  <si>
    <t>Table name: Receipts</t>
  </si>
  <si>
    <t>Difference</t>
  </si>
  <si>
    <t>Totals</t>
  </si>
  <si>
    <t>Grand Total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</si>
  <si>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</si>
  <si>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</si>
  <si>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</si>
  <si>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</si>
  <si>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</si>
  <si>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</si>
  <si>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</si>
  <si>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</si>
  <si>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</si>
  <si>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</si>
  <si>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</si>
  <si>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</si>
  <si>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</si>
  <si>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</si>
  <si>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</si>
  <si>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</si>
  <si>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</si>
  <si>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</si>
  <si>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</si>
  <si>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</si>
  <si>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</si>
  <si>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</si>
  <si>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</si>
  <si>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</si>
  <si>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</si>
  <si>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</si>
  <si>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</si>
  <si>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</si>
  <si>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</si>
  <si>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</si>
  <si>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</si>
  <si>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</si>
  <si>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</si>
  <si>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</si>
  <si>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</si>
  <si>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</si>
  <si>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</si>
  <si>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</si>
  <si>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</si>
  <si>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</si>
  <si>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Support</t>
  </si>
  <si>
    <t>Excel Forum</t>
  </si>
  <si>
    <t>https://www.myonlinetraininghub.com/excel-forum</t>
  </si>
  <si>
    <t>Follow Us or more Tips &amp; Tutorials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</si>
</sst>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@*.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28"/>
      <color rgb="FFFFFFFF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28"/>
      <color theme="0"/>
      <name val="Segoe UI Light"/>
      <family val="2"/>
    </font>
    <font>
      <sz val="14"/>
      <name val="Aptos Narrow"/>
      <family val="2"/>
      <scheme val="minor"/>
    </font>
    <font>
      <b/>
      <sz val="14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107C41"/>
        <bgColor indexed="64"/>
      </patternFill>
    </fill>
    <fill>
      <patternFill patternType="solid">
        <fgColor rgb="FF0F551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14" fontId="0" fillId="0" borderId="0" xfId="0" applyNumberFormat="1"/>
    <xf numFmtId="2" fontId="0" fillId="0" borderId="0" xfId="0" applyNumberFormat="1"/>
    <xf numFmtId="0" fontId="2" fillId="0" borderId="0" xfId="0" applyFont="1"/>
    <xf numFmtId="2" fontId="7" fillId="0" borderId="1" xfId="0" applyNumberFormat="1" applyFont="1" applyBorder="1"/>
    <xf numFmtId="43" fontId="0" fillId="0" borderId="0" xfId="1" applyFont="1"/>
    <xf numFmtId="0" fontId="8" fillId="3" borderId="0" xfId="0" applyFont="1" applyFill="1" applyAlignment="1">
      <alignment vertical="center"/>
    </xf>
    <xf numFmtId="0" fontId="9" fillId="0" borderId="0" xfId="0" applyFont="1"/>
    <xf numFmtId="0" fontId="9" fillId="0" borderId="0" xfId="0" applyFont="1" applyAlignment="1">
      <alignment vertical="center"/>
    </xf>
    <xf numFmtId="164" fontId="0" fillId="0" borderId="0" xfId="0" applyNumberFormat="1" applyAlignment="1">
      <alignment horizontal="left" indent="1"/>
    </xf>
    <xf numFmtId="0" fontId="3" fillId="0" borderId="0" xfId="2"/>
    <xf numFmtId="0" fontId="6" fillId="0" borderId="0" xfId="0" applyFont="1"/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centerContinuous" vertical="center"/>
    </xf>
    <xf numFmtId="0" fontId="5" fillId="0" borderId="0" xfId="0" applyFont="1"/>
    <xf numFmtId="0" fontId="0" fillId="0" borderId="0" xfId="0"/>
  </cellXfs>
  <cellStyles count="3">
    <cellStyle name="Comma" xfId="1" builtinId="3"/>
    <cellStyle name="Hyperlink" xfId="2" builtinId="8"/>
    <cellStyle name="Normal" xfId="0" builtinId="0"/>
  </cellStyles>
  <dxfs count="32"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19" formatCode="d/mm/yyyy"/>
    </dxf>
    <dxf>
      <numFmt numFmtId="19" formatCode="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svg"/><Relationship Id="rId3" Type="http://schemas.openxmlformats.org/officeDocument/2006/relationships/image" Target="../media/image2.svg"/><Relationship Id="rId7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myonlinetraininghub.com/microsoft-copilot-for-finance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hyperlink" Target="https://youtu.be/F26bwVgD_lg" TargetMode="Externa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hyperlink" Target="https://www.myonlinetraininghub.com/microsoft-copilot-for-finance" TargetMode="External"/><Relationship Id="rId1" Type="http://schemas.openxmlformats.org/officeDocument/2006/relationships/hyperlink" Target="https://youtu.be/F26bwVgD_lg" TargetMode="External"/><Relationship Id="rId4" Type="http://schemas.openxmlformats.org/officeDocument/2006/relationships/image" Target="../media/image6.sv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8.png"/><Relationship Id="rId5" Type="http://schemas.openxmlformats.org/officeDocument/2006/relationships/image" Target="../media/image3.png"/><Relationship Id="rId15" Type="http://schemas.openxmlformats.org/officeDocument/2006/relationships/image" Target="../media/image10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7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ED93A09-D45E-4FF4-BEB2-B48FE11187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3" name="Picture 2" descr="YouTube Channel">
          <a:extLst>
            <a:ext uri="{FF2B5EF4-FFF2-40B4-BE49-F238E27FC236}">
              <a16:creationId xmlns:a16="http://schemas.microsoft.com/office/drawing/2014/main" id="{F3E0DB91-DF98-4980-8443-0F7240388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877B5A39-F2F5-44F2-887B-4FAC4947C7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5</xdr:col>
      <xdr:colOff>485775</xdr:colOff>
      <xdr:row>0</xdr:row>
      <xdr:rowOff>200025</xdr:rowOff>
    </xdr:from>
    <xdr:to>
      <xdr:col>7</xdr:col>
      <xdr:colOff>428625</xdr:colOff>
      <xdr:row>0</xdr:row>
      <xdr:rowOff>495300</xdr:rowOff>
    </xdr:to>
    <xdr:grpSp>
      <xdr:nvGrpSpPr>
        <xdr:cNvPr id="5" name="Group 4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F75B650-0FA9-4FB4-A3B3-19FB43E514EB}"/>
            </a:ext>
          </a:extLst>
        </xdr:cNvPr>
        <xdr:cNvGrpSpPr/>
      </xdr:nvGrpSpPr>
      <xdr:grpSpPr>
        <a:xfrm>
          <a:off x="3248025" y="200025"/>
          <a:ext cx="1162050" cy="295275"/>
          <a:chOff x="4486275" y="142875"/>
          <a:chExt cx="1162050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5A301C1E-A0A2-1A5E-F2F7-BAD4A8A1897B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7" name="Graphic 6" descr="Document">
            <a:extLst>
              <a:ext uri="{FF2B5EF4-FFF2-40B4-BE49-F238E27FC236}">
                <a16:creationId xmlns:a16="http://schemas.microsoft.com/office/drawing/2014/main" id="{F840FDB9-FDDC-DE51-CE36-31DC88AD7E1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8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571499</xdr:colOff>
      <xdr:row>0</xdr:row>
      <xdr:rowOff>200025</xdr:rowOff>
    </xdr:from>
    <xdr:to>
      <xdr:col>10</xdr:col>
      <xdr:colOff>104774</xdr:colOff>
      <xdr:row>0</xdr:row>
      <xdr:rowOff>495300</xdr:rowOff>
    </xdr:to>
    <xdr:grpSp>
      <xdr:nvGrpSpPr>
        <xdr:cNvPr id="8" name="Group 7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80A1581-C476-47D0-9F2C-B70E58A9E4A7}"/>
            </a:ext>
          </a:extLst>
        </xdr:cNvPr>
        <xdr:cNvGrpSpPr/>
      </xdr:nvGrpSpPr>
      <xdr:grpSpPr>
        <a:xfrm>
          <a:off x="4552949" y="200025"/>
          <a:ext cx="1362075" cy="295275"/>
          <a:chOff x="5400674" y="152400"/>
          <a:chExt cx="1362075" cy="295275"/>
        </a:xfrm>
      </xdr:grpSpPr>
      <xdr:sp macro="" textlink="">
        <xdr:nvSpPr>
          <xdr:cNvPr id="9" name="Rectangle: Rounded Corners 8">
            <a:extLst>
              <a:ext uri="{FF2B5EF4-FFF2-40B4-BE49-F238E27FC236}">
                <a16:creationId xmlns:a16="http://schemas.microsoft.com/office/drawing/2014/main" id="{C06800D3-6C78-8F6D-1887-1D18BAE9C524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0" name="Group 9">
            <a:extLst>
              <a:ext uri="{FF2B5EF4-FFF2-40B4-BE49-F238E27FC236}">
                <a16:creationId xmlns:a16="http://schemas.microsoft.com/office/drawing/2014/main" id="{FD44D4EC-4CEE-7DE8-10A1-08DC97BB40F7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1" name="Rectangle: Rounded Corners 10">
              <a:extLst>
                <a:ext uri="{FF2B5EF4-FFF2-40B4-BE49-F238E27FC236}">
                  <a16:creationId xmlns:a16="http://schemas.microsoft.com/office/drawing/2014/main" id="{CB0A3E86-0FBB-F1A7-D6F4-A870C019B1BE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2" name="Isosceles Triangle 11">
              <a:extLst>
                <a:ext uri="{FF2B5EF4-FFF2-40B4-BE49-F238E27FC236}">
                  <a16:creationId xmlns:a16="http://schemas.microsoft.com/office/drawing/2014/main" id="{2614C798-241A-9205-B4CC-1B18D830D8C2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19050</xdr:colOff>
      <xdr:row>4</xdr:row>
      <xdr:rowOff>152400</xdr:rowOff>
    </xdr:from>
    <xdr:to>
      <xdr:col>6</xdr:col>
      <xdr:colOff>771525</xdr:colOff>
      <xdr:row>6</xdr:row>
      <xdr:rowOff>66675</xdr:rowOff>
    </xdr:to>
    <xdr:grpSp>
      <xdr:nvGrpSpPr>
        <xdr:cNvPr id="2" name="Group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5B97E-95FA-455A-A6A2-4922736F9AA1}"/>
            </a:ext>
          </a:extLst>
        </xdr:cNvPr>
        <xdr:cNvGrpSpPr/>
      </xdr:nvGrpSpPr>
      <xdr:grpSpPr>
        <a:xfrm>
          <a:off x="4238625" y="1181100"/>
          <a:ext cx="1362075" cy="295275"/>
          <a:chOff x="5400674" y="152400"/>
          <a:chExt cx="1362075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4C4E3228-7899-22F9-F8FB-A0CF64CABEAB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65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4" name="Group 3">
            <a:extLst>
              <a:ext uri="{FF2B5EF4-FFF2-40B4-BE49-F238E27FC236}">
                <a16:creationId xmlns:a16="http://schemas.microsoft.com/office/drawing/2014/main" id="{777005A4-6D0D-7469-EEF9-FC4B87B57135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5" name="Rectangle: Rounded Corners 4">
              <a:extLst>
                <a:ext uri="{FF2B5EF4-FFF2-40B4-BE49-F238E27FC236}">
                  <a16:creationId xmlns:a16="http://schemas.microsoft.com/office/drawing/2014/main" id="{25A03FF5-F2E6-449C-A5C3-2407B193C609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6" name="Isosceles Triangle 5">
              <a:extLst>
                <a:ext uri="{FF2B5EF4-FFF2-40B4-BE49-F238E27FC236}">
                  <a16:creationId xmlns:a16="http://schemas.microsoft.com/office/drawing/2014/main" id="{4DCE91F4-5D49-AB87-D949-88BD37838B10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4</xdr:col>
      <xdr:colOff>9525</xdr:colOff>
      <xdr:row>4</xdr:row>
      <xdr:rowOff>152400</xdr:rowOff>
    </xdr:from>
    <xdr:to>
      <xdr:col>4</xdr:col>
      <xdr:colOff>1171575</xdr:colOff>
      <xdr:row>6</xdr:row>
      <xdr:rowOff>66675</xdr:rowOff>
    </xdr:to>
    <xdr:grpSp>
      <xdr:nvGrpSpPr>
        <xdr:cNvPr id="7" name="Group 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C527620-0319-4D89-9A06-40ECBC079CF2}"/>
            </a:ext>
          </a:extLst>
        </xdr:cNvPr>
        <xdr:cNvGrpSpPr/>
      </xdr:nvGrpSpPr>
      <xdr:grpSpPr>
        <a:xfrm>
          <a:off x="2943225" y="1181100"/>
          <a:ext cx="1162050" cy="295275"/>
          <a:chOff x="4486275" y="142875"/>
          <a:chExt cx="1162050" cy="295275"/>
        </a:xfrm>
      </xdr:grpSpPr>
      <xdr:sp macro="" textlink="">
        <xdr:nvSpPr>
          <xdr:cNvPr id="8" name="Rectangle: Rounded Corners 7">
            <a:extLst>
              <a:ext uri="{FF2B5EF4-FFF2-40B4-BE49-F238E27FC236}">
                <a16:creationId xmlns:a16="http://schemas.microsoft.com/office/drawing/2014/main" id="{30342DCB-E3A4-AC57-8A63-AD862E43236A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65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9" name="Graphic 8" descr="Document">
            <a:extLst>
              <a:ext uri="{FF2B5EF4-FFF2-40B4-BE49-F238E27FC236}">
                <a16:creationId xmlns:a16="http://schemas.microsoft.com/office/drawing/2014/main" id="{451E99E0-82D4-5F7D-9148-415D3C4711F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46827-C8F8-412D-BBA6-DCB048514D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30</xdr:row>
      <xdr:rowOff>166687</xdr:rowOff>
    </xdr:from>
    <xdr:to>
      <xdr:col>1</xdr:col>
      <xdr:colOff>609600</xdr:colOff>
      <xdr:row>34</xdr:row>
      <xdr:rowOff>14287</xdr:rowOff>
    </xdr:to>
    <xdr:pic>
      <xdr:nvPicPr>
        <xdr:cNvPr id="3" name="Picture 2" descr="A red and white play button&#10;&#10;Description automatically generated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E62C51FF-71D6-415B-9B74-84059F3238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822325</xdr:colOff>
      <xdr:row>30</xdr:row>
      <xdr:rowOff>166687</xdr:rowOff>
    </xdr:from>
    <xdr:to>
      <xdr:col>1</xdr:col>
      <xdr:colOff>1431925</xdr:colOff>
      <xdr:row>34</xdr:row>
      <xdr:rowOff>14287</xdr:rowOff>
    </xdr:to>
    <xdr:pic>
      <xdr:nvPicPr>
        <xdr:cNvPr id="4" name="Picture 3" descr="A blue and black logo&#10;&#10;Description automatically generated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637B4B2E-AE4A-4DFF-9DEF-799CE1D729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1644650</xdr:colOff>
      <xdr:row>30</xdr:row>
      <xdr:rowOff>166687</xdr:rowOff>
    </xdr:from>
    <xdr:to>
      <xdr:col>1</xdr:col>
      <xdr:colOff>2254250</xdr:colOff>
      <xdr:row>34</xdr:row>
      <xdr:rowOff>14287</xdr:rowOff>
    </xdr:to>
    <xdr:pic>
      <xdr:nvPicPr>
        <xdr:cNvPr id="5" name="Picture 4" descr="A logo of a camera&#10;&#10;Description automatically generated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A429C92-5BE1-473D-A1EE-1F91ACBABD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2466975</xdr:colOff>
      <xdr:row>30</xdr:row>
      <xdr:rowOff>180975</xdr:rowOff>
    </xdr:from>
    <xdr:to>
      <xdr:col>1</xdr:col>
      <xdr:colOff>3076575</xdr:colOff>
      <xdr:row>34</xdr:row>
      <xdr:rowOff>28575</xdr:rowOff>
    </xdr:to>
    <xdr:pic>
      <xdr:nvPicPr>
        <xdr:cNvPr id="6" name="Picture 5" descr="A red circle with a black circle with a black p in it&#10;&#10;Description automatically generated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4E59012-711B-4A6F-AE02-1D66689BA7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3531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203200</xdr:colOff>
      <xdr:row>30</xdr:row>
      <xdr:rowOff>185737</xdr:rowOff>
    </xdr:from>
    <xdr:to>
      <xdr:col>2</xdr:col>
      <xdr:colOff>812800</xdr:colOff>
      <xdr:row>34</xdr:row>
      <xdr:rowOff>33337</xdr:rowOff>
    </xdr:to>
    <xdr:pic>
      <xdr:nvPicPr>
        <xdr:cNvPr id="7" name="Picture 6" descr="A colorful music note on a black background&#10;&#10;Description automatically generated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40B53233-270D-47EA-971A-3ACD52BEA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3579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1025525</xdr:colOff>
      <xdr:row>30</xdr:row>
      <xdr:rowOff>166687</xdr:rowOff>
    </xdr:from>
    <xdr:to>
      <xdr:col>2</xdr:col>
      <xdr:colOff>1635125</xdr:colOff>
      <xdr:row>34</xdr:row>
      <xdr:rowOff>14287</xdr:rowOff>
    </xdr:to>
    <xdr:pic>
      <xdr:nvPicPr>
        <xdr:cNvPr id="8" name="Picture 7" descr="A blue and white logo&#10;&#10;Description automatically generated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475376D-3FB9-4E7E-970A-FF8AE2E97F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1866899</xdr:colOff>
      <xdr:row>30</xdr:row>
      <xdr:rowOff>172216</xdr:rowOff>
    </xdr:from>
    <xdr:to>
      <xdr:col>2</xdr:col>
      <xdr:colOff>2466975</xdr:colOff>
      <xdr:row>34</xdr:row>
      <xdr:rowOff>10292</xdr:rowOff>
    </xdr:to>
    <xdr:pic>
      <xdr:nvPicPr>
        <xdr:cNvPr id="9" name="Picture 8" descr="A black and white x logo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98680B89-FF77-48B2-BDB5-7B348A91B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699" y="6344416"/>
          <a:ext cx="600076" cy="60007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34A2059-808B-4BBB-85AE-2079E87339D0}" name="Sales" displayName="Sales" ref="A2:D32" totalsRowShown="0">
  <autoFilter ref="A2:D32" xr:uid="{134A2059-808B-4BBB-85AE-2079E87339D0}"/>
  <tableColumns count="4">
    <tableColumn id="1" xr3:uid="{CF33BA41-061C-4A96-9D6C-F376172BC472}" name="Invoice ID"/>
    <tableColumn id="2" xr3:uid="{9042A2FF-B0A1-4519-94C1-A5012EB64A78}" name="Date" dataDxfId="31"/>
    <tableColumn id="3" xr3:uid="{0677BD14-01F4-410F-9AF9-BC834C06CCBC}" name="Customer"/>
    <tableColumn id="4" xr3:uid="{2BA1C55D-C245-4E2A-8F63-B605FC341AF8}" name="Amount" dataCellStyle="Comm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5C777C2-9191-46DB-8E07-E1FDFC6DF88E}" name="Receipts" displayName="Receipts" ref="A2:D36" totalsRowShown="0">
  <autoFilter ref="A2:D36" xr:uid="{15C777C2-9191-46DB-8E07-E1FDFC6DF88E}"/>
  <sortState xmlns:xlrd2="http://schemas.microsoft.com/office/spreadsheetml/2017/richdata2" ref="A3:D35">
    <sortCondition ref="B2:B35"/>
  </sortState>
  <tableColumns count="4">
    <tableColumn id="1" xr3:uid="{C4054929-9F81-4C66-BB68-66F886BF2C1F}" name="Payment ID"/>
    <tableColumn id="2" xr3:uid="{1166AC32-6065-47BE-B708-C897D5EE2A3A}" name="Invoice ID"/>
    <tableColumn id="3" xr3:uid="{C1AA278B-DAEC-4267-A735-087ED628620F}" name="Payment Date" dataDxfId="30"/>
    <tableColumn id="4" xr3:uid="{1C0B8F7C-FEB5-4BE6-8A32-6B617459FC6B}" name="Amount Received" dataCellStyle="Comma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1" xr:uid="{6DD0353E-A9A6-4152-BD95-6F42F95A16A2}" name="primaryUnmatchedTransactionsTable" displayName="primaryUnmatchedTransactionsTable" ref="A16:B25" totalsRowCount="1" totalsRowDxfId="29">
  <autoFilter ref="A16:B24" xr:uid="{6DD0353E-A9A6-4152-BD95-6F42F95A16A2}"/>
  <tableColumns count="2">
    <tableColumn id="1" xr3:uid="{AB60E4A3-F3C9-4A3E-9B14-9CD7E077632C}" name="Invoice ID" totalsRowLabel="Totals" totalsRowDxfId="28"/>
    <tableColumn id="2" xr3:uid="{D41B86E3-4106-4B31-9350-8978FE63D56F}" name="Amount" totalsRowFunction="custom" totalsRowDxfId="27">
      <totalsRowFormula>ROUND(SUM(primaryUnmatchedTransactionsTable[Amount]), 2)</totalsRowFormula>
    </tableColumn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2" xr:uid="{83661A32-58E4-46FD-BEA6-AFAEF5C2F12A}" name="secondaryUnmatchedTransactionsTable" displayName="secondaryUnmatchedTransactionsTable" ref="D16:E25" totalsRowCount="1" totalsRowDxfId="26">
  <autoFilter ref="D16:E24" xr:uid="{83661A32-58E4-46FD-BEA6-AFAEF5C2F12A}"/>
  <tableColumns count="2">
    <tableColumn id="1" xr3:uid="{83DAFDC3-0C03-4662-AA63-22400D713294}" name="Invoice ID" totalsRowLabel="Totals" totalsRowDxfId="25"/>
    <tableColumn id="2" xr3:uid="{62B0B808-C845-42D5-A391-946EB8BD875F}" name="Amount Received" totalsRowFunction="custom" totalsRowDxfId="24">
      <totalsRowFormula>ROUND(SUM(secondaryUnmatchedTransactionsTable[Amount Received]), 2)</totalsRowFormula>
    </tableColumn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3" xr:uid="{6482379A-644F-4794-92AF-7789C201C37D}" name="unmatchedDifferenceTable" displayName="unmatchedDifferenceTable" ref="G16:G25" totalsRowCount="1" headerRowDxfId="23" totalsRowDxfId="22">
  <autoFilter ref="G16:G24" xr:uid="{6482379A-644F-4794-92AF-7789C201C37D}"/>
  <tableColumns count="1">
    <tableColumn id="1" xr3:uid="{633892EA-9E1E-44D6-A008-E22560D2BA57}" name="Difference" totalsRowFunction="custom" dataDxfId="21" totalsRowDxfId="20">
      <calculatedColumnFormula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calculatedColumnFormula>
      <totalsRowFormula>ROUND(SUM(unmatchedDifferenceTable[Difference]), 2)</totalsRowFormula>
    </tableColumn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4" xr:uid="{A62CB435-4E64-4171-9392-BD3607D37C7F}" name="primaryPotentiallyMatchedTransactionsTable" displayName="primaryPotentiallyMatchedTransactionsTable" ref="A28:B31" totalsRowCount="1" totalsRowDxfId="19">
  <autoFilter ref="A28:B30" xr:uid="{A62CB435-4E64-4171-9392-BD3607D37C7F}"/>
  <tableColumns count="2">
    <tableColumn id="1" xr3:uid="{59E519B4-64CE-4477-9083-736D40CE1F2B}" name="Invoice ID" totalsRowLabel="Totals" totalsRowDxfId="18"/>
    <tableColumn id="2" xr3:uid="{C6D39E84-2C56-4BB8-9EC2-DC2B270E85FF}" name="Amount" totalsRowFunction="custom" totalsRowDxfId="17">
      <totalsRowFormula>ROUND(SUM(primaryPotentiallyMatchedTransactionsTable[Amount]), 2)</totalsRowFormula>
    </tableColumn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5" xr:uid="{C0BE5347-3338-4AAF-9ADA-63EB83D653BC}" name="secondaryPotentiallyMatchedTransactionsTable" displayName="secondaryPotentiallyMatchedTransactionsTable" ref="D28:E31" totalsRowCount="1" totalsRowDxfId="16">
  <autoFilter ref="D28:E30" xr:uid="{C0BE5347-3338-4AAF-9ADA-63EB83D653BC}"/>
  <tableColumns count="2">
    <tableColumn id="1" xr3:uid="{0757ED1C-3B69-4CB3-B2AE-ADBB715BDA2A}" name="Invoice ID" totalsRowLabel="Totals" totalsRowDxfId="15"/>
    <tableColumn id="2" xr3:uid="{2EE40493-DB36-4035-B34F-F63025202983}" name="Amount Received" totalsRowFunction="custom" totalsRowDxfId="14">
      <totalsRowFormula>ROUND(SUM(secondaryPotentiallyMatchedTransactionsTable[Amount Received]), 2)</totalsRowFormula>
    </tableColumn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6" xr:uid="{89BC8C42-6522-43F9-9B8D-ECB0B02BC673}" name="potentiallyMatchedDifferenceTable" displayName="potentiallyMatchedDifferenceTable" ref="G28:G31" totalsRowCount="1" headerRowDxfId="13" totalsRowDxfId="12">
  <autoFilter ref="G28:G30" xr:uid="{89BC8C42-6522-43F9-9B8D-ECB0B02BC673}"/>
  <tableColumns count="1">
    <tableColumn id="1" xr3:uid="{3249BA45-9ADB-4EDA-9C5D-D10C2C00D08E}" name="Difference" totalsRowFunction="custom" dataDxfId="11" totalsRowDxfId="10">
      <calculatedColumnFormula>ROUND(SUM(IF(primaryPotentiallyMatchedTransactionsTable[[#This Row],[Amount]] ="", 0, primaryPotentiallyMatchedTransactionsTable[[#This Row],[Amount]]) - IF(secondaryPotentiallyMatchedTransactionsTable[[#This Row],[Amount Received]]="", 0, secondaryPotentiallyMatchedTransactionsTable[[#This Row],[Amount Received]])), 2)</calculatedColumnFormula>
      <totalsRowFormula>ROUND(SUM(potentiallyMatchedDifferenceTable[Difference]), 2)</totalsRowFormula>
    </tableColumn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7" xr:uid="{48C0B498-96AD-4711-8746-D9360DFAEDB9}" name="primaryMatchedTransactionsTable" displayName="primaryMatchedTransactionsTable" ref="A34:B56" totalsRowCount="1" totalsRowDxfId="9">
  <autoFilter ref="A34:B55" xr:uid="{48C0B498-96AD-4711-8746-D9360DFAEDB9}"/>
  <tableColumns count="2">
    <tableColumn id="1" xr3:uid="{08CA7A16-FED8-48D0-81FC-18854390CF45}" name="Invoice ID" totalsRowLabel="Totals" totalsRowDxfId="8"/>
    <tableColumn id="2" xr3:uid="{DAF7935A-2D88-404C-9257-53CCE551746D}" name="Amount" totalsRowFunction="custom" totalsRowDxfId="7">
      <totalsRowFormula>ROUND(SUM(primaryMatchedTransactionsTable[Amount]), 2)</totalsRowFormula>
    </tableColumn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8" xr:uid="{73CD0321-E6C2-4E41-A606-6B7D62CAD4AB}" name="secondaryMatchedTransactionsTable" displayName="secondaryMatchedTransactionsTable" ref="D34:E56" totalsRowCount="1" totalsRowDxfId="6">
  <autoFilter ref="D34:E55" xr:uid="{73CD0321-E6C2-4E41-A606-6B7D62CAD4AB}"/>
  <tableColumns count="2">
    <tableColumn id="1" xr3:uid="{ADA50A81-63E7-48D4-9B75-FA35E4AA101E}" name="Invoice ID" totalsRowLabel="Totals" totalsRowDxfId="5"/>
    <tableColumn id="2" xr3:uid="{7E1526F7-5300-4D91-87B9-7D692655BE78}" name="Amount Received" totalsRowFunction="custom" totalsRowDxfId="4">
      <totalsRowFormula>ROUND(SUM(secondaryMatchedTransactionsTable[Amount Received]), 2)</totalsRowFormula>
    </tableColumn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9" xr:uid="{40FF1266-7CB0-4997-A5AE-994790396F99}" name="matchedDifferenceTable" displayName="matchedDifferenceTable" ref="G34:G56" totalsRowCount="1" headerRowDxfId="3" totalsRowDxfId="2">
  <autoFilter ref="G34:G55" xr:uid="{40FF1266-7CB0-4997-A5AE-994790396F99}"/>
  <tableColumns count="1">
    <tableColumn id="1" xr3:uid="{182AE3ED-F1CC-4EB1-ADD2-D80DC4F6BC43}" name="Difference" totalsRowFunction="custom" dataDxfId="1" totalsRowDxfId="0">
      <calculatedColumnFormula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calculatedColumnFormula>
      <totalsRowFormula>ROUND(SUM(matchedDifferenceTable[Difference]), 2)</totalsRow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564" row="6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1D29C994-755B-48D8-90FB-3D5A2FFB1997}">
  <we:reference id="wa200006575" version="1.0.0.1" store="en-GB" storeType="OMEX"/>
  <we:alternateReferences>
    <we:reference id="wa200006575" version="1.0.0.1" store="WA200006575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</we:extLst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table" Target="../tables/table9.xml"/><Relationship Id="rId3" Type="http://schemas.openxmlformats.org/officeDocument/2006/relationships/table" Target="../tables/table4.xml"/><Relationship Id="rId7" Type="http://schemas.openxmlformats.org/officeDocument/2006/relationships/table" Target="../tables/table8.xml"/><Relationship Id="rId2" Type="http://schemas.openxmlformats.org/officeDocument/2006/relationships/table" Target="../tables/table3.xml"/><Relationship Id="rId1" Type="http://schemas.openxmlformats.org/officeDocument/2006/relationships/drawing" Target="../drawings/drawing2.xml"/><Relationship Id="rId6" Type="http://schemas.openxmlformats.org/officeDocument/2006/relationships/table" Target="../tables/table7.xml"/><Relationship Id="rId5" Type="http://schemas.openxmlformats.org/officeDocument/2006/relationships/table" Target="../tables/table6.xml"/><Relationship Id="rId10" Type="http://schemas.openxmlformats.org/officeDocument/2006/relationships/table" Target="../tables/table11.xml"/><Relationship Id="rId4" Type="http://schemas.openxmlformats.org/officeDocument/2006/relationships/table" Target="../tables/table5.xml"/><Relationship Id="rId9" Type="http://schemas.openxmlformats.org/officeDocument/2006/relationships/table" Target="../tables/table10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drawing" Target="../drawings/drawing3.xm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529BF-C1D2-4BFB-9577-FA888133ECDE}">
  <sheetPr codeName="Sheet2"/>
  <dimension ref="A1:Q30"/>
  <sheetViews>
    <sheetView showGridLines="0" showRowColHeaders="0" tabSelected="1" workbookViewId="0">
      <selection activeCell="A2" sqref="A2"/>
    </sheetView>
  </sheetViews>
  <sheetFormatPr defaultColWidth="0" defaultRowHeight="15" customHeight="1" zeroHeight="1" x14ac:dyDescent="0.25"/>
  <cols>
    <col min="1" max="1" width="4.85546875" customWidth="1"/>
    <col min="2" max="17" width="9.140625" customWidth="1"/>
    <col min="18" max="16384" width="9.140625" hidden="1"/>
  </cols>
  <sheetData>
    <row r="1" spans="1:17" ht="52.5" customHeight="1" x14ac:dyDescent="0.25">
      <c r="A1" s="6"/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5"/>
    <row r="3" spans="1:17" ht="18.75" x14ac:dyDescent="0.3">
      <c r="B3" s="7" t="s">
        <v>1</v>
      </c>
    </row>
    <row r="4" spans="1:17" ht="18.75" x14ac:dyDescent="0.25">
      <c r="B4" s="8" t="s">
        <v>2</v>
      </c>
    </row>
    <row r="5" spans="1:17" ht="18.75" x14ac:dyDescent="0.25">
      <c r="B5" s="8" t="s">
        <v>3</v>
      </c>
    </row>
    <row r="6" spans="1:17" ht="18.75" x14ac:dyDescent="0.25">
      <c r="B6" s="8" t="s">
        <v>4</v>
      </c>
    </row>
    <row r="7" spans="1:17" ht="18.75" x14ac:dyDescent="0.25">
      <c r="B7" s="8"/>
    </row>
    <row r="8" spans="1:17" ht="18.75" x14ac:dyDescent="0.25">
      <c r="B8" s="8" t="s">
        <v>5</v>
      </c>
    </row>
    <row r="9" spans="1:17" x14ac:dyDescent="0.25"/>
    <row r="10" spans="1:17" ht="18.75" x14ac:dyDescent="0.25">
      <c r="B10" s="8" t="s">
        <v>6</v>
      </c>
    </row>
    <row r="11" spans="1:17" ht="18.75" x14ac:dyDescent="0.25">
      <c r="B11" s="8" t="s">
        <v>7</v>
      </c>
    </row>
    <row r="30" spans="2:2" hidden="1" x14ac:dyDescent="0.25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AA1F5-7123-4024-AE06-967C21DACDD4}">
  <dimension ref="A1:D32"/>
  <sheetViews>
    <sheetView workbookViewId="0">
      <selection sqref="A1:D32"/>
    </sheetView>
  </sheetViews>
  <sheetFormatPr defaultRowHeight="15" x14ac:dyDescent="0.25"/>
  <cols>
    <col min="1" max="1" width="12.140625" customWidth="1"/>
    <col min="2" max="2" width="10.42578125" bestFit="1" customWidth="1"/>
    <col min="3" max="3" width="14.28515625" customWidth="1"/>
    <col min="4" max="4" width="10.140625" customWidth="1"/>
  </cols>
  <sheetData>
    <row r="1" spans="1:4" x14ac:dyDescent="0.25">
      <c r="A1" t="s">
        <v>9</v>
      </c>
    </row>
    <row r="2" spans="1:4" x14ac:dyDescent="0.25">
      <c r="A2" t="s">
        <v>10</v>
      </c>
      <c r="B2" t="s">
        <v>11</v>
      </c>
      <c r="C2" t="s">
        <v>12</v>
      </c>
      <c r="D2" t="s">
        <v>13</v>
      </c>
    </row>
    <row r="3" spans="1:4" x14ac:dyDescent="0.25">
      <c r="A3">
        <v>1</v>
      </c>
      <c r="B3" s="1">
        <v>44927</v>
      </c>
      <c r="C3" t="s">
        <v>14</v>
      </c>
      <c r="D3" s="5">
        <v>547.91</v>
      </c>
    </row>
    <row r="4" spans="1:4" x14ac:dyDescent="0.25">
      <c r="A4">
        <v>2</v>
      </c>
      <c r="B4" s="1">
        <v>44928</v>
      </c>
      <c r="C4" t="s">
        <v>14</v>
      </c>
      <c r="D4" s="5">
        <v>485.05</v>
      </c>
    </row>
    <row r="5" spans="1:4" x14ac:dyDescent="0.25">
      <c r="A5">
        <v>3</v>
      </c>
      <c r="B5" s="1">
        <v>44929</v>
      </c>
      <c r="C5" t="s">
        <v>15</v>
      </c>
      <c r="D5" s="5">
        <v>840.3</v>
      </c>
    </row>
    <row r="6" spans="1:4" x14ac:dyDescent="0.25">
      <c r="A6">
        <v>4</v>
      </c>
      <c r="B6" s="1">
        <v>44930</v>
      </c>
      <c r="C6" t="s">
        <v>16</v>
      </c>
      <c r="D6" s="5">
        <v>764.4</v>
      </c>
    </row>
    <row r="7" spans="1:4" x14ac:dyDescent="0.25">
      <c r="A7">
        <v>5</v>
      </c>
      <c r="B7" s="1">
        <v>44931</v>
      </c>
      <c r="C7" t="s">
        <v>17</v>
      </c>
      <c r="D7" s="5">
        <v>502.43</v>
      </c>
    </row>
    <row r="8" spans="1:4" x14ac:dyDescent="0.25">
      <c r="A8">
        <v>6</v>
      </c>
      <c r="B8" s="1">
        <v>44932</v>
      </c>
      <c r="C8" t="s">
        <v>15</v>
      </c>
      <c r="D8" s="5">
        <v>972.01</v>
      </c>
    </row>
    <row r="9" spans="1:4" x14ac:dyDescent="0.25">
      <c r="A9">
        <v>7</v>
      </c>
      <c r="B9" s="1">
        <v>44933</v>
      </c>
      <c r="C9" t="s">
        <v>18</v>
      </c>
      <c r="D9" s="5">
        <v>426.85</v>
      </c>
    </row>
    <row r="10" spans="1:4" x14ac:dyDescent="0.25">
      <c r="A10">
        <v>8</v>
      </c>
      <c r="B10" s="1">
        <v>44934</v>
      </c>
      <c r="C10" t="s">
        <v>19</v>
      </c>
      <c r="D10" s="5">
        <v>457.78</v>
      </c>
    </row>
    <row r="11" spans="1:4" x14ac:dyDescent="0.25">
      <c r="A11">
        <v>9</v>
      </c>
      <c r="B11" s="1">
        <v>44935</v>
      </c>
      <c r="C11" t="s">
        <v>15</v>
      </c>
      <c r="D11" s="5">
        <v>764.81</v>
      </c>
    </row>
    <row r="12" spans="1:4" x14ac:dyDescent="0.25">
      <c r="A12">
        <v>10</v>
      </c>
      <c r="B12" s="1">
        <v>44936</v>
      </c>
      <c r="C12" t="s">
        <v>20</v>
      </c>
      <c r="D12" s="5">
        <v>504.18</v>
      </c>
    </row>
    <row r="13" spans="1:4" x14ac:dyDescent="0.25">
      <c r="A13">
        <v>11</v>
      </c>
      <c r="B13" s="1">
        <v>44937</v>
      </c>
      <c r="C13" t="s">
        <v>21</v>
      </c>
      <c r="D13" s="5">
        <v>943.56</v>
      </c>
    </row>
    <row r="14" spans="1:4" x14ac:dyDescent="0.25">
      <c r="A14">
        <v>12</v>
      </c>
      <c r="B14" s="1">
        <v>44938</v>
      </c>
      <c r="C14" t="s">
        <v>15</v>
      </c>
      <c r="D14" s="5">
        <v>331.51</v>
      </c>
    </row>
    <row r="15" spans="1:4" x14ac:dyDescent="0.25">
      <c r="A15">
        <v>13</v>
      </c>
      <c r="B15" s="1">
        <v>44939</v>
      </c>
      <c r="C15" t="s">
        <v>14</v>
      </c>
      <c r="D15" s="5">
        <v>443.58</v>
      </c>
    </row>
    <row r="16" spans="1:4" x14ac:dyDescent="0.25">
      <c r="A16">
        <v>14</v>
      </c>
      <c r="B16" s="1">
        <v>44940</v>
      </c>
      <c r="C16" t="s">
        <v>22</v>
      </c>
      <c r="D16" s="5">
        <v>727.43</v>
      </c>
    </row>
    <row r="17" spans="1:4" x14ac:dyDescent="0.25">
      <c r="A17">
        <v>15</v>
      </c>
      <c r="B17" s="1">
        <v>44941</v>
      </c>
      <c r="C17" t="s">
        <v>23</v>
      </c>
      <c r="D17" s="5">
        <v>907.36</v>
      </c>
    </row>
    <row r="18" spans="1:4" x14ac:dyDescent="0.25">
      <c r="A18">
        <v>16</v>
      </c>
      <c r="B18" s="1">
        <v>44942</v>
      </c>
      <c r="C18" t="s">
        <v>14</v>
      </c>
      <c r="D18" s="5">
        <v>208.95</v>
      </c>
    </row>
    <row r="19" spans="1:4" x14ac:dyDescent="0.25">
      <c r="A19">
        <v>17</v>
      </c>
      <c r="B19" s="1">
        <v>44943</v>
      </c>
      <c r="C19" t="s">
        <v>24</v>
      </c>
      <c r="D19" s="5">
        <v>317.39</v>
      </c>
    </row>
    <row r="20" spans="1:4" x14ac:dyDescent="0.25">
      <c r="A20">
        <v>18</v>
      </c>
      <c r="B20" s="1">
        <v>44944</v>
      </c>
      <c r="C20" t="s">
        <v>14</v>
      </c>
      <c r="D20" s="5">
        <v>305.44</v>
      </c>
    </row>
    <row r="21" spans="1:4" x14ac:dyDescent="0.25">
      <c r="A21">
        <v>19</v>
      </c>
      <c r="B21" s="1">
        <v>44945</v>
      </c>
      <c r="C21" t="s">
        <v>25</v>
      </c>
      <c r="D21" s="5">
        <v>540.55999999999995</v>
      </c>
    </row>
    <row r="22" spans="1:4" x14ac:dyDescent="0.25">
      <c r="A22">
        <v>20</v>
      </c>
      <c r="B22" s="1">
        <v>44946</v>
      </c>
      <c r="C22" t="s">
        <v>26</v>
      </c>
      <c r="D22" s="5">
        <v>902.37</v>
      </c>
    </row>
    <row r="23" spans="1:4" x14ac:dyDescent="0.25">
      <c r="A23">
        <v>21</v>
      </c>
      <c r="B23" s="1">
        <v>44947</v>
      </c>
      <c r="C23" t="s">
        <v>27</v>
      </c>
      <c r="D23" s="5">
        <v>422.3</v>
      </c>
    </row>
    <row r="24" spans="1:4" x14ac:dyDescent="0.25">
      <c r="A24">
        <v>22</v>
      </c>
      <c r="B24" s="1">
        <v>44948</v>
      </c>
      <c r="C24" t="s">
        <v>23</v>
      </c>
      <c r="D24" s="5">
        <v>446.71</v>
      </c>
    </row>
    <row r="25" spans="1:4" x14ac:dyDescent="0.25">
      <c r="A25">
        <v>23</v>
      </c>
      <c r="B25" s="1">
        <v>44949</v>
      </c>
      <c r="C25" t="s">
        <v>21</v>
      </c>
      <c r="D25" s="5">
        <v>925.05</v>
      </c>
    </row>
    <row r="26" spans="1:4" x14ac:dyDescent="0.25">
      <c r="A26">
        <v>24</v>
      </c>
      <c r="B26" s="1">
        <v>44950</v>
      </c>
      <c r="C26" t="s">
        <v>28</v>
      </c>
      <c r="D26" s="5">
        <v>202.43</v>
      </c>
    </row>
    <row r="27" spans="1:4" x14ac:dyDescent="0.25">
      <c r="A27">
        <v>25</v>
      </c>
      <c r="B27" s="1">
        <v>44951</v>
      </c>
      <c r="C27" t="s">
        <v>15</v>
      </c>
      <c r="D27" s="5">
        <v>668.01</v>
      </c>
    </row>
    <row r="28" spans="1:4" x14ac:dyDescent="0.25">
      <c r="A28">
        <v>26</v>
      </c>
      <c r="B28" s="1">
        <v>44952</v>
      </c>
      <c r="C28" t="s">
        <v>14</v>
      </c>
      <c r="D28" s="5">
        <v>219.53</v>
      </c>
    </row>
    <row r="29" spans="1:4" x14ac:dyDescent="0.25">
      <c r="A29">
        <v>27</v>
      </c>
      <c r="B29" s="1">
        <v>44953</v>
      </c>
      <c r="C29" t="s">
        <v>29</v>
      </c>
      <c r="D29" s="5">
        <v>436.82</v>
      </c>
    </row>
    <row r="30" spans="1:4" x14ac:dyDescent="0.25">
      <c r="A30">
        <v>28</v>
      </c>
      <c r="B30" s="1">
        <v>44954</v>
      </c>
      <c r="C30" t="s">
        <v>27</v>
      </c>
      <c r="D30" s="5">
        <v>391.96</v>
      </c>
    </row>
    <row r="31" spans="1:4" x14ac:dyDescent="0.25">
      <c r="A31">
        <v>29</v>
      </c>
      <c r="B31" s="1">
        <v>44955</v>
      </c>
      <c r="C31" t="s">
        <v>19</v>
      </c>
      <c r="D31" s="5">
        <v>712.1</v>
      </c>
    </row>
    <row r="32" spans="1:4" x14ac:dyDescent="0.25">
      <c r="A32">
        <v>30</v>
      </c>
      <c r="B32" s="1">
        <v>44956</v>
      </c>
      <c r="C32" t="s">
        <v>27</v>
      </c>
      <c r="D32" s="5">
        <v>815.98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13B39-A131-450E-A52A-2E603C5CD2CB}">
  <dimension ref="A1:D36"/>
  <sheetViews>
    <sheetView workbookViewId="0">
      <selection activeCell="L13" sqref="L13"/>
    </sheetView>
  </sheetViews>
  <sheetFormatPr defaultRowHeight="15" x14ac:dyDescent="0.25"/>
  <cols>
    <col min="1" max="1" width="13.42578125" customWidth="1"/>
    <col min="2" max="2" width="12.140625" customWidth="1"/>
    <col min="3" max="3" width="15.7109375" customWidth="1"/>
    <col min="4" max="4" width="19" customWidth="1"/>
  </cols>
  <sheetData>
    <row r="1" spans="1:4" x14ac:dyDescent="0.25">
      <c r="A1" t="s">
        <v>30</v>
      </c>
    </row>
    <row r="2" spans="1:4" x14ac:dyDescent="0.25">
      <c r="A2" t="s">
        <v>31</v>
      </c>
      <c r="B2" t="s">
        <v>10</v>
      </c>
      <c r="C2" t="s">
        <v>32</v>
      </c>
      <c r="D2" t="s">
        <v>33</v>
      </c>
    </row>
    <row r="3" spans="1:4" x14ac:dyDescent="0.25">
      <c r="A3">
        <v>8</v>
      </c>
      <c r="B3">
        <v>1</v>
      </c>
      <c r="C3" s="1">
        <v>44938</v>
      </c>
      <c r="D3" s="5">
        <v>547.91</v>
      </c>
    </row>
    <row r="4" spans="1:4" x14ac:dyDescent="0.25">
      <c r="A4">
        <v>29</v>
      </c>
      <c r="B4">
        <v>2</v>
      </c>
      <c r="C4" s="1">
        <v>44956</v>
      </c>
      <c r="D4" s="5">
        <v>485.05</v>
      </c>
    </row>
    <row r="5" spans="1:4" x14ac:dyDescent="0.25">
      <c r="A5">
        <v>26</v>
      </c>
      <c r="B5">
        <v>3</v>
      </c>
      <c r="C5" s="1">
        <v>44940</v>
      </c>
      <c r="D5" s="5">
        <v>442.44</v>
      </c>
    </row>
    <row r="6" spans="1:4" x14ac:dyDescent="0.25">
      <c r="A6">
        <v>31</v>
      </c>
      <c r="B6">
        <v>3</v>
      </c>
      <c r="C6" s="1">
        <v>44958</v>
      </c>
      <c r="D6" s="5">
        <v>397.86</v>
      </c>
    </row>
    <row r="7" spans="1:4" x14ac:dyDescent="0.25">
      <c r="A7">
        <v>21</v>
      </c>
      <c r="B7">
        <v>4</v>
      </c>
      <c r="C7" s="1">
        <v>44941</v>
      </c>
      <c r="D7" s="5">
        <v>764.4</v>
      </c>
    </row>
    <row r="8" spans="1:4" x14ac:dyDescent="0.25">
      <c r="A8">
        <v>25</v>
      </c>
      <c r="B8">
        <v>5</v>
      </c>
      <c r="C8" s="1">
        <v>44931</v>
      </c>
      <c r="D8" s="5">
        <v>502.43</v>
      </c>
    </row>
    <row r="9" spans="1:4" x14ac:dyDescent="0.25">
      <c r="A9">
        <v>7</v>
      </c>
      <c r="B9">
        <v>6</v>
      </c>
      <c r="C9" s="1">
        <v>44955</v>
      </c>
      <c r="D9" s="5">
        <v>972.01</v>
      </c>
    </row>
    <row r="10" spans="1:4" x14ac:dyDescent="0.25">
      <c r="A10">
        <v>4</v>
      </c>
      <c r="B10">
        <v>7</v>
      </c>
      <c r="C10" s="1">
        <v>44947</v>
      </c>
      <c r="D10" s="5">
        <v>354.26</v>
      </c>
    </row>
    <row r="11" spans="1:4" x14ac:dyDescent="0.25">
      <c r="A11">
        <v>32</v>
      </c>
      <c r="B11">
        <v>7</v>
      </c>
      <c r="C11" s="1">
        <v>44959</v>
      </c>
      <c r="D11" s="5">
        <v>72.59</v>
      </c>
    </row>
    <row r="12" spans="1:4" x14ac:dyDescent="0.25">
      <c r="A12">
        <v>3</v>
      </c>
      <c r="B12">
        <v>8</v>
      </c>
      <c r="C12" s="1">
        <v>44946</v>
      </c>
      <c r="D12" s="5">
        <v>457.78</v>
      </c>
    </row>
    <row r="13" spans="1:4" x14ac:dyDescent="0.25">
      <c r="A13">
        <v>24</v>
      </c>
      <c r="B13">
        <v>9</v>
      </c>
      <c r="C13" s="1">
        <v>44934</v>
      </c>
      <c r="D13" s="5">
        <v>764.81</v>
      </c>
    </row>
    <row r="14" spans="1:4" x14ac:dyDescent="0.25">
      <c r="A14">
        <v>30</v>
      </c>
      <c r="B14">
        <v>10</v>
      </c>
      <c r="C14" s="1">
        <v>44928</v>
      </c>
      <c r="D14" s="5">
        <v>300.10000000000002</v>
      </c>
    </row>
    <row r="15" spans="1:4" x14ac:dyDescent="0.25">
      <c r="A15">
        <v>33</v>
      </c>
      <c r="B15">
        <v>10</v>
      </c>
      <c r="C15" s="1">
        <v>44959</v>
      </c>
      <c r="D15" s="5">
        <v>205.05</v>
      </c>
    </row>
    <row r="16" spans="1:4" x14ac:dyDescent="0.25">
      <c r="A16">
        <v>9</v>
      </c>
      <c r="B16">
        <v>11</v>
      </c>
      <c r="C16" s="1">
        <v>44930</v>
      </c>
      <c r="D16" s="5">
        <v>943.56</v>
      </c>
    </row>
    <row r="17" spans="1:4" x14ac:dyDescent="0.25">
      <c r="A17">
        <v>2</v>
      </c>
      <c r="B17">
        <v>12</v>
      </c>
      <c r="C17" s="1">
        <v>44940</v>
      </c>
      <c r="D17" s="5">
        <v>331.51</v>
      </c>
    </row>
    <row r="18" spans="1:4" x14ac:dyDescent="0.25">
      <c r="A18">
        <v>23</v>
      </c>
      <c r="B18">
        <v>13</v>
      </c>
      <c r="C18" s="1">
        <v>44951</v>
      </c>
      <c r="D18" s="5">
        <v>443.58</v>
      </c>
    </row>
    <row r="19" spans="1:4" x14ac:dyDescent="0.25">
      <c r="A19">
        <v>19</v>
      </c>
      <c r="B19">
        <v>14</v>
      </c>
      <c r="C19" s="1">
        <v>44933</v>
      </c>
      <c r="D19" s="5">
        <v>727.43</v>
      </c>
    </row>
    <row r="20" spans="1:4" x14ac:dyDescent="0.25">
      <c r="A20">
        <v>13</v>
      </c>
      <c r="B20">
        <v>15</v>
      </c>
      <c r="C20" s="1">
        <v>44929</v>
      </c>
      <c r="D20" s="5">
        <v>907.36</v>
      </c>
    </row>
    <row r="21" spans="1:4" x14ac:dyDescent="0.25">
      <c r="A21">
        <v>18</v>
      </c>
      <c r="B21">
        <v>16</v>
      </c>
      <c r="C21" s="1">
        <v>44934</v>
      </c>
      <c r="D21" s="5">
        <v>208.95</v>
      </c>
    </row>
    <row r="22" spans="1:4" x14ac:dyDescent="0.25">
      <c r="A22">
        <v>28</v>
      </c>
      <c r="B22">
        <v>17</v>
      </c>
      <c r="C22" s="1">
        <v>44934</v>
      </c>
      <c r="D22" s="5">
        <v>300</v>
      </c>
    </row>
    <row r="23" spans="1:4" x14ac:dyDescent="0.25">
      <c r="A23">
        <v>22</v>
      </c>
      <c r="B23">
        <v>18</v>
      </c>
      <c r="C23" s="1">
        <v>44946</v>
      </c>
      <c r="D23" s="5">
        <v>305.44</v>
      </c>
    </row>
    <row r="24" spans="1:4" x14ac:dyDescent="0.25">
      <c r="A24">
        <v>12</v>
      </c>
      <c r="B24">
        <v>19</v>
      </c>
      <c r="C24" s="1">
        <v>44946</v>
      </c>
      <c r="D24" s="5">
        <v>540.55999999999995</v>
      </c>
    </row>
    <row r="25" spans="1:4" x14ac:dyDescent="0.25">
      <c r="A25">
        <v>6</v>
      </c>
      <c r="B25">
        <v>20</v>
      </c>
      <c r="C25" s="1">
        <v>44940</v>
      </c>
      <c r="D25" s="5">
        <v>1000</v>
      </c>
    </row>
    <row r="26" spans="1:4" x14ac:dyDescent="0.25">
      <c r="A26">
        <v>27</v>
      </c>
      <c r="B26">
        <v>21</v>
      </c>
      <c r="C26" s="1">
        <v>44933</v>
      </c>
      <c r="D26" s="5">
        <v>422.3</v>
      </c>
    </row>
    <row r="27" spans="1:4" x14ac:dyDescent="0.25">
      <c r="A27">
        <v>14</v>
      </c>
      <c r="B27">
        <v>22</v>
      </c>
      <c r="C27" s="1">
        <v>44929</v>
      </c>
      <c r="D27" s="5">
        <v>446.71</v>
      </c>
    </row>
    <row r="28" spans="1:4" x14ac:dyDescent="0.25">
      <c r="A28">
        <v>11</v>
      </c>
      <c r="B28">
        <v>23</v>
      </c>
      <c r="C28" s="1">
        <v>44940</v>
      </c>
      <c r="D28" s="5">
        <v>925.05</v>
      </c>
    </row>
    <row r="29" spans="1:4" x14ac:dyDescent="0.25">
      <c r="A29">
        <v>16</v>
      </c>
      <c r="B29">
        <v>24</v>
      </c>
      <c r="C29" s="1">
        <v>44946</v>
      </c>
      <c r="D29" s="5">
        <v>200</v>
      </c>
    </row>
    <row r="30" spans="1:4" x14ac:dyDescent="0.25">
      <c r="A30">
        <v>5</v>
      </c>
      <c r="B30">
        <v>25</v>
      </c>
      <c r="C30" s="1">
        <v>44956</v>
      </c>
      <c r="D30" s="5">
        <v>600</v>
      </c>
    </row>
    <row r="31" spans="1:4" x14ac:dyDescent="0.25">
      <c r="A31">
        <v>20</v>
      </c>
      <c r="B31">
        <v>26</v>
      </c>
      <c r="C31" s="1">
        <v>44937</v>
      </c>
      <c r="D31" s="5">
        <v>219.53</v>
      </c>
    </row>
    <row r="32" spans="1:4" x14ac:dyDescent="0.25">
      <c r="A32">
        <v>10</v>
      </c>
      <c r="B32">
        <v>27</v>
      </c>
      <c r="C32" s="1">
        <v>44944</v>
      </c>
      <c r="D32" s="5">
        <v>200</v>
      </c>
    </row>
    <row r="33" spans="1:4" x14ac:dyDescent="0.25">
      <c r="A33">
        <v>1</v>
      </c>
      <c r="B33">
        <v>28</v>
      </c>
      <c r="C33" s="1">
        <v>44954</v>
      </c>
      <c r="D33" s="5">
        <v>391.96</v>
      </c>
    </row>
    <row r="34" spans="1:4" x14ac:dyDescent="0.25">
      <c r="A34">
        <v>15</v>
      </c>
      <c r="B34">
        <v>31</v>
      </c>
      <c r="C34" s="1">
        <v>44961</v>
      </c>
      <c r="D34" s="5">
        <v>700</v>
      </c>
    </row>
    <row r="35" spans="1:4" x14ac:dyDescent="0.25">
      <c r="A35">
        <v>17</v>
      </c>
      <c r="B35">
        <v>30</v>
      </c>
      <c r="C35" s="1">
        <v>44933</v>
      </c>
      <c r="D35" s="5">
        <v>815.98</v>
      </c>
    </row>
    <row r="36" spans="1:4" x14ac:dyDescent="0.25">
      <c r="A36">
        <v>34</v>
      </c>
      <c r="B36">
        <v>27</v>
      </c>
      <c r="C36" s="1">
        <v>44960</v>
      </c>
      <c r="D36" s="5">
        <v>200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043AC-F2A9-43C8-A4C7-DC5D87B2BC11}">
  <dimension ref="A1:G58"/>
  <sheetViews>
    <sheetView showGridLines="0" workbookViewId="0">
      <selection activeCell="E9" sqref="E9"/>
    </sheetView>
  </sheetViews>
  <sheetFormatPr defaultRowHeight="15" outlineLevelRow="1" x14ac:dyDescent="0.25"/>
  <cols>
    <col min="1" max="1" width="12.28515625" bestFit="1" customWidth="1"/>
    <col min="2" max="2" width="10.28515625" bestFit="1" customWidth="1"/>
    <col min="4" max="4" width="12.28515625" bestFit="1" customWidth="1"/>
    <col min="5" max="5" width="19.28515625" bestFit="1" customWidth="1"/>
    <col min="7" max="7" width="13" bestFit="1" customWidth="1"/>
  </cols>
  <sheetData>
    <row r="1" spans="1:7" ht="15" customHeight="1" x14ac:dyDescent="0.25">
      <c r="A1" s="12"/>
      <c r="B1" s="12"/>
      <c r="C1" s="12"/>
      <c r="D1" s="12"/>
      <c r="E1" s="12"/>
      <c r="F1" s="12"/>
      <c r="G1" s="12"/>
    </row>
    <row r="2" spans="1:7" ht="15" customHeight="1" x14ac:dyDescent="0.25">
      <c r="A2" s="12"/>
      <c r="B2" s="12"/>
      <c r="C2" s="12"/>
      <c r="D2" s="12"/>
      <c r="E2" s="12"/>
      <c r="F2" s="12"/>
      <c r="G2" s="12"/>
    </row>
    <row r="3" spans="1:7" ht="15" customHeight="1" x14ac:dyDescent="0.25">
      <c r="A3" s="12"/>
      <c r="B3" s="12"/>
      <c r="C3" s="12"/>
      <c r="D3" s="12"/>
      <c r="E3" s="12"/>
      <c r="F3" s="12"/>
      <c r="G3" s="12"/>
    </row>
    <row r="4" spans="1:7" ht="36" x14ac:dyDescent="0.25">
      <c r="A4" s="13" t="s">
        <v>34</v>
      </c>
      <c r="B4" s="13"/>
      <c r="C4" s="13"/>
      <c r="D4" s="13"/>
      <c r="E4" s="13"/>
      <c r="F4" s="13"/>
      <c r="G4" s="13"/>
    </row>
    <row r="5" spans="1:7" ht="15" customHeight="1" x14ac:dyDescent="0.25">
      <c r="A5" s="12"/>
      <c r="B5" s="12"/>
      <c r="C5" s="12"/>
      <c r="D5" s="12"/>
      <c r="E5" s="12"/>
      <c r="F5" s="12"/>
      <c r="G5" s="12"/>
    </row>
    <row r="6" spans="1:7" ht="15" customHeight="1" x14ac:dyDescent="0.25">
      <c r="A6" s="12"/>
      <c r="B6" s="12"/>
      <c r="C6" s="12"/>
      <c r="D6" s="12"/>
      <c r="E6" s="12"/>
      <c r="F6" s="12"/>
      <c r="G6" s="12"/>
    </row>
    <row r="7" spans="1:7" ht="15" customHeight="1" x14ac:dyDescent="0.25">
      <c r="A7" s="12"/>
      <c r="B7" s="12"/>
      <c r="C7" s="12"/>
      <c r="D7" s="12"/>
      <c r="E7" s="12"/>
      <c r="F7" s="12"/>
      <c r="G7" s="12"/>
    </row>
    <row r="12" spans="1:7" ht="21" x14ac:dyDescent="0.35">
      <c r="A12" s="14" t="s">
        <v>9</v>
      </c>
      <c r="B12" s="14"/>
      <c r="D12" s="14" t="s">
        <v>30</v>
      </c>
      <c r="E12" s="14"/>
    </row>
    <row r="13" spans="1:7" x14ac:dyDescent="0.25">
      <c r="A13" s="15" t="s">
        <v>35</v>
      </c>
      <c r="B13" s="15"/>
      <c r="D13" s="15" t="s">
        <v>36</v>
      </c>
      <c r="E13" s="15"/>
    </row>
    <row r="15" spans="1:7" ht="18.75" x14ac:dyDescent="0.3">
      <c r="A15" s="11" t="str" cm="1">
        <f t="array" ref="A15">"Unmatched transactions (" &amp; IF(AND(AND(ISBLANK(primaryUnmatchedTransactionsTable[])),AND(ISBLANK(secondaryUnmatchedTransactionsTable[])))=TRUE,0,ROWS(primaryUnmatchedTransactionsTable[])) &amp; ")"</f>
        <v>Unmatched transactions (8)</v>
      </c>
      <c r="B15" s="11"/>
    </row>
    <row r="16" spans="1:7" outlineLevel="1" x14ac:dyDescent="0.25">
      <c r="A16" t="s">
        <v>10</v>
      </c>
      <c r="B16" t="s">
        <v>13</v>
      </c>
      <c r="D16" t="s">
        <v>10</v>
      </c>
      <c r="E16" t="s">
        <v>33</v>
      </c>
      <c r="G16" s="2" t="s">
        <v>37</v>
      </c>
    </row>
    <row r="17" spans="1:7" outlineLevel="1" x14ac:dyDescent="0.25">
      <c r="A17">
        <v>10</v>
      </c>
      <c r="B17" s="2">
        <v>504.18</v>
      </c>
      <c r="D17">
        <v>10</v>
      </c>
      <c r="E17" s="2">
        <v>505.15</v>
      </c>
      <c r="G17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-0.97</v>
      </c>
    </row>
    <row r="18" spans="1:7" outlineLevel="1" x14ac:dyDescent="0.25">
      <c r="A18">
        <v>17</v>
      </c>
      <c r="B18" s="2">
        <v>317.39</v>
      </c>
      <c r="D18">
        <v>17</v>
      </c>
      <c r="E18" s="2">
        <v>300</v>
      </c>
      <c r="G18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17.39</v>
      </c>
    </row>
    <row r="19" spans="1:7" outlineLevel="1" x14ac:dyDescent="0.25">
      <c r="A19">
        <v>20</v>
      </c>
      <c r="B19" s="2">
        <v>902.37</v>
      </c>
      <c r="D19">
        <v>20</v>
      </c>
      <c r="E19" s="2">
        <v>1000</v>
      </c>
      <c r="G19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-97.63</v>
      </c>
    </row>
    <row r="20" spans="1:7" outlineLevel="1" x14ac:dyDescent="0.25">
      <c r="A20">
        <v>24</v>
      </c>
      <c r="B20" s="2">
        <v>202.43</v>
      </c>
      <c r="D20">
        <v>24</v>
      </c>
      <c r="E20" s="2">
        <v>200</v>
      </c>
      <c r="G20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2.4300000000000002</v>
      </c>
    </row>
    <row r="21" spans="1:7" outlineLevel="1" x14ac:dyDescent="0.25">
      <c r="A21">
        <v>25</v>
      </c>
      <c r="B21" s="2">
        <v>668.01</v>
      </c>
      <c r="D21">
        <v>25</v>
      </c>
      <c r="E21" s="2">
        <v>600</v>
      </c>
      <c r="G21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68.010000000000005</v>
      </c>
    </row>
    <row r="22" spans="1:7" outlineLevel="1" x14ac:dyDescent="0.25">
      <c r="A22">
        <v>27</v>
      </c>
      <c r="B22" s="2">
        <v>436.82</v>
      </c>
      <c r="D22">
        <v>27</v>
      </c>
      <c r="E22" s="2">
        <v>400</v>
      </c>
      <c r="G22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36.82</v>
      </c>
    </row>
    <row r="23" spans="1:7" outlineLevel="1" x14ac:dyDescent="0.25">
      <c r="A23">
        <v>29</v>
      </c>
      <c r="B23" s="2">
        <v>712.1</v>
      </c>
      <c r="E23" s="2"/>
      <c r="G23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712.1</v>
      </c>
    </row>
    <row r="24" spans="1:7" outlineLevel="1" x14ac:dyDescent="0.25">
      <c r="B24" s="2"/>
      <c r="D24">
        <v>31</v>
      </c>
      <c r="E24" s="2">
        <v>700</v>
      </c>
      <c r="G24" s="2">
        <f>ROUND(SUM(IF(primaryUnmatchedTransactionsTable[[#This Row],[Amount]] ="", 0, primaryUnmatchedTransactionsTable[[#This Row],[Amount]]) - IF(secondaryUnmatchedTransactionsTable[[#This Row],[Amount Received]]="", 0, secondaryUnmatchedTransactionsTable[[#This Row],[Amount Received]])), 2)</f>
        <v>-700</v>
      </c>
    </row>
    <row r="25" spans="1:7" outlineLevel="1" x14ac:dyDescent="0.25">
      <c r="A25" s="2" t="s">
        <v>38</v>
      </c>
      <c r="B25" s="2">
        <f>ROUND(SUM(primaryUnmatchedTransactionsTable[Amount]), 2)</f>
        <v>3743.3</v>
      </c>
      <c r="D25" s="2" t="s">
        <v>38</v>
      </c>
      <c r="E25" s="2">
        <f>ROUND(SUM(secondaryUnmatchedTransactionsTable[Amount Received]), 2)</f>
        <v>3705.15</v>
      </c>
      <c r="G25" s="2">
        <f>ROUND(SUM(unmatchedDifferenceTable[Difference]), 2)</f>
        <v>38.15</v>
      </c>
    </row>
    <row r="27" spans="1:7" ht="18.75" x14ac:dyDescent="0.3">
      <c r="A27" s="11" t="str" cm="1">
        <f t="array" ref="A27">"Potentially matched transactions (" &amp; IF(AND(ISBLANK(primaryPotentiallyMatchedTransactionsTable[]))=TRUE,0,ROWS(primaryPotentiallyMatchedTransactionsTable[])) &amp; ")"</f>
        <v>Potentially matched transactions (2)</v>
      </c>
      <c r="B27" s="11"/>
    </row>
    <row r="28" spans="1:7" outlineLevel="1" x14ac:dyDescent="0.25">
      <c r="A28" t="s">
        <v>10</v>
      </c>
      <c r="B28" t="s">
        <v>13</v>
      </c>
      <c r="D28" t="s">
        <v>10</v>
      </c>
      <c r="E28" t="s">
        <v>33</v>
      </c>
      <c r="G28" s="2" t="s">
        <v>37</v>
      </c>
    </row>
    <row r="29" spans="1:7" outlineLevel="1" x14ac:dyDescent="0.25">
      <c r="A29">
        <v>3</v>
      </c>
      <c r="B29" s="2">
        <v>840.3</v>
      </c>
      <c r="D29">
        <v>3</v>
      </c>
      <c r="E29" s="2">
        <v>840.3</v>
      </c>
      <c r="G29" s="2">
        <f>ROUND(SUM(IF(primaryPotentiallyMatchedTransactionsTable[[#This Row],[Amount]] ="", 0, primaryPotentiallyMatchedTransactionsTable[[#This Row],[Amount]]) - IF(secondaryPotentiallyMatchedTransactionsTable[[#This Row],[Amount Received]]="", 0, secondaryPotentiallyMatchedTransactionsTable[[#This Row],[Amount Received]])), 2)</f>
        <v>0</v>
      </c>
    </row>
    <row r="30" spans="1:7" outlineLevel="1" x14ac:dyDescent="0.25">
      <c r="A30">
        <v>7</v>
      </c>
      <c r="B30" s="2">
        <v>426.85</v>
      </c>
      <c r="D30">
        <v>7</v>
      </c>
      <c r="E30" s="2">
        <v>426.85</v>
      </c>
      <c r="G30" s="2">
        <f>ROUND(SUM(IF(primaryPotentiallyMatchedTransactionsTable[[#This Row],[Amount]] ="", 0, primaryPotentiallyMatchedTransactionsTable[[#This Row],[Amount]]) - IF(secondaryPotentiallyMatchedTransactionsTable[[#This Row],[Amount Received]]="", 0, secondaryPotentiallyMatchedTransactionsTable[[#This Row],[Amount Received]])), 2)</f>
        <v>0</v>
      </c>
    </row>
    <row r="31" spans="1:7" outlineLevel="1" x14ac:dyDescent="0.25">
      <c r="A31" s="2" t="s">
        <v>38</v>
      </c>
      <c r="B31" s="2">
        <f>ROUND(SUM(primaryPotentiallyMatchedTransactionsTable[Amount]), 2)</f>
        <v>1267.1500000000001</v>
      </c>
      <c r="D31" s="2" t="s">
        <v>38</v>
      </c>
      <c r="E31" s="2">
        <f>ROUND(SUM(secondaryPotentiallyMatchedTransactionsTable[Amount Received]), 2)</f>
        <v>1267.1500000000001</v>
      </c>
      <c r="G31" s="2">
        <f>ROUND(SUM(potentiallyMatchedDifferenceTable[Difference]), 2)</f>
        <v>0</v>
      </c>
    </row>
    <row r="33" spans="1:7" ht="18.75" x14ac:dyDescent="0.3">
      <c r="A33" s="11" t="str" cm="1">
        <f t="array" ref="A33">"Matched transactions (" &amp; IF(AND(ISBLANK(primaryMatchedTransactionsTable[]))=TRUE,0,ROWS(primaryMatchedTransactionsTable[])) &amp; ")"</f>
        <v>Matched transactions (21)</v>
      </c>
      <c r="B33" s="11"/>
    </row>
    <row r="34" spans="1:7" outlineLevel="1" x14ac:dyDescent="0.25">
      <c r="A34" t="s">
        <v>10</v>
      </c>
      <c r="B34" t="s">
        <v>13</v>
      </c>
      <c r="D34" t="s">
        <v>10</v>
      </c>
      <c r="E34" t="s">
        <v>33</v>
      </c>
      <c r="G34" s="2" t="s">
        <v>37</v>
      </c>
    </row>
    <row r="35" spans="1:7" outlineLevel="1" x14ac:dyDescent="0.25">
      <c r="A35">
        <v>1</v>
      </c>
      <c r="B35" s="2">
        <v>547.91</v>
      </c>
      <c r="D35">
        <v>1</v>
      </c>
      <c r="E35" s="2">
        <v>547.91</v>
      </c>
      <c r="G35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36" spans="1:7" outlineLevel="1" x14ac:dyDescent="0.25">
      <c r="A36">
        <v>2</v>
      </c>
      <c r="B36" s="2">
        <v>485.05</v>
      </c>
      <c r="D36">
        <v>2</v>
      </c>
      <c r="E36" s="2">
        <v>485.05</v>
      </c>
      <c r="G36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37" spans="1:7" outlineLevel="1" x14ac:dyDescent="0.25">
      <c r="A37">
        <v>4</v>
      </c>
      <c r="B37" s="2">
        <v>764.4</v>
      </c>
      <c r="D37">
        <v>4</v>
      </c>
      <c r="E37" s="2">
        <v>764.4</v>
      </c>
      <c r="G37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38" spans="1:7" outlineLevel="1" x14ac:dyDescent="0.25">
      <c r="A38">
        <v>5</v>
      </c>
      <c r="B38" s="2">
        <v>502.43</v>
      </c>
      <c r="D38">
        <v>5</v>
      </c>
      <c r="E38" s="2">
        <v>502.43</v>
      </c>
      <c r="G38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39" spans="1:7" outlineLevel="1" x14ac:dyDescent="0.25">
      <c r="A39">
        <v>6</v>
      </c>
      <c r="B39" s="2">
        <v>972.01</v>
      </c>
      <c r="D39">
        <v>6</v>
      </c>
      <c r="E39" s="2">
        <v>972.01</v>
      </c>
      <c r="G39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0" spans="1:7" outlineLevel="1" x14ac:dyDescent="0.25">
      <c r="A40">
        <v>8</v>
      </c>
      <c r="B40" s="2">
        <v>457.78</v>
      </c>
      <c r="D40">
        <v>8</v>
      </c>
      <c r="E40" s="2">
        <v>457.78</v>
      </c>
      <c r="G40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1" spans="1:7" outlineLevel="1" x14ac:dyDescent="0.25">
      <c r="A41">
        <v>9</v>
      </c>
      <c r="B41" s="2">
        <v>764.81</v>
      </c>
      <c r="D41">
        <v>9</v>
      </c>
      <c r="E41" s="2">
        <v>764.81</v>
      </c>
      <c r="G41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2" spans="1:7" outlineLevel="1" x14ac:dyDescent="0.25">
      <c r="A42">
        <v>11</v>
      </c>
      <c r="B42" s="2">
        <v>943.56</v>
      </c>
      <c r="D42">
        <v>11</v>
      </c>
      <c r="E42" s="2">
        <v>943.56</v>
      </c>
      <c r="G42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3" spans="1:7" outlineLevel="1" x14ac:dyDescent="0.25">
      <c r="A43">
        <v>12</v>
      </c>
      <c r="B43" s="2">
        <v>331.51</v>
      </c>
      <c r="D43">
        <v>12</v>
      </c>
      <c r="E43" s="2">
        <v>331.51</v>
      </c>
      <c r="G43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4" spans="1:7" outlineLevel="1" x14ac:dyDescent="0.25">
      <c r="A44">
        <v>13</v>
      </c>
      <c r="B44" s="2">
        <v>443.58</v>
      </c>
      <c r="D44">
        <v>13</v>
      </c>
      <c r="E44" s="2">
        <v>443.58</v>
      </c>
      <c r="G44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5" spans="1:7" outlineLevel="1" x14ac:dyDescent="0.25">
      <c r="A45">
        <v>14</v>
      </c>
      <c r="B45" s="2">
        <v>727.43</v>
      </c>
      <c r="D45">
        <v>14</v>
      </c>
      <c r="E45" s="2">
        <v>727.43</v>
      </c>
      <c r="G45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6" spans="1:7" outlineLevel="1" x14ac:dyDescent="0.25">
      <c r="A46">
        <v>15</v>
      </c>
      <c r="B46" s="2">
        <v>907.36</v>
      </c>
      <c r="D46">
        <v>15</v>
      </c>
      <c r="E46" s="2">
        <v>907.36</v>
      </c>
      <c r="G46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7" spans="1:7" outlineLevel="1" x14ac:dyDescent="0.25">
      <c r="A47">
        <v>16</v>
      </c>
      <c r="B47" s="2">
        <v>208.95</v>
      </c>
      <c r="D47">
        <v>16</v>
      </c>
      <c r="E47" s="2">
        <v>208.95</v>
      </c>
      <c r="G47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8" spans="1:7" outlineLevel="1" x14ac:dyDescent="0.25">
      <c r="A48">
        <v>18</v>
      </c>
      <c r="B48" s="2">
        <v>305.44</v>
      </c>
      <c r="D48">
        <v>18</v>
      </c>
      <c r="E48" s="2">
        <v>305.44</v>
      </c>
      <c r="G48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49" spans="1:7" outlineLevel="1" x14ac:dyDescent="0.25">
      <c r="A49">
        <v>19</v>
      </c>
      <c r="B49" s="2">
        <v>540.55999999999995</v>
      </c>
      <c r="D49">
        <v>19</v>
      </c>
      <c r="E49" s="2">
        <v>540.55999999999995</v>
      </c>
      <c r="G49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0" spans="1:7" outlineLevel="1" x14ac:dyDescent="0.25">
      <c r="A50">
        <v>21</v>
      </c>
      <c r="B50" s="2">
        <v>422.3</v>
      </c>
      <c r="D50">
        <v>21</v>
      </c>
      <c r="E50" s="2">
        <v>422.3</v>
      </c>
      <c r="G50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1" spans="1:7" outlineLevel="1" x14ac:dyDescent="0.25">
      <c r="A51">
        <v>22</v>
      </c>
      <c r="B51" s="2">
        <v>446.71</v>
      </c>
      <c r="D51">
        <v>22</v>
      </c>
      <c r="E51" s="2">
        <v>446.71</v>
      </c>
      <c r="G51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2" spans="1:7" outlineLevel="1" x14ac:dyDescent="0.25">
      <c r="A52">
        <v>23</v>
      </c>
      <c r="B52" s="2">
        <v>925.05</v>
      </c>
      <c r="D52">
        <v>23</v>
      </c>
      <c r="E52" s="2">
        <v>925.05</v>
      </c>
      <c r="G52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3" spans="1:7" outlineLevel="1" x14ac:dyDescent="0.25">
      <c r="A53">
        <v>26</v>
      </c>
      <c r="B53" s="2">
        <v>219.53</v>
      </c>
      <c r="D53">
        <v>26</v>
      </c>
      <c r="E53" s="2">
        <v>219.53</v>
      </c>
      <c r="G53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4" spans="1:7" outlineLevel="1" x14ac:dyDescent="0.25">
      <c r="A54">
        <v>28</v>
      </c>
      <c r="B54" s="2">
        <v>391.96</v>
      </c>
      <c r="D54">
        <v>28</v>
      </c>
      <c r="E54" s="2">
        <v>391.96</v>
      </c>
      <c r="G54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5" spans="1:7" outlineLevel="1" x14ac:dyDescent="0.25">
      <c r="A55">
        <v>30</v>
      </c>
      <c r="B55" s="2">
        <v>815.98</v>
      </c>
      <c r="D55">
        <v>30</v>
      </c>
      <c r="E55" s="2">
        <v>815.98</v>
      </c>
      <c r="G55" s="2">
        <f>ROUND(SUM(IF(primaryMatchedTransactionsTable[[#This Row],[Amount]] ="", 0, primaryMatchedTransactionsTable[[#This Row],[Amount]]) - IF(secondaryMatchedTransactionsTable[[#This Row],[Amount Received]]="", 0, secondaryMatchedTransactionsTable[[#This Row],[Amount Received]])), 2)</f>
        <v>0</v>
      </c>
    </row>
    <row r="56" spans="1:7" outlineLevel="1" x14ac:dyDescent="0.25">
      <c r="A56" s="2" t="s">
        <v>38</v>
      </c>
      <c r="B56" s="2">
        <f>ROUND(SUM(primaryMatchedTransactionsTable[Amount]), 2)</f>
        <v>12124.31</v>
      </c>
      <c r="D56" s="2" t="s">
        <v>38</v>
      </c>
      <c r="E56" s="2">
        <f>ROUND(SUM(secondaryMatchedTransactionsTable[Amount Received]), 2)</f>
        <v>12124.31</v>
      </c>
      <c r="G56" s="2">
        <f>ROUND(SUM(matchedDifferenceTable[Difference]), 2)</f>
        <v>0</v>
      </c>
    </row>
    <row r="58" spans="1:7" ht="15.75" x14ac:dyDescent="0.25">
      <c r="A58" s="4" t="s">
        <v>39</v>
      </c>
      <c r="B58" s="4">
        <f>ROUND(SUM(primaryUnmatchedTransactionsTable[Amount])+SUM(primaryPotentiallyMatchedTransactionsTable[Amount])+SUM(primaryMatchedTransactionsTable[Amount]), 2)</f>
        <v>17134.759999999998</v>
      </c>
      <c r="C58" s="4"/>
      <c r="D58" s="4"/>
      <c r="E58" s="4">
        <f>ROUND(SUM(secondaryUnmatchedTransactionsTable[Amount Received])+SUM(secondaryPotentiallyMatchedTransactionsTable[Amount Received])+SUM(secondaryMatchedTransactionsTable[Amount Received]), 2)</f>
        <v>17096.61</v>
      </c>
      <c r="F58" s="4"/>
      <c r="G58" s="4">
        <f>ROUND(SUM(unmatchedDifferenceTable[Difference])+SUM(potentiallyMatchedDifferenceTable[Difference])+SUM(matchedDifferenceTable[Difference]), 2)</f>
        <v>38.15</v>
      </c>
    </row>
  </sheetData>
  <mergeCells count="4">
    <mergeCell ref="A12:B12"/>
    <mergeCell ref="D12:E12"/>
    <mergeCell ref="A13:B13"/>
    <mergeCell ref="D13:E13"/>
  </mergeCells>
  <pageMargins left="0.7" right="0.7" top="0.75" bottom="0.75" header="0.3" footer="0.3"/>
  <drawing r:id="rId1"/>
  <tableParts count="9">
    <tablePart r:id="rId2"/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86BA7-F793-45D3-9DD2-B3C19E3E4B04}">
  <sheetPr codeName="Sheet4"/>
  <dimension ref="A1:H35"/>
  <sheetViews>
    <sheetView showGridLines="0" showRowColHeaders="0" workbookViewId="0">
      <selection activeCell="C1" sqref="C1"/>
    </sheetView>
  </sheetViews>
  <sheetFormatPr defaultColWidth="0" defaultRowHeight="15" customHeight="1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6" t="s">
        <v>40</v>
      </c>
      <c r="B1" s="6"/>
      <c r="C1" s="6"/>
      <c r="D1" s="6"/>
      <c r="E1" s="6"/>
      <c r="F1" s="6"/>
      <c r="G1" s="6"/>
      <c r="H1" s="6"/>
    </row>
    <row r="2" spans="1:8" x14ac:dyDescent="0.25"/>
    <row r="3" spans="1:8" x14ac:dyDescent="0.25">
      <c r="B3" s="3" t="s">
        <v>41</v>
      </c>
    </row>
    <row r="4" spans="1:8" x14ac:dyDescent="0.25">
      <c r="B4" s="9" t="s">
        <v>42</v>
      </c>
      <c r="C4" s="10" t="s">
        <v>43</v>
      </c>
    </row>
    <row r="5" spans="1:8" x14ac:dyDescent="0.25">
      <c r="B5" s="9" t="s">
        <v>44</v>
      </c>
      <c r="C5" s="10" t="s">
        <v>45</v>
      </c>
    </row>
    <row r="6" spans="1:8" x14ac:dyDescent="0.25">
      <c r="B6" s="9" t="s">
        <v>46</v>
      </c>
      <c r="C6" s="10" t="s">
        <v>47</v>
      </c>
    </row>
    <row r="7" spans="1:8" x14ac:dyDescent="0.25"/>
    <row r="8" spans="1:8" x14ac:dyDescent="0.25">
      <c r="B8" s="3" t="s">
        <v>48</v>
      </c>
    </row>
    <row r="9" spans="1:8" x14ac:dyDescent="0.25">
      <c r="B9" s="9" t="s">
        <v>49</v>
      </c>
      <c r="C9" s="10" t="s">
        <v>50</v>
      </c>
    </row>
    <row r="10" spans="1:8" x14ac:dyDescent="0.25"/>
    <row r="11" spans="1:8" x14ac:dyDescent="0.25">
      <c r="B11" s="3" t="s">
        <v>51</v>
      </c>
    </row>
    <row r="12" spans="1:8" x14ac:dyDescent="0.25">
      <c r="B12" s="9" t="s">
        <v>52</v>
      </c>
      <c r="C12" s="10" t="s">
        <v>53</v>
      </c>
    </row>
    <row r="13" spans="1:8" x14ac:dyDescent="0.25">
      <c r="B13" s="9" t="s">
        <v>54</v>
      </c>
      <c r="C13" s="10" t="s">
        <v>55</v>
      </c>
    </row>
    <row r="14" spans="1:8" x14ac:dyDescent="0.25">
      <c r="B14" s="9" t="s">
        <v>56</v>
      </c>
      <c r="C14" s="10" t="s">
        <v>57</v>
      </c>
    </row>
    <row r="15" spans="1:8" x14ac:dyDescent="0.25">
      <c r="B15" s="9" t="s">
        <v>58</v>
      </c>
      <c r="C15" s="10" t="s">
        <v>59</v>
      </c>
    </row>
    <row r="16" spans="1:8" x14ac:dyDescent="0.25">
      <c r="B16" s="9" t="s">
        <v>60</v>
      </c>
      <c r="C16" s="10" t="s">
        <v>61</v>
      </c>
    </row>
    <row r="17" spans="2:3" x14ac:dyDescent="0.25">
      <c r="B17" s="9" t="s">
        <v>62</v>
      </c>
      <c r="C17" s="10" t="s">
        <v>63</v>
      </c>
    </row>
    <row r="18" spans="2:3" x14ac:dyDescent="0.25">
      <c r="B18" s="9" t="s">
        <v>64</v>
      </c>
      <c r="C18" s="10" t="s">
        <v>65</v>
      </c>
    </row>
    <row r="19" spans="2:3" x14ac:dyDescent="0.25">
      <c r="B19" s="9" t="s">
        <v>66</v>
      </c>
      <c r="C19" s="10" t="s">
        <v>67</v>
      </c>
    </row>
    <row r="20" spans="2:3" x14ac:dyDescent="0.25">
      <c r="B20" s="9" t="s">
        <v>68</v>
      </c>
      <c r="C20" s="10" t="s">
        <v>69</v>
      </c>
    </row>
    <row r="21" spans="2:3" x14ac:dyDescent="0.25">
      <c r="B21" s="9" t="s">
        <v>70</v>
      </c>
      <c r="C21" s="10" t="s">
        <v>71</v>
      </c>
    </row>
    <row r="22" spans="2:3" x14ac:dyDescent="0.25">
      <c r="B22" s="9" t="s">
        <v>72</v>
      </c>
      <c r="C22" s="10" t="s">
        <v>73</v>
      </c>
    </row>
    <row r="23" spans="2:3" x14ac:dyDescent="0.25">
      <c r="B23" s="9" t="s">
        <v>74</v>
      </c>
      <c r="C23" s="10" t="s">
        <v>75</v>
      </c>
    </row>
    <row r="24" spans="2:3" x14ac:dyDescent="0.25">
      <c r="B24" s="9" t="s">
        <v>76</v>
      </c>
      <c r="C24" s="10" t="s">
        <v>77</v>
      </c>
    </row>
    <row r="25" spans="2:3" x14ac:dyDescent="0.25">
      <c r="B25" s="9" t="s">
        <v>78</v>
      </c>
      <c r="C25" s="10" t="s">
        <v>79</v>
      </c>
    </row>
    <row r="26" spans="2:3" x14ac:dyDescent="0.25">
      <c r="B26" s="9"/>
      <c r="C26" s="10"/>
    </row>
    <row r="27" spans="2:3" x14ac:dyDescent="0.25">
      <c r="B27" s="3" t="s">
        <v>80</v>
      </c>
    </row>
    <row r="28" spans="2:3" x14ac:dyDescent="0.25">
      <c r="B28" s="9" t="s">
        <v>81</v>
      </c>
      <c r="C28" s="10" t="s">
        <v>82</v>
      </c>
    </row>
    <row r="29" spans="2:3" x14ac:dyDescent="0.25">
      <c r="B29" s="9"/>
      <c r="C29" s="10"/>
    </row>
    <row r="30" spans="2:3" x14ac:dyDescent="0.25">
      <c r="B30" s="3" t="s">
        <v>83</v>
      </c>
      <c r="C30" s="10"/>
    </row>
    <row r="31" spans="2:3" x14ac:dyDescent="0.25"/>
    <row r="32" spans="2:3" x14ac:dyDescent="0.25"/>
    <row r="33" x14ac:dyDescent="0.25"/>
    <row r="34" x14ac:dyDescent="0.25"/>
    <row r="35" x14ac:dyDescent="0.25"/>
  </sheetData>
  <hyperlinks>
    <hyperlink ref="C5" r:id="rId1" display="http://www.myonlinetraininghub.com/category/excel-charts" xr:uid="{C0BFDF14-4108-4655-90E3-8EC48CAC590B}"/>
    <hyperlink ref="C6" r:id="rId2" display="http://www.myonlinetraininghub.com/category/excel-dashboard" xr:uid="{FB36D42F-9CA8-432A-B414-5A5A935A313D}"/>
    <hyperlink ref="C19" r:id="rId3" xr:uid="{DA54E3A6-DC2E-40F4-9F1C-CC7D320D8A5F}"/>
    <hyperlink ref="C9" r:id="rId4" display="http://www.myonlinetraininghub.com/excel-webinars" xr:uid="{C79A65CB-15BD-433A-914E-688FF869D360}"/>
    <hyperlink ref="C28" r:id="rId5" xr:uid="{521EE805-5862-48BB-8389-5CD766ED7639}"/>
    <hyperlink ref="C18" r:id="rId6" xr:uid="{E5CD7BEE-CF62-42B7-8A5C-FE9020302210}"/>
    <hyperlink ref="C4" r:id="rId7" xr:uid="{6D107A48-22FF-43BF-AD74-4DD9C2A096EE}"/>
    <hyperlink ref="C12" r:id="rId8" xr:uid="{D261BF9C-EF50-43F3-9A0C-C4E4D6848CD3}"/>
    <hyperlink ref="C13" r:id="rId9" xr:uid="{D31066A7-33F8-47B9-958B-AD5EC7F5D180}"/>
    <hyperlink ref="C14" r:id="rId10" xr:uid="{C2E3E614-AFA1-4464-8EDD-4F136253064F}"/>
    <hyperlink ref="C15" r:id="rId11" xr:uid="{51CC384B-6049-4F3E-BD0A-2508729BB1AB}"/>
    <hyperlink ref="C16" r:id="rId12" xr:uid="{88ABC0EF-70CD-44D2-A499-AC8CFAB7BB88}"/>
    <hyperlink ref="C17" r:id="rId13" xr:uid="{F8FDC088-6DDD-49DE-966F-4E03375B0531}"/>
    <hyperlink ref="C20" r:id="rId14" xr:uid="{5548BFA0-4384-4C51-A158-BB2E5E29D1EB}"/>
    <hyperlink ref="C21" r:id="rId15" xr:uid="{22F8A654-380A-4FF7-B757-BEE80A7BBC34}"/>
    <hyperlink ref="C22" r:id="rId16" xr:uid="{BA772FAB-E32F-4078-AB4F-7FC7D2303F01}"/>
    <hyperlink ref="C23" r:id="rId17" xr:uid="{313949C4-D12B-45BA-B9D7-862902697773}"/>
    <hyperlink ref="C24" r:id="rId18" xr:uid="{65D89CEB-448C-4FA3-B066-6E47ADCA82BC}"/>
    <hyperlink ref="C25" r:id="rId19" xr:uid="{EF572F94-C9BC-4716-B80D-41658EF0DF33}"/>
  </hyperlinks>
  <pageMargins left="0.7" right="0.7" top="0.75" bottom="0.75" header="0.3" footer="0.3"/>
  <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Copyright</vt:lpstr>
      <vt:lpstr>Sales Invoices</vt:lpstr>
      <vt:lpstr>Payments Received</vt:lpstr>
      <vt:lpstr>Reconciliation Report</vt:lpstr>
      <vt:lpstr>More 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Philip Treacy</cp:lastModifiedBy>
  <cp:revision/>
  <dcterms:created xsi:type="dcterms:W3CDTF">2024-04-01T07:57:28Z</dcterms:created>
  <dcterms:modified xsi:type="dcterms:W3CDTF">2024-04-16T03:10:02Z</dcterms:modified>
  <cp:category/>
  <cp:contentStatus/>
</cp:coreProperties>
</file>