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drawings/drawing7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My Documents\Training\Training Content\Excel Sample Files\"/>
    </mc:Choice>
  </mc:AlternateContent>
  <bookViews>
    <workbookView xWindow="120" yWindow="150" windowWidth="19095" windowHeight="11895" tabRatio="599"/>
  </bookViews>
  <sheets>
    <sheet name="Menu" sheetId="12" r:id="rId1"/>
    <sheet name="COUNT COUNTA COUNTBLANK" sheetId="1" r:id="rId2"/>
    <sheet name="SUBSTITUTE" sheetId="2" r:id="rId3"/>
    <sheet name="Histogram" sheetId="3" r:id="rId4"/>
    <sheet name="Hyperlinks" sheetId="4" r:id="rId5"/>
    <sheet name="Chart Secondary Axis" sheetId="5" r:id="rId6"/>
    <sheet name="Chart Axis Labels" sheetId="6" r:id="rId7"/>
    <sheet name="SEARCH &amp; FIND" sheetId="7" r:id="rId8"/>
    <sheet name="Wildcards" sheetId="8" r:id="rId9"/>
    <sheet name="Database Functions" sheetId="9" r:id="rId10"/>
    <sheet name="CONVERT" sheetId="10" r:id="rId11"/>
    <sheet name="TIME" sheetId="11" r:id="rId12"/>
  </sheets>
  <externalReferences>
    <externalReference r:id="rId13"/>
    <externalReference r:id="rId14"/>
    <externalReference r:id="rId15"/>
  </externalReferences>
  <definedNames>
    <definedName name="_xlnm._FilterDatabase" localSheetId="9" hidden="1">'Database Functions'!$A$8:$E$74</definedName>
    <definedName name="BatMan">OFFSET('[1]Sparklines 2010 Only'!$B$247,0,0,1,COUNTA('[1]Sparklines 2010 Only'!$247:$247))</definedName>
    <definedName name="BatManRows">OFFSET('[1]Sparklines 2010 Only'!$I$269,0,0,COUNTA('[1]Sparklines 2010 Only'!$I$269:$I$1002),1)</definedName>
    <definedName name="BenTen">OFFSET('[1]Sparklines 2010 Only'!$B$248,0,0,1,COUNTA('[1]Sparklines 2010 Only'!$248:$248))</definedName>
    <definedName name="BobBuilder">OFFSET('[1]Sparklines 2010 Only'!$B$249,0,0,1,COUNTA('[1]Sparklines 2010 Only'!$249:$249))</definedName>
    <definedName name="car_manufacturers">Wildcards!$F$29:$G$33</definedName>
    <definedName name="ComRates">'[2]HLOOKUP Exact Match'!$I$1:$P$2</definedName>
    <definedName name="data_table">'Database Functions'!$A$8:$E$74</definedName>
    <definedName name="Date">'[3]Array Formulas'!$L$6:$L$38</definedName>
    <definedName name="DateCol">[3]SUMPRODUCT!$I$2:$I$207</definedName>
    <definedName name="DynamicList">OFFSET('[2]Dynamic List'!$A$4,0,0,COUNTA([2]OFFSET!$A:$A)+'[2]Dynamic List'!$B$4-1,1)</definedName>
    <definedName name="Employee">'[3]Array Formulas'!$K$6:$K$38</definedName>
    <definedName name="issued">[3]SUMPRODUCT!#REF!</definedName>
    <definedName name="jumps">[3]SUMPRODUCT!$H$2:$H$207</definedName>
    <definedName name="ListPrograms">[2]!Table4[Program List]</definedName>
    <definedName name="Markup">1.05</definedName>
    <definedName name="MrMaker">OFFSET('[1]Sparklines 2010 Only'!$B$250,0,0,1,COUNTA('[1]Sparklines 2010 Only'!$250:$250))</definedName>
    <definedName name="NightGarden">OFFSET('[1]Sparklines 2010 Only'!$B$251,0,0,1,COUNTA('[1]Sparklines 2010 Only'!$251:$251))</definedName>
    <definedName name="Overtime">'[3]Array Formulas'!$M$6:$M$38</definedName>
    <definedName name="price">[3]SUMPRODUCT!$A$2:$A$207</definedName>
    <definedName name="_xlnm.Print_Area" localSheetId="0">Menu!$A$1:$H$15</definedName>
    <definedName name="_xlnm.Print_Titles" localSheetId="0">Menu!$1:$3</definedName>
    <definedName name="Region">'[3]Array Formulas'!$B$6:$B$11</definedName>
    <definedName name="Sales">'[3]Array Formulas'!$C$6:$C$11</definedName>
    <definedName name="Sales_Person">'[3]Array Formulas'!$A$6:$A$11</definedName>
    <definedName name="solarSystem">[3]SUMPRODUCT!$G$2:$G$207</definedName>
    <definedName name="SpiderMan">OFFSET('[1]Sparklines 2010 Only'!$B$252,0,0,1,COUNTA('[1]Sparklines 2010 Only'!$252:$252))</definedName>
    <definedName name="time_zones">TIME!$K$3:$L$35</definedName>
    <definedName name="Viewers">'[2]Named Ranges'!$C$2:$C$30</definedName>
    <definedName name="volRemaining">[3]SUMPRODUCT!#REF!</definedName>
    <definedName name="Volume">[3]SUMPRODUCT!$D$2:$D$207</definedName>
    <definedName name="Wiggles">OFFSET('[1]Sparklines 2010 Only'!$B$253,0,0,1,COUNTA('[1]Sparklines 2010 Only'!$253:$253))</definedName>
  </definedNames>
  <calcPr calcId="152511"/>
</workbook>
</file>

<file path=xl/calcChain.xml><?xml version="1.0" encoding="utf-8"?>
<calcChain xmlns="http://schemas.openxmlformats.org/spreadsheetml/2006/main">
  <c r="E4" i="11" l="1"/>
  <c r="D4" i="11"/>
  <c r="E14" i="11"/>
  <c r="E15" i="11"/>
  <c r="E13" i="11"/>
  <c r="L35" i="11"/>
  <c r="L34" i="11"/>
  <c r="L33" i="11"/>
  <c r="L32" i="11"/>
  <c r="L31" i="11"/>
  <c r="L30" i="11"/>
  <c r="L29" i="11"/>
  <c r="L28" i="11"/>
  <c r="L27" i="11"/>
  <c r="L26" i="11"/>
  <c r="L25" i="11"/>
  <c r="L24" i="11"/>
  <c r="L23" i="11"/>
  <c r="L22" i="11"/>
  <c r="A10" i="10" l="1"/>
  <c r="L15" i="11" l="1"/>
  <c r="L18" i="11"/>
  <c r="L19" i="11"/>
  <c r="L20" i="11"/>
  <c r="L21" i="11"/>
  <c r="L17" i="11"/>
  <c r="L13" i="11"/>
  <c r="L14" i="11"/>
  <c r="L16" i="11"/>
  <c r="L12" i="11"/>
  <c r="L11" i="11"/>
  <c r="L10" i="11"/>
  <c r="L7" i="11"/>
  <c r="L6" i="11"/>
  <c r="L9" i="11"/>
  <c r="L8" i="11"/>
  <c r="C4" i="11"/>
  <c r="E17" i="10" l="1"/>
  <c r="E16" i="10"/>
  <c r="E15" i="10"/>
  <c r="E14" i="10"/>
  <c r="E13" i="10"/>
  <c r="C5" i="9" l="1"/>
  <c r="B5" i="9"/>
  <c r="B6" i="9"/>
  <c r="K5" i="9" s="1"/>
  <c r="C6" i="9"/>
  <c r="H5" i="9"/>
  <c r="G5" i="9"/>
  <c r="J5" i="9" l="1"/>
  <c r="I5" i="9"/>
  <c r="B29" i="8"/>
  <c r="B33" i="8"/>
  <c r="B32" i="8"/>
  <c r="B31" i="8"/>
  <c r="B30" i="8"/>
  <c r="B23" i="8"/>
  <c r="A11" i="8"/>
  <c r="A37" i="7" l="1" a="1"/>
  <c r="A37" i="7" s="1"/>
  <c r="C27" i="7"/>
  <c r="C28" i="7" s="1"/>
  <c r="B21" i="7"/>
  <c r="B22" i="7"/>
  <c r="B20" i="7"/>
  <c r="C11" i="7"/>
  <c r="C14" i="7"/>
  <c r="C15" i="7"/>
  <c r="C13" i="7"/>
  <c r="C12" i="7"/>
  <c r="C5" i="7"/>
  <c r="C6" i="7"/>
  <c r="C8" i="7"/>
  <c r="C7" i="7"/>
  <c r="C4" i="7"/>
  <c r="D27" i="7" l="1"/>
  <c r="D28" i="7" s="1"/>
  <c r="K5" i="5"/>
  <c r="K7" i="5"/>
  <c r="K6" i="5"/>
  <c r="K8" i="5"/>
  <c r="K9" i="5"/>
  <c r="K10" i="5"/>
  <c r="K11" i="5"/>
  <c r="K12" i="5"/>
  <c r="K13" i="5"/>
  <c r="K14" i="5"/>
  <c r="K15" i="5"/>
  <c r="K16" i="5"/>
  <c r="E27" i="7" l="1"/>
  <c r="F27" i="7" s="1"/>
  <c r="O5" i="3" a="1"/>
  <c r="O5" i="3" s="1"/>
  <c r="F28" i="7" l="1"/>
  <c r="E28" i="7"/>
  <c r="O8" i="3"/>
  <c r="O7" i="3"/>
  <c r="O6" i="3"/>
  <c r="P8" i="3" l="1"/>
  <c r="P5" i="3"/>
  <c r="P6" i="3"/>
  <c r="P7" i="3"/>
  <c r="C4" i="2" l="1"/>
  <c r="C5" i="2" l="1"/>
  <c r="C6" i="2"/>
  <c r="C7" i="2"/>
  <c r="C8" i="2"/>
  <c r="C9" i="2"/>
  <c r="C10" i="2"/>
  <c r="C11" i="2"/>
  <c r="C12" i="2"/>
  <c r="B12" i="1"/>
  <c r="C13" i="1"/>
  <c r="B13" i="1"/>
  <c r="D6" i="1"/>
  <c r="D4" i="1"/>
  <c r="C11" i="1"/>
  <c r="B11" i="1"/>
  <c r="C12" i="1"/>
  <c r="D11" i="1" l="1"/>
  <c r="D13" i="1"/>
  <c r="D12" i="1"/>
</calcChain>
</file>

<file path=xl/sharedStrings.xml><?xml version="1.0" encoding="utf-8"?>
<sst xmlns="http://schemas.openxmlformats.org/spreadsheetml/2006/main" count="761" uniqueCount="534">
  <si>
    <t>Numbers</t>
  </si>
  <si>
    <t>Text</t>
  </si>
  <si>
    <t>Combination</t>
  </si>
  <si>
    <t>Monday</t>
  </si>
  <si>
    <t>Tuesday</t>
  </si>
  <si>
    <t>Wednesday</t>
  </si>
  <si>
    <t>Thursday</t>
  </si>
  <si>
    <t>Friday</t>
  </si>
  <si>
    <t>Saturday</t>
  </si>
  <si>
    <t>Sunday</t>
  </si>
  <si>
    <t xml:space="preserve"> </t>
  </si>
  <si>
    <t>COUNTA</t>
  </si>
  <si>
    <t>COUNT</t>
  </si>
  <si>
    <t>Function</t>
  </si>
  <si>
    <t>COUNTBLANK</t>
  </si>
  <si>
    <t>Excel COUNT, COUNTA and COUNTBLANK Functions</t>
  </si>
  <si>
    <t>Excel SUBSTITUTE Function</t>
  </si>
  <si>
    <t>Keyword</t>
  </si>
  <si>
    <t>Monthly Searches</t>
  </si>
  <si>
    <t>[excel substitute]</t>
  </si>
  <si>
    <t>[substitute function in excel]</t>
  </si>
  <si>
    <t>[substitute function excel]</t>
  </si>
  <si>
    <t>[substitute formula excel]</t>
  </si>
  <si>
    <t>[excel substitute function]</t>
  </si>
  <si>
    <t>[excel substitute formula]</t>
  </si>
  <si>
    <t>[excel substitute multiple]</t>
  </si>
  <si>
    <t>[excel formula substitute]</t>
  </si>
  <si>
    <t>[substitute excel formula]</t>
  </si>
  <si>
    <t>=SUBSTITUTE(SUBSTITUTE(A4,"[","",1),"]",", ",1)</t>
  </si>
  <si>
    <t>SUBSTITUTE Formulas</t>
  </si>
  <si>
    <t>Football Scores</t>
  </si>
  <si>
    <t>0 - 1</t>
  </si>
  <si>
    <t>Bin</t>
  </si>
  <si>
    <t>Frequency</t>
  </si>
  <si>
    <t>Excel FREQUENCY Function and Histogram Chart</t>
  </si>
  <si>
    <t>Cum %</t>
  </si>
  <si>
    <t>Goals</t>
  </si>
  <si>
    <t>Group</t>
  </si>
  <si>
    <t>2 - 3</t>
  </si>
  <si>
    <t>4 - 5</t>
  </si>
  <si>
    <t>6 - 7</t>
  </si>
  <si>
    <t>Hyperlinks as text - click here to go to cell A500</t>
  </si>
  <si>
    <t>Click here to go to cell A1</t>
  </si>
  <si>
    <t>Excel Hyperlinks</t>
  </si>
  <si>
    <t>Month</t>
  </si>
  <si>
    <t>Charts - Secondary Axis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</si>
  <si>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</si>
  <si>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</si>
  <si>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</si>
  <si>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</si>
  <si>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</si>
  <si>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</si>
  <si>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</si>
  <si>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</si>
  <si>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</si>
  <si>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</si>
  <si>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</si>
  <si>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</si>
  <si>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Sales</t>
  </si>
  <si>
    <t>J</t>
  </si>
  <si>
    <t>F</t>
  </si>
  <si>
    <t>M</t>
  </si>
  <si>
    <t>A</t>
  </si>
  <si>
    <t>S</t>
  </si>
  <si>
    <t>O</t>
  </si>
  <si>
    <t>N</t>
  </si>
  <si>
    <t>D</t>
  </si>
  <si>
    <t>Year</t>
  </si>
  <si>
    <t>Value</t>
  </si>
  <si>
    <t>Aligned Axis Labels</t>
  </si>
  <si>
    <t>Excel Chart Axis Label Tricks</t>
  </si>
  <si>
    <t>Abbreviated Axis Labels</t>
  </si>
  <si>
    <t>Nested Axis Labels</t>
  </si>
  <si>
    <t>Vertical Bar Charts</t>
  </si>
  <si>
    <t>Visitors by Country</t>
  </si>
  <si>
    <t>New Zealand</t>
  </si>
  <si>
    <t>UK</t>
  </si>
  <si>
    <t>China</t>
  </si>
  <si>
    <t>US</t>
  </si>
  <si>
    <t>Japan</t>
  </si>
  <si>
    <t>Singapore</t>
  </si>
  <si>
    <t>Malaysia</t>
  </si>
  <si>
    <t>Korea</t>
  </si>
  <si>
    <t>Hong Kong</t>
  </si>
  <si>
    <t>Germany</t>
  </si>
  <si>
    <t>India</t>
  </si>
  <si>
    <t>Indonesia</t>
  </si>
  <si>
    <t>Canada</t>
  </si>
  <si>
    <t>France</t>
  </si>
  <si>
    <t>Other</t>
  </si>
  <si>
    <t>SEARCH and FIND Functions</t>
  </si>
  <si>
    <t>Needle in a haystack</t>
  </si>
  <si>
    <t>Formula</t>
  </si>
  <si>
    <t>=SEARCH("e", A5,4)</t>
  </si>
  <si>
    <t>Text String</t>
  </si>
  <si>
    <t>Result</t>
  </si>
  <si>
    <t>=SEARCH("E", A4)</t>
  </si>
  <si>
    <t>=SEARCH("e?d",A7)</t>
  </si>
  <si>
    <t>=SEARCH("h*k",A8)</t>
  </si>
  <si>
    <t>=SEARCH("edle",A6)</t>
  </si>
  <si>
    <t>=FIND("e", A12,4)</t>
  </si>
  <si>
    <t>=FIND("edle",A13)</t>
  </si>
  <si>
    <t>=FIND("h*k",A15)</t>
  </si>
  <si>
    <t>=FIND("E",A14)</t>
  </si>
  <si>
    <t>=FIND("N", A11)</t>
  </si>
  <si>
    <t>The quick brown fox jumped over the lazy dog</t>
  </si>
  <si>
    <t>The quick orange fox jumped over the lazy dog</t>
  </si>
  <si>
    <t>The quick yellow fox jumped over the lazy dog</t>
  </si>
  <si>
    <t>The quick beige fox jumped over the lazy dog</t>
  </si>
  <si>
    <t>Fox Value</t>
  </si>
  <si>
    <t>Brown Foxes</t>
  </si>
  <si>
    <t>Not Brown Foxes</t>
  </si>
  <si>
    <t>Convert to TRUE/FALSE using ISNUMBER and use in IF statement</t>
  </si>
  <si>
    <t>Use SEARCH or FIND with MID to parse columns instead of Text to Columns</t>
  </si>
  <si>
    <t>Fox Value Table</t>
  </si>
  <si>
    <t>Original Text</t>
  </si>
  <si>
    <t>Parsed Text</t>
  </si>
  <si>
    <t>The quick brown fox jumped over the sleepy dog</t>
  </si>
  <si>
    <t>The quick brown fox jumped over the snoring dog</t>
  </si>
  <si>
    <t>Use it in an Array formula to count the instances of a word in a text string in a range of cells</t>
  </si>
  <si>
    <t>Oranges</t>
  </si>
  <si>
    <t>Wildcards in Formulas</t>
  </si>
  <si>
    <t>VLOOKUP using Wildcards</t>
  </si>
  <si>
    <t>Fruit</t>
  </si>
  <si>
    <r>
      <t xml:space="preserve">Red </t>
    </r>
    <r>
      <rPr>
        <sz val="11"/>
        <color rgb="FF0070C0"/>
        <rFont val="Calibri"/>
        <family val="2"/>
        <scheme val="minor"/>
      </rPr>
      <t>Apples</t>
    </r>
  </si>
  <si>
    <r>
      <t xml:space="preserve">Green </t>
    </r>
    <r>
      <rPr>
        <sz val="11"/>
        <color rgb="FF0070C0"/>
        <rFont val="Calibri"/>
        <family val="2"/>
        <scheme val="minor"/>
      </rPr>
      <t>Apples</t>
    </r>
  </si>
  <si>
    <r>
      <t xml:space="preserve">Gala </t>
    </r>
    <r>
      <rPr>
        <sz val="11"/>
        <color rgb="FF0070C0"/>
        <rFont val="Calibri"/>
        <family val="2"/>
        <scheme val="minor"/>
      </rPr>
      <t>Apples</t>
    </r>
  </si>
  <si>
    <r>
      <t>Pine</t>
    </r>
    <r>
      <rPr>
        <sz val="11"/>
        <color rgb="FF0070C0"/>
        <rFont val="Calibri"/>
        <family val="2"/>
        <scheme val="minor"/>
      </rPr>
      <t>apples</t>
    </r>
  </si>
  <si>
    <t>COUNTIF number of instances of Apples using Wildcards</t>
  </si>
  <si>
    <t>SUMIF using Wildcards</t>
  </si>
  <si>
    <t>=COUNTIF(A5:A9,"*apples*")</t>
  </si>
  <si>
    <t>=SUMIF(A17:A21,"*apples*",B17:B21)</t>
  </si>
  <si>
    <t>Lookup Table</t>
  </si>
  <si>
    <t>Location</t>
  </si>
  <si>
    <t>Ford Motor Company of Australia</t>
  </si>
  <si>
    <t>Holden</t>
  </si>
  <si>
    <t>General Motors-Holden Ltd</t>
  </si>
  <si>
    <t>Port Melbourne, Victoria</t>
  </si>
  <si>
    <t>Geelong, Victoria</t>
  </si>
  <si>
    <t>Audi Australia</t>
  </si>
  <si>
    <t>Botany, NSW</t>
  </si>
  <si>
    <t>BMW Group Australia</t>
  </si>
  <si>
    <t>Mulgrave, VIC</t>
  </si>
  <si>
    <t>Chrysler</t>
  </si>
  <si>
    <t>Dandenong, VIC</t>
  </si>
  <si>
    <t>Ford</t>
  </si>
  <si>
    <t>Audi</t>
  </si>
  <si>
    <t>BMW</t>
  </si>
  <si>
    <t>Formula in B29</t>
  </si>
  <si>
    <t>Sum Apples Sales</t>
  </si>
  <si>
    <t>Car Manufacturer</t>
  </si>
  <si>
    <t>=VLOOKUP("*"&amp;A29&amp;"*",car_manufacturers,2,FALSE)</t>
  </si>
  <si>
    <t>Criteria</t>
  </si>
  <si>
    <t>Type</t>
  </si>
  <si>
    <t>Date</t>
  </si>
  <si>
    <t>Name</t>
  </si>
  <si>
    <t>595</t>
  </si>
  <si>
    <t>600</t>
  </si>
  <si>
    <t>602</t>
  </si>
  <si>
    <t>603</t>
  </si>
  <si>
    <t>605</t>
  </si>
  <si>
    <t>606</t>
  </si>
  <si>
    <t>607</t>
  </si>
  <si>
    <t>591</t>
  </si>
  <si>
    <t>596</t>
  </si>
  <si>
    <t>592</t>
  </si>
  <si>
    <t>569</t>
  </si>
  <si>
    <t>594</t>
  </si>
  <si>
    <t>611</t>
  </si>
  <si>
    <t>614</t>
  </si>
  <si>
    <t>546</t>
  </si>
  <si>
    <t>610</t>
  </si>
  <si>
    <t>575</t>
  </si>
  <si>
    <t>608</t>
  </si>
  <si>
    <t>616</t>
  </si>
  <si>
    <t>618</t>
  </si>
  <si>
    <t>621</t>
  </si>
  <si>
    <t>617</t>
  </si>
  <si>
    <t>612</t>
  </si>
  <si>
    <t>630</t>
  </si>
  <si>
    <t>632</t>
  </si>
  <si>
    <t>623</t>
  </si>
  <si>
    <t>627</t>
  </si>
  <si>
    <t>626</t>
  </si>
  <si>
    <t>625</t>
  </si>
  <si>
    <t>628</t>
  </si>
  <si>
    <t>629</t>
  </si>
  <si>
    <t>586</t>
  </si>
  <si>
    <t>631</t>
  </si>
  <si>
    <t>653</t>
  </si>
  <si>
    <t>658</t>
  </si>
  <si>
    <t>654</t>
  </si>
  <si>
    <t>646</t>
  </si>
  <si>
    <t>657</t>
  </si>
  <si>
    <t>652</t>
  </si>
  <si>
    <t>648</t>
  </si>
  <si>
    <t>659</t>
  </si>
  <si>
    <t>636</t>
  </si>
  <si>
    <t>642</t>
  </si>
  <si>
    <t>643</t>
  </si>
  <si>
    <t>633</t>
  </si>
  <si>
    <t>635</t>
  </si>
  <si>
    <t>Poole</t>
  </si>
  <si>
    <t>Davis</t>
  </si>
  <si>
    <t>Crowther</t>
  </si>
  <si>
    <t>Maze</t>
  </si>
  <si>
    <t>Park</t>
  </si>
  <si>
    <t>Waterson</t>
  </si>
  <si>
    <t>Dune</t>
  </si>
  <si>
    <t>Bryant</t>
  </si>
  <si>
    <t>Carver</t>
  </si>
  <si>
    <t>Blythe</t>
  </si>
  <si>
    <t>Porter</t>
  </si>
  <si>
    <t>Blair</t>
  </si>
  <si>
    <t>Boyden</t>
  </si>
  <si>
    <t>Hayden</t>
  </si>
  <si>
    <t>Wilson</t>
  </si>
  <si>
    <t>Constable</t>
  </si>
  <si>
    <t>Stuart</t>
  </si>
  <si>
    <t>Polter</t>
  </si>
  <si>
    <t>Atkins</t>
  </si>
  <si>
    <t>Norris</t>
  </si>
  <si>
    <t>Arthur</t>
  </si>
  <si>
    <t>Craig</t>
  </si>
  <si>
    <t>Howard</t>
  </si>
  <si>
    <t>Soul</t>
  </si>
  <si>
    <t>Simpson</t>
  </si>
  <si>
    <t>Roberts</t>
  </si>
  <si>
    <t>Murray</t>
  </si>
  <si>
    <t>Peterson</t>
  </si>
  <si>
    <t>Barney</t>
  </si>
  <si>
    <t>Martin</t>
  </si>
  <si>
    <t>Carter</t>
  </si>
  <si>
    <t>Garrison</t>
  </si>
  <si>
    <t>Level 1</t>
  </si>
  <si>
    <t>Level 2</t>
  </si>
  <si>
    <t>Level 3</t>
  </si>
  <si>
    <t>Level 4</t>
  </si>
  <si>
    <t>Level 6</t>
  </si>
  <si>
    <t>Level 5</t>
  </si>
  <si>
    <t>Level 7</t>
  </si>
  <si>
    <t>Level 8</t>
  </si>
  <si>
    <t>Level 9</t>
  </si>
  <si>
    <t>Amount</t>
  </si>
  <si>
    <t>Invoice</t>
  </si>
  <si>
    <t>DSUM</t>
  </si>
  <si>
    <t>DCOUNT</t>
  </si>
  <si>
    <t>DAVERAGE</t>
  </si>
  <si>
    <t>DMAX</t>
  </si>
  <si>
    <t>DMIN</t>
  </si>
  <si>
    <t>Database Functions</t>
  </si>
  <si>
    <t>List</t>
  </si>
  <si>
    <t>Conversion Functions</t>
  </si>
  <si>
    <t>From</t>
  </si>
  <si>
    <t>To</t>
  </si>
  <si>
    <t>lbm</t>
  </si>
  <si>
    <t>g</t>
  </si>
  <si>
    <t>"lbm"</t>
  </si>
  <si>
    <t>"g"</t>
  </si>
  <si>
    <t>Weight and mass</t>
  </si>
  <si>
    <t>From_unit or to_unit</t>
  </si>
  <si>
    <t>Gram</t>
  </si>
  <si>
    <t>Slug</t>
  </si>
  <si>
    <t>"sg"</t>
  </si>
  <si>
    <t>Pound mass (avoirdupois)</t>
  </si>
  <si>
    <t>U (atomic mass unit)</t>
  </si>
  <si>
    <t>"u"</t>
  </si>
  <si>
    <t>Ounce mass (avoirdupois)</t>
  </si>
  <si>
    <t>"ozm"</t>
  </si>
  <si>
    <t>Distance</t>
  </si>
  <si>
    <t>Meter</t>
  </si>
  <si>
    <t>"m"</t>
  </si>
  <si>
    <t>Statute mile</t>
  </si>
  <si>
    <t>"mi"</t>
  </si>
  <si>
    <t>Nautical mile</t>
  </si>
  <si>
    <t>"Nmi"</t>
  </si>
  <si>
    <t>Inch</t>
  </si>
  <si>
    <t>"in"</t>
  </si>
  <si>
    <t>Foot</t>
  </si>
  <si>
    <t>"ft"</t>
  </si>
  <si>
    <t>Yard</t>
  </si>
  <si>
    <t>"yd"</t>
  </si>
  <si>
    <t>Angstrom</t>
  </si>
  <si>
    <t>"ang"</t>
  </si>
  <si>
    <t>Pica</t>
  </si>
  <si>
    <t>"pica"</t>
  </si>
  <si>
    <t>Time</t>
  </si>
  <si>
    <t>"yr"</t>
  </si>
  <si>
    <t>Day</t>
  </si>
  <si>
    <t>"day"</t>
  </si>
  <si>
    <t>Hour</t>
  </si>
  <si>
    <t>"hr"</t>
  </si>
  <si>
    <t>Minute</t>
  </si>
  <si>
    <t>"mn"</t>
  </si>
  <si>
    <t>Second</t>
  </si>
  <si>
    <t>"sec"</t>
  </si>
  <si>
    <t>Pressure</t>
  </si>
  <si>
    <t>Pascal</t>
  </si>
  <si>
    <t>"Pa" (or "p")</t>
  </si>
  <si>
    <t>Atmosphere</t>
  </si>
  <si>
    <t>"atm" (or "at")</t>
  </si>
  <si>
    <t>mm of Mercury</t>
  </si>
  <si>
    <t>"mmHg"</t>
  </si>
  <si>
    <t>Force</t>
  </si>
  <si>
    <t>Newton</t>
  </si>
  <si>
    <t>"N"</t>
  </si>
  <si>
    <t>Dyne</t>
  </si>
  <si>
    <t>"dyn" (or "dy")</t>
  </si>
  <si>
    <t>Pound force</t>
  </si>
  <si>
    <t>"lbf"</t>
  </si>
  <si>
    <t>Energy</t>
  </si>
  <si>
    <t>Joule</t>
  </si>
  <si>
    <t>"J"</t>
  </si>
  <si>
    <t>Erg</t>
  </si>
  <si>
    <t>"e"</t>
  </si>
  <si>
    <t>Thermodynamic calorie</t>
  </si>
  <si>
    <t>"c"</t>
  </si>
  <si>
    <t>IT calorie</t>
  </si>
  <si>
    <t>"cal"</t>
  </si>
  <si>
    <t>Electron volt</t>
  </si>
  <si>
    <t>"eV" (or "ev")</t>
  </si>
  <si>
    <t>Horsepower-hour</t>
  </si>
  <si>
    <t>"HPh" (or "hh")</t>
  </si>
  <si>
    <t>Watt-hour</t>
  </si>
  <si>
    <t>"Wh" (or "wh")</t>
  </si>
  <si>
    <t>Foot-pound</t>
  </si>
  <si>
    <t>"flb"</t>
  </si>
  <si>
    <t>BTU</t>
  </si>
  <si>
    <t>"BTU" (or "btu")</t>
  </si>
  <si>
    <t>Power</t>
  </si>
  <si>
    <t>Horsepower</t>
  </si>
  <si>
    <t>"HP" (or "h")</t>
  </si>
  <si>
    <t>Watt</t>
  </si>
  <si>
    <t>"W" (or "w")</t>
  </si>
  <si>
    <t>Magnetism</t>
  </si>
  <si>
    <t>Tesla</t>
  </si>
  <si>
    <t>"T"</t>
  </si>
  <si>
    <t>Gauss</t>
  </si>
  <si>
    <t>"ga"</t>
  </si>
  <si>
    <t>Temperature</t>
  </si>
  <si>
    <t>Degree Celsius</t>
  </si>
  <si>
    <t>"C" (or "cel")</t>
  </si>
  <si>
    <t>Degree Fahrenheit</t>
  </si>
  <si>
    <t>"F" (or "fah")</t>
  </si>
  <si>
    <t>Kelvin</t>
  </si>
  <si>
    <t>"K" (or "kel")</t>
  </si>
  <si>
    <t>Liquid measure</t>
  </si>
  <si>
    <t>Teaspoon</t>
  </si>
  <si>
    <t>"tsp"</t>
  </si>
  <si>
    <t>Tablespoon</t>
  </si>
  <si>
    <t>"tbs"</t>
  </si>
  <si>
    <t>Fluid ounce</t>
  </si>
  <si>
    <t>"oz"</t>
  </si>
  <si>
    <t>Cup</t>
  </si>
  <si>
    <t>"cup"</t>
  </si>
  <si>
    <t>U.S. pint</t>
  </si>
  <si>
    <t>"pt" (or "us_pt")</t>
  </si>
  <si>
    <t>U.K. pint</t>
  </si>
  <si>
    <t>"uk_pt"</t>
  </si>
  <si>
    <t>Quart</t>
  </si>
  <si>
    <t>"qt"</t>
  </si>
  <si>
    <t>Gallon</t>
  </si>
  <si>
    <t>"gal"</t>
  </si>
  <si>
    <t>Liter</t>
  </si>
  <si>
    <t>"l" (or "lt")</t>
  </si>
  <si>
    <t>The following abbreviated unit prefixes can be prepended to any metric from_unit or to_unit.</t>
  </si>
  <si>
    <t>Prefix</t>
  </si>
  <si>
    <t>Multiplier</t>
  </si>
  <si>
    <t>Abbreviation</t>
  </si>
  <si>
    <t>exa</t>
  </si>
  <si>
    <t>"E"</t>
  </si>
  <si>
    <t>peta</t>
  </si>
  <si>
    <t>"P"</t>
  </si>
  <si>
    <t>tera</t>
  </si>
  <si>
    <t>giga</t>
  </si>
  <si>
    <t>"G"</t>
  </si>
  <si>
    <t>mega</t>
  </si>
  <si>
    <t>"M"</t>
  </si>
  <si>
    <t>kilo</t>
  </si>
  <si>
    <t>"k"</t>
  </si>
  <si>
    <t>hecto</t>
  </si>
  <si>
    <t>"h"</t>
  </si>
  <si>
    <t>dekao</t>
  </si>
  <si>
    <t>deci</t>
  </si>
  <si>
    <t>"d"</t>
  </si>
  <si>
    <t>centi</t>
  </si>
  <si>
    <t>milli</t>
  </si>
  <si>
    <t>micro</t>
  </si>
  <si>
    <t>nano</t>
  </si>
  <si>
    <t>"n"</t>
  </si>
  <si>
    <t>pico</t>
  </si>
  <si>
    <t>"p"</t>
  </si>
  <si>
    <t>femto</t>
  </si>
  <si>
    <t>"f"</t>
  </si>
  <si>
    <t>atto</t>
  </si>
  <si>
    <t>"a"</t>
  </si>
  <si>
    <t>Complete List of Conversion Units</t>
  </si>
  <si>
    <t>yd</t>
  </si>
  <si>
    <t>m</t>
  </si>
  <si>
    <t>cal</t>
  </si>
  <si>
    <t>Description</t>
  </si>
  <si>
    <t>ft</t>
  </si>
  <si>
    <t>Syntax</t>
  </si>
  <si>
    <t>=CONVERT(number,from_unit,to_unit)</t>
  </si>
  <si>
    <t>Example</t>
  </si>
  <si>
    <t>C</t>
  </si>
  <si>
    <t>=CONVERT(B13,C13,D13)</t>
  </si>
  <si>
    <t>=CONVERT(B14,C14,D14)</t>
  </si>
  <si>
    <t>=CONVERT(B15,C15,D15)</t>
  </si>
  <si>
    <t>=CONVERT(B16,C16,D16)</t>
  </si>
  <si>
    <t>=CONVERT(CONVERT(B17,C17,D17),C17,D17)</t>
  </si>
  <si>
    <t>5lb to grams</t>
  </si>
  <si>
    <t>Fahrenheit to Celsius</t>
  </si>
  <si>
    <t>10 yards to metres</t>
  </si>
  <si>
    <t>400 kilojoules to calories</t>
  </si>
  <si>
    <t>800m2 to square feet</t>
  </si>
  <si>
    <t>Amt</t>
  </si>
  <si>
    <t>Local Time</t>
  </si>
  <si>
    <t>Excel Time Value</t>
  </si>
  <si>
    <t>Local Time GMT +/-</t>
  </si>
  <si>
    <t>New York GMT +/-</t>
  </si>
  <si>
    <t>New York Time</t>
  </si>
  <si>
    <t>TIME Calculations</t>
  </si>
  <si>
    <t>1/01/2011  4:00:00 AM</t>
  </si>
  <si>
    <t>=TIME(10,,)</t>
  </si>
  <si>
    <t>=TIME(5,,)</t>
  </si>
  <si>
    <t>With VLOOKUP Solution</t>
  </si>
  <si>
    <t xml:space="preserve">Name </t>
  </si>
  <si>
    <t xml:space="preserve">Description </t>
  </si>
  <si>
    <t>Relative to GMT</t>
  </si>
  <si>
    <t xml:space="preserve">GMT </t>
  </si>
  <si>
    <t xml:space="preserve">Greenwich Mean Time </t>
  </si>
  <si>
    <t>GMT</t>
  </si>
  <si>
    <t xml:space="preserve">UTC </t>
  </si>
  <si>
    <t xml:space="preserve">Universal Coordinated Time </t>
  </si>
  <si>
    <t xml:space="preserve">ECT </t>
  </si>
  <si>
    <t xml:space="preserve">European Central Time </t>
  </si>
  <si>
    <t>GMT+1:00</t>
  </si>
  <si>
    <t xml:space="preserve">EET </t>
  </si>
  <si>
    <t xml:space="preserve">Eastern European Time </t>
  </si>
  <si>
    <t>GMT+2:00</t>
  </si>
  <si>
    <t xml:space="preserve">ART </t>
  </si>
  <si>
    <t xml:space="preserve">(Arabic) Egypt Standard Time </t>
  </si>
  <si>
    <t xml:space="preserve">EAT </t>
  </si>
  <si>
    <t xml:space="preserve">Eastern African Time </t>
  </si>
  <si>
    <t>GMT+3:00</t>
  </si>
  <si>
    <t xml:space="preserve">MET </t>
  </si>
  <si>
    <t xml:space="preserve">Middle East Time </t>
  </si>
  <si>
    <t>GMT+3:30</t>
  </si>
  <si>
    <t xml:space="preserve">NET </t>
  </si>
  <si>
    <t xml:space="preserve">Near East Time </t>
  </si>
  <si>
    <t>GMT+4:00</t>
  </si>
  <si>
    <t xml:space="preserve">PLT </t>
  </si>
  <si>
    <t xml:space="preserve">Pakistan Lahore Time </t>
  </si>
  <si>
    <t>GMT+5:00</t>
  </si>
  <si>
    <t xml:space="preserve">IST </t>
  </si>
  <si>
    <t xml:space="preserve">India Standard Time </t>
  </si>
  <si>
    <t>GMT+5:30</t>
  </si>
  <si>
    <t xml:space="preserve">BST </t>
  </si>
  <si>
    <t xml:space="preserve">Bangladesh Standard Time </t>
  </si>
  <si>
    <t>GMT+6:00</t>
  </si>
  <si>
    <t xml:space="preserve">VST </t>
  </si>
  <si>
    <t xml:space="preserve">Vietnam Standard Time </t>
  </si>
  <si>
    <t>GMT+7:00</t>
  </si>
  <si>
    <t xml:space="preserve">CTT </t>
  </si>
  <si>
    <t xml:space="preserve">China Taiwan Time </t>
  </si>
  <si>
    <t>GMT+8:00</t>
  </si>
  <si>
    <t xml:space="preserve">JST </t>
  </si>
  <si>
    <t xml:space="preserve">Japan Standard Time </t>
  </si>
  <si>
    <t>GMT+9:00</t>
  </si>
  <si>
    <t xml:space="preserve">ACT </t>
  </si>
  <si>
    <t xml:space="preserve">Australia Central Time </t>
  </si>
  <si>
    <t>GMT+9:30</t>
  </si>
  <si>
    <t xml:space="preserve">AET </t>
  </si>
  <si>
    <t xml:space="preserve">Australia Eastern Time </t>
  </si>
  <si>
    <t>GMT+10:00</t>
  </si>
  <si>
    <t xml:space="preserve">SST </t>
  </si>
  <si>
    <t xml:space="preserve">Solomon Standard Time </t>
  </si>
  <si>
    <t>GMT+11:00</t>
  </si>
  <si>
    <t xml:space="preserve">NST </t>
  </si>
  <si>
    <t xml:space="preserve">New Zealand Standard Time </t>
  </si>
  <si>
    <t>GMT+12:00</t>
  </si>
  <si>
    <t xml:space="preserve">MIT </t>
  </si>
  <si>
    <t xml:space="preserve">Midway Islands Time </t>
  </si>
  <si>
    <t>GMT-11:00</t>
  </si>
  <si>
    <t xml:space="preserve">HST </t>
  </si>
  <si>
    <t xml:space="preserve">Hawaii Standard Time </t>
  </si>
  <si>
    <t>GMT-10:00</t>
  </si>
  <si>
    <t xml:space="preserve">AST </t>
  </si>
  <si>
    <t xml:space="preserve">Alaska Standard Time </t>
  </si>
  <si>
    <t>GMT-9:00</t>
  </si>
  <si>
    <t xml:space="preserve">PST </t>
  </si>
  <si>
    <t xml:space="preserve">Pacific Standard Time </t>
  </si>
  <si>
    <t>GMT-8:00</t>
  </si>
  <si>
    <t xml:space="preserve">PNT </t>
  </si>
  <si>
    <t xml:space="preserve">Phoenix Standard Time </t>
  </si>
  <si>
    <t>GMT-7:00</t>
  </si>
  <si>
    <t xml:space="preserve">MST </t>
  </si>
  <si>
    <t xml:space="preserve">Mountain Standard Time </t>
  </si>
  <si>
    <t xml:space="preserve">CST </t>
  </si>
  <si>
    <t xml:space="preserve">Central Standard Time </t>
  </si>
  <si>
    <t>GMT-6:00</t>
  </si>
  <si>
    <t xml:space="preserve">EST </t>
  </si>
  <si>
    <t xml:space="preserve">Eastern Standard Time </t>
  </si>
  <si>
    <t>GMT-5:00</t>
  </si>
  <si>
    <t xml:space="preserve">IET </t>
  </si>
  <si>
    <t xml:space="preserve">Indiana Eastern Standard Time </t>
  </si>
  <si>
    <t xml:space="preserve">PRT </t>
  </si>
  <si>
    <t xml:space="preserve">Puerto Rico and US Virgin Islands Time </t>
  </si>
  <si>
    <t>GMT-4:00</t>
  </si>
  <si>
    <t xml:space="preserve">CNT </t>
  </si>
  <si>
    <t xml:space="preserve">Canada Newfoundland Time </t>
  </si>
  <si>
    <t>GMT-3:30</t>
  </si>
  <si>
    <t xml:space="preserve">AGT </t>
  </si>
  <si>
    <t xml:space="preserve">Argentina Standard Time </t>
  </si>
  <si>
    <t>GMT-3:00</t>
  </si>
  <si>
    <t xml:space="preserve">BET </t>
  </si>
  <si>
    <t xml:space="preserve">Brazil Eastern Time </t>
  </si>
  <si>
    <t xml:space="preserve">CAT </t>
  </si>
  <si>
    <t xml:space="preserve">Central African Time </t>
  </si>
  <si>
    <t>GMT-1:00</t>
  </si>
  <si>
    <t>=CONVERT(0.5,"lbm","g")</t>
  </si>
  <si>
    <t>Excel Tutorials from the Blog</t>
  </si>
  <si>
    <t>COUNT COUNTA COUNTBLANK</t>
  </si>
  <si>
    <t>SUBSTITUTE</t>
  </si>
  <si>
    <t>Histogram</t>
  </si>
  <si>
    <t>Hyperlinks</t>
  </si>
  <si>
    <t>Chart Secondary Axis</t>
  </si>
  <si>
    <t>Chart Axis Labels</t>
  </si>
  <si>
    <t>SEARCH &amp; FIND</t>
  </si>
  <si>
    <t>Wildcards</t>
  </si>
  <si>
    <t>CONVERT</t>
  </si>
  <si>
    <t>TIME</t>
  </si>
  <si>
    <t>=B4-(C4+D4)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</si>
</sst>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6" formatCode="&quot;$&quot;#,##0;[Red]\-&quot;$&quot;#,##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mmmm\-yyyy"/>
    <numFmt numFmtId="165" formatCode="&quot;$&quot;#,##0.00"/>
    <numFmt numFmtId="166" formatCode="d/mm/yyyy;@"/>
    <numFmt numFmtId="167" formatCode="_-* #,##0_-;\-* #,##0_-;_-* &quot;-&quot;??_-;_-@_-"/>
    <numFmt numFmtId="168" formatCode="_(&quot;$&quot;* #,##0.00_);_(&quot;$&quot;* \(#,##0.00\);_(&quot;$&quot;* &quot;-&quot;??_);_(@_)"/>
    <numFmt numFmtId="172" formatCode="[$-F400]h:mm:ss\ AM/PM"/>
  </numFmts>
  <fonts count="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Arial"/>
      <family val="2"/>
    </font>
    <font>
      <b/>
      <sz val="16"/>
      <color theme="1"/>
      <name val="Calibri"/>
      <family val="2"/>
      <scheme val="minor"/>
    </font>
    <font>
      <b/>
      <sz val="11"/>
      <color theme="6" tint="-0.249977111117893"/>
      <name val="Calibri"/>
      <family val="2"/>
      <scheme val="minor"/>
    </font>
    <font>
      <sz val="11"/>
      <name val="Calibri"/>
      <family val="2"/>
      <scheme val="minor"/>
    </font>
    <font>
      <sz val="11"/>
      <color rgb="FF0070C0"/>
      <name val="Calibri"/>
      <family val="2"/>
      <scheme val="minor"/>
    </font>
    <font>
      <sz val="8"/>
      <color rgb="FF000000"/>
      <name val="Arial"/>
      <family val="2"/>
    </font>
    <font>
      <b/>
      <sz val="9"/>
      <color theme="0"/>
      <name val="Arial"/>
      <family val="2"/>
    </font>
    <font>
      <sz val="1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3.2"/>
      <color rgb="FF454545"/>
      <name val="Arial"/>
      <family val="2"/>
    </font>
    <font>
      <sz val="10.1"/>
      <color rgb="FF454545"/>
      <name val="Arial"/>
      <family val="2"/>
    </font>
    <font>
      <b/>
      <sz val="11"/>
      <color rgb="FF454545"/>
      <name val="Arial"/>
      <family val="2"/>
    </font>
    <font>
      <b/>
      <sz val="10"/>
      <color rgb="FF454545"/>
      <name val="Arial"/>
      <family val="2"/>
    </font>
    <font>
      <sz val="10"/>
      <color rgb="FF454545"/>
      <name val="Arial"/>
      <family val="2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1"/>
      <color theme="6" tint="-0.499984740745262"/>
      <name val="Calibri"/>
      <family val="2"/>
      <scheme val="minor"/>
    </font>
    <font>
      <sz val="12"/>
      <name val="Arial Narrow"/>
      <family val="2"/>
    </font>
    <font>
      <sz val="10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/>
        <bgColor theme="6"/>
      </patternFill>
    </fill>
    <fill>
      <patternFill patternType="solid">
        <fgColor theme="6" tint="0.59999389629810485"/>
        <bgColor theme="6" tint="0.59999389629810485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3F3F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0.59999389629810485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/>
      <top style="thick">
        <color indexed="64"/>
      </top>
      <bottom/>
      <diagonal/>
    </border>
    <border>
      <left style="thin">
        <color theme="0"/>
      </left>
      <right/>
      <top style="thick">
        <color indexed="64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medium">
        <color rgb="FFA4A4A4"/>
      </top>
      <bottom style="medium">
        <color rgb="FFA4A4A4"/>
      </bottom>
      <diagonal/>
    </border>
    <border>
      <left/>
      <right/>
      <top/>
      <bottom style="medium">
        <color rgb="FFCCCCCC"/>
      </bottom>
      <diagonal/>
    </border>
    <border>
      <left/>
      <right/>
      <top style="medium">
        <color rgb="FFCCCCCC"/>
      </top>
      <bottom style="medium">
        <color rgb="FFCCCCCC"/>
      </bottom>
      <diagonal/>
    </border>
    <border>
      <left style="thin">
        <color theme="9" tint="-0.24994659260841701"/>
      </left>
      <right/>
      <top style="thin">
        <color theme="9" tint="-0.24994659260841701"/>
      </top>
      <bottom style="thin">
        <color theme="9" tint="-0.24994659260841701"/>
      </bottom>
      <diagonal/>
    </border>
    <border>
      <left/>
      <right/>
      <top style="thin">
        <color theme="9" tint="-0.24994659260841701"/>
      </top>
      <bottom style="thin">
        <color theme="9" tint="-0.24994659260841701"/>
      </bottom>
      <diagonal/>
    </border>
    <border>
      <left/>
      <right style="thin">
        <color theme="9" tint="-0.24994659260841701"/>
      </right>
      <top style="thin">
        <color theme="9" tint="-0.24994659260841701"/>
      </top>
      <bottom style="thin">
        <color theme="9" tint="-0.24994659260841701"/>
      </bottom>
      <diagonal/>
    </border>
    <border>
      <left style="thin">
        <color theme="6" tint="-0.24994659260841701"/>
      </left>
      <right/>
      <top style="thin">
        <color theme="6" tint="-0.24994659260841701"/>
      </top>
      <bottom/>
      <diagonal/>
    </border>
    <border>
      <left/>
      <right/>
      <top style="thin">
        <color theme="6" tint="-0.24994659260841701"/>
      </top>
      <bottom/>
      <diagonal/>
    </border>
    <border>
      <left/>
      <right style="thin">
        <color theme="6" tint="-0.24994659260841701"/>
      </right>
      <top style="thin">
        <color theme="6" tint="-0.24994659260841701"/>
      </top>
      <bottom/>
      <diagonal/>
    </border>
    <border>
      <left style="thin">
        <color theme="6" tint="-0.24994659260841701"/>
      </left>
      <right/>
      <top/>
      <bottom/>
      <diagonal/>
    </border>
    <border>
      <left/>
      <right style="thin">
        <color theme="6" tint="-0.24994659260841701"/>
      </right>
      <top/>
      <bottom/>
      <diagonal/>
    </border>
    <border>
      <left style="thin">
        <color theme="6" tint="-0.24994659260841701"/>
      </left>
      <right/>
      <top/>
      <bottom style="thin">
        <color theme="6" tint="-0.24994659260841701"/>
      </bottom>
      <diagonal/>
    </border>
    <border>
      <left/>
      <right/>
      <top/>
      <bottom style="thin">
        <color theme="6" tint="-0.24994659260841701"/>
      </bottom>
      <diagonal/>
    </border>
    <border>
      <left/>
      <right style="thin">
        <color theme="6" tint="-0.24994659260841701"/>
      </right>
      <top/>
      <bottom style="thin">
        <color theme="6" tint="-0.24994659260841701"/>
      </bottom>
      <diagonal/>
    </border>
  </borders>
  <cellStyleXfs count="12">
    <xf numFmtId="0" fontId="0" fillId="0" borderId="0"/>
    <xf numFmtId="9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168" fontId="22" fillId="0" borderId="0" applyFont="0" applyFill="0" applyBorder="0" applyAlignment="0" applyProtection="0"/>
    <xf numFmtId="0" fontId="22" fillId="0" borderId="0"/>
    <xf numFmtId="0" fontId="3" fillId="0" borderId="0"/>
    <xf numFmtId="9" fontId="23" fillId="0" borderId="0" applyFont="0" applyFill="0" applyBorder="0" applyAlignment="0" applyProtection="0"/>
  </cellStyleXfs>
  <cellXfs count="125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0" fillId="0" borderId="0" xfId="0" quotePrefix="1"/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Continuous"/>
    </xf>
    <xf numFmtId="0" fontId="1" fillId="0" borderId="0" xfId="0" applyFont="1" applyAlignment="1">
      <alignment horizontal="centerContinuous"/>
    </xf>
    <xf numFmtId="9" fontId="0" fillId="0" borderId="0" xfId="1" applyFont="1"/>
    <xf numFmtId="0" fontId="0" fillId="0" borderId="2" xfId="0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9" fontId="0" fillId="0" borderId="2" xfId="1" applyFont="1" applyBorder="1" applyAlignment="1">
      <alignment horizontal="center"/>
    </xf>
    <xf numFmtId="0" fontId="1" fillId="0" borderId="3" xfId="0" applyFont="1" applyBorder="1" applyAlignment="1">
      <alignment horizontal="centerContinuous"/>
    </xf>
    <xf numFmtId="0" fontId="1" fillId="0" borderId="4" xfId="0" applyFont="1" applyBorder="1" applyAlignment="1">
      <alignment horizontal="centerContinuous"/>
    </xf>
    <xf numFmtId="0" fontId="0" fillId="0" borderId="5" xfId="0" applyBorder="1" applyAlignment="1">
      <alignment horizontal="centerContinuous"/>
    </xf>
    <xf numFmtId="0" fontId="4" fillId="0" borderId="0" xfId="2"/>
    <xf numFmtId="0" fontId="5" fillId="0" borderId="2" xfId="0" applyFont="1" applyBorder="1" applyAlignment="1">
      <alignment horizontal="center"/>
    </xf>
    <xf numFmtId="3" fontId="5" fillId="0" borderId="2" xfId="0" applyNumberFormat="1" applyFont="1" applyBorder="1" applyAlignment="1">
      <alignment horizontal="center"/>
    </xf>
    <xf numFmtId="9" fontId="5" fillId="0" borderId="2" xfId="1" applyFont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17" fontId="5" fillId="3" borderId="2" xfId="0" applyNumberFormat="1" applyFont="1" applyFill="1" applyBorder="1" applyAlignment="1">
      <alignment horizontal="center"/>
    </xf>
    <xf numFmtId="164" fontId="5" fillId="3" borderId="2" xfId="0" applyNumberFormat="1" applyFont="1" applyFill="1" applyBorder="1" applyAlignment="1">
      <alignment horizontal="center"/>
    </xf>
    <xf numFmtId="0" fontId="1" fillId="0" borderId="0" xfId="0" applyFont="1"/>
    <xf numFmtId="0" fontId="6" fillId="0" borderId="0" xfId="0" applyFont="1"/>
    <xf numFmtId="0" fontId="0" fillId="0" borderId="2" xfId="0" applyBorder="1" applyAlignment="1">
      <alignment horizontal="centerContinuous"/>
    </xf>
    <xf numFmtId="3" fontId="5" fillId="0" borderId="2" xfId="0" applyNumberFormat="1" applyFont="1" applyBorder="1" applyAlignment="1">
      <alignment horizontal="left"/>
    </xf>
    <xf numFmtId="3" fontId="5" fillId="0" borderId="2" xfId="0" applyNumberFormat="1" applyFont="1" applyBorder="1" applyAlignment="1">
      <alignment horizontal="right"/>
    </xf>
    <xf numFmtId="0" fontId="7" fillId="0" borderId="0" xfId="0" applyFont="1"/>
    <xf numFmtId="165" fontId="0" fillId="0" borderId="0" xfId="3" applyNumberFormat="1" applyFont="1" applyAlignment="1">
      <alignment horizontal="center"/>
    </xf>
    <xf numFmtId="0" fontId="0" fillId="4" borderId="0" xfId="0" applyFill="1"/>
    <xf numFmtId="6" fontId="0" fillId="4" borderId="0" xfId="0" applyNumberFormat="1" applyFill="1"/>
    <xf numFmtId="0" fontId="0" fillId="4" borderId="1" xfId="0" applyFill="1" applyBorder="1"/>
    <xf numFmtId="0" fontId="1" fillId="4" borderId="1" xfId="0" applyFont="1" applyFill="1" applyBorder="1"/>
    <xf numFmtId="0" fontId="8" fillId="0" borderId="1" xfId="0" applyFont="1" applyBorder="1"/>
    <xf numFmtId="0" fontId="0" fillId="0" borderId="1" xfId="0" applyBorder="1" applyAlignment="1">
      <alignment horizontal="centerContinuous"/>
    </xf>
    <xf numFmtId="165" fontId="0" fillId="0" borderId="0" xfId="3" applyNumberFormat="1" applyFont="1"/>
    <xf numFmtId="0" fontId="0" fillId="0" borderId="1" xfId="0" applyBorder="1" applyAlignment="1">
      <alignment horizontal="right"/>
    </xf>
    <xf numFmtId="0" fontId="0" fillId="5" borderId="0" xfId="0" applyFill="1"/>
    <xf numFmtId="0" fontId="0" fillId="5" borderId="1" xfId="0" applyFill="1" applyBorder="1"/>
    <xf numFmtId="39" fontId="10" fillId="8" borderId="6" xfId="0" applyNumberFormat="1" applyFont="1" applyFill="1" applyBorder="1"/>
    <xf numFmtId="49" fontId="10" fillId="7" borderId="8" xfId="0" applyNumberFormat="1" applyFont="1" applyFill="1" applyBorder="1"/>
    <xf numFmtId="166" fontId="10" fillId="7" borderId="9" xfId="0" applyNumberFormat="1" applyFont="1" applyFill="1" applyBorder="1"/>
    <xf numFmtId="49" fontId="10" fillId="7" borderId="9" xfId="0" applyNumberFormat="1" applyFont="1" applyFill="1" applyBorder="1"/>
    <xf numFmtId="39" fontId="10" fillId="7" borderId="9" xfId="0" applyNumberFormat="1" applyFont="1" applyFill="1" applyBorder="1"/>
    <xf numFmtId="49" fontId="10" fillId="8" borderId="10" xfId="0" applyNumberFormat="1" applyFont="1" applyFill="1" applyBorder="1"/>
    <xf numFmtId="166" fontId="10" fillId="8" borderId="6" xfId="0" applyNumberFormat="1" applyFont="1" applyFill="1" applyBorder="1"/>
    <xf numFmtId="49" fontId="10" fillId="8" borderId="6" xfId="0" applyNumberFormat="1" applyFont="1" applyFill="1" applyBorder="1"/>
    <xf numFmtId="49" fontId="10" fillId="7" borderId="10" xfId="0" applyNumberFormat="1" applyFont="1" applyFill="1" applyBorder="1"/>
    <xf numFmtId="166" fontId="10" fillId="7" borderId="6" xfId="0" applyNumberFormat="1" applyFont="1" applyFill="1" applyBorder="1"/>
    <xf numFmtId="49" fontId="10" fillId="7" borderId="6" xfId="0" applyNumberFormat="1" applyFont="1" applyFill="1" applyBorder="1"/>
    <xf numFmtId="39" fontId="10" fillId="7" borderId="6" xfId="0" applyNumberFormat="1" applyFont="1" applyFill="1" applyBorder="1"/>
    <xf numFmtId="49" fontId="11" fillId="6" borderId="0" xfId="0" applyNumberFormat="1" applyFont="1" applyFill="1" applyBorder="1" applyAlignment="1">
      <alignment horizontal="center"/>
    </xf>
    <xf numFmtId="166" fontId="11" fillId="6" borderId="7" xfId="0" applyNumberFormat="1" applyFont="1" applyFill="1" applyBorder="1" applyAlignment="1">
      <alignment horizontal="center"/>
    </xf>
    <xf numFmtId="49" fontId="11" fillId="6" borderId="7" xfId="0" applyNumberFormat="1" applyFont="1" applyFill="1" applyBorder="1" applyAlignment="1">
      <alignment horizontal="center"/>
    </xf>
    <xf numFmtId="49" fontId="10" fillId="7" borderId="9" xfId="0" applyNumberFormat="1" applyFont="1" applyFill="1" applyBorder="1" applyAlignment="1">
      <alignment horizontal="center"/>
    </xf>
    <xf numFmtId="49" fontId="10" fillId="8" borderId="6" xfId="0" applyNumberFormat="1" applyFont="1" applyFill="1" applyBorder="1" applyAlignment="1">
      <alignment horizontal="center"/>
    </xf>
    <xf numFmtId="49" fontId="10" fillId="7" borderId="6" xfId="0" applyNumberFormat="1" applyFont="1" applyFill="1" applyBorder="1" applyAlignment="1">
      <alignment horizontal="center"/>
    </xf>
    <xf numFmtId="167" fontId="0" fillId="0" borderId="0" xfId="4" applyNumberFormat="1" applyFont="1"/>
    <xf numFmtId="0" fontId="1" fillId="0" borderId="1" xfId="0" applyFont="1" applyFill="1" applyBorder="1" applyAlignment="1">
      <alignment horizontal="center"/>
    </xf>
    <xf numFmtId="0" fontId="12" fillId="5" borderId="2" xfId="0" applyFont="1" applyFill="1" applyBorder="1"/>
    <xf numFmtId="0" fontId="12" fillId="4" borderId="2" xfId="0" applyFont="1" applyFill="1" applyBorder="1"/>
    <xf numFmtId="0" fontId="0" fillId="9" borderId="0" xfId="0" applyFill="1" applyAlignment="1">
      <alignment horizontal="center"/>
    </xf>
    <xf numFmtId="0" fontId="0" fillId="9" borderId="0" xfId="0" applyFill="1"/>
    <xf numFmtId="0" fontId="0" fillId="9" borderId="1" xfId="0" applyFill="1" applyBorder="1" applyAlignment="1">
      <alignment horizontal="center"/>
    </xf>
    <xf numFmtId="0" fontId="13" fillId="10" borderId="0" xfId="0" applyFont="1" applyFill="1" applyBorder="1" applyAlignment="1">
      <alignment horizontal="centerContinuous"/>
    </xf>
    <xf numFmtId="0" fontId="15" fillId="12" borderId="12" xfId="0" applyFont="1" applyFill="1" applyBorder="1" applyAlignment="1">
      <alignment vertical="top" wrapText="1" indent="1"/>
    </xf>
    <xf numFmtId="0" fontId="15" fillId="13" borderId="13" xfId="0" applyFont="1" applyFill="1" applyBorder="1" applyAlignment="1">
      <alignment vertical="top" wrapText="1" indent="1"/>
    </xf>
    <xf numFmtId="0" fontId="17" fillId="11" borderId="11" xfId="0" applyFont="1" applyFill="1" applyBorder="1" applyAlignment="1">
      <alignment horizontal="left" vertical="center" wrapText="1" indent="1"/>
    </xf>
    <xf numFmtId="0" fontId="0" fillId="0" borderId="0" xfId="0" applyAlignment="1">
      <alignment horizontal="left" vertical="center" indent="1"/>
    </xf>
    <xf numFmtId="0" fontId="14" fillId="0" borderId="0" xfId="0" applyFont="1" applyAlignment="1">
      <alignment horizontal="left" vertical="center" indent="1"/>
    </xf>
    <xf numFmtId="0" fontId="17" fillId="11" borderId="11" xfId="0" applyFont="1" applyFill="1" applyBorder="1" applyAlignment="1">
      <alignment horizontal="centerContinuous" vertical="center" wrapText="1"/>
    </xf>
    <xf numFmtId="0" fontId="16" fillId="11" borderId="11" xfId="0" applyFont="1" applyFill="1" applyBorder="1" applyAlignment="1">
      <alignment horizontal="centerContinuous" vertical="center" wrapText="1"/>
    </xf>
    <xf numFmtId="0" fontId="0" fillId="0" borderId="0" xfId="0" applyAlignment="1">
      <alignment horizontal="left"/>
    </xf>
    <xf numFmtId="0" fontId="13" fillId="14" borderId="1" xfId="0" applyFont="1" applyFill="1" applyBorder="1" applyAlignment="1">
      <alignment horizontal="center"/>
    </xf>
    <xf numFmtId="0" fontId="13" fillId="14" borderId="1" xfId="0" applyFont="1" applyFill="1" applyBorder="1"/>
    <xf numFmtId="0" fontId="0" fillId="15" borderId="0" xfId="0" applyFill="1"/>
    <xf numFmtId="0" fontId="0" fillId="15" borderId="0" xfId="0" applyFill="1" applyAlignment="1">
      <alignment horizontal="center"/>
    </xf>
    <xf numFmtId="0" fontId="0" fillId="15" borderId="0" xfId="0" applyFill="1" applyAlignment="1">
      <alignment horizontal="left"/>
    </xf>
    <xf numFmtId="0" fontId="0" fillId="15" borderId="0" xfId="0" quotePrefix="1" applyFill="1"/>
    <xf numFmtId="43" fontId="0" fillId="15" borderId="0" xfId="4" applyFont="1" applyFill="1"/>
    <xf numFmtId="11" fontId="15" fillId="12" borderId="12" xfId="0" applyNumberFormat="1" applyFont="1" applyFill="1" applyBorder="1" applyAlignment="1">
      <alignment horizontal="left" vertical="top" wrapText="1" indent="1"/>
    </xf>
    <xf numFmtId="11" fontId="15" fillId="13" borderId="13" xfId="0" applyNumberFormat="1" applyFont="1" applyFill="1" applyBorder="1" applyAlignment="1">
      <alignment horizontal="left" vertical="top" wrapText="1" indent="1"/>
    </xf>
    <xf numFmtId="0" fontId="18" fillId="0" borderId="0" xfId="0" applyFont="1" applyAlignment="1">
      <alignment horizontal="left" vertical="center" indent="1"/>
    </xf>
    <xf numFmtId="0" fontId="0" fillId="0" borderId="1" xfId="0" applyBorder="1" applyAlignment="1">
      <alignment horizontal="center" wrapText="1"/>
    </xf>
    <xf numFmtId="0" fontId="0" fillId="0" borderId="0" xfId="0" applyAlignment="1">
      <alignment wrapText="1"/>
    </xf>
    <xf numFmtId="18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/>
    </xf>
    <xf numFmtId="20" fontId="0" fillId="0" borderId="0" xfId="0" applyNumberFormat="1" applyAlignment="1">
      <alignment horizontal="center"/>
    </xf>
    <xf numFmtId="0" fontId="0" fillId="0" borderId="0" xfId="0" applyBorder="1" applyAlignment="1">
      <alignment horizontal="center" wrapText="1"/>
    </xf>
    <xf numFmtId="18" fontId="0" fillId="0" borderId="14" xfId="0" quotePrefix="1" applyNumberFormat="1" applyBorder="1" applyAlignment="1">
      <alignment horizontal="center"/>
    </xf>
    <xf numFmtId="20" fontId="0" fillId="0" borderId="15" xfId="0" quotePrefix="1" applyNumberFormat="1" applyBorder="1" applyAlignment="1">
      <alignment horizontal="center"/>
    </xf>
    <xf numFmtId="18" fontId="0" fillId="0" borderId="16" xfId="0" quotePrefix="1" applyNumberFormat="1" applyBorder="1" applyAlignment="1">
      <alignment horizontal="center"/>
    </xf>
    <xf numFmtId="18" fontId="1" fillId="0" borderId="0" xfId="0" applyNumberFormat="1" applyFont="1" applyAlignment="1">
      <alignment horizontal="center"/>
    </xf>
    <xf numFmtId="0" fontId="0" fillId="0" borderId="2" xfId="0" applyFill="1" applyBorder="1"/>
    <xf numFmtId="20" fontId="0" fillId="0" borderId="2" xfId="0" applyNumberFormat="1" applyFill="1" applyBorder="1"/>
    <xf numFmtId="0" fontId="0" fillId="4" borderId="2" xfId="0" applyFill="1" applyBorder="1" applyAlignment="1">
      <alignment horizontal="left" vertical="center" wrapText="1"/>
    </xf>
    <xf numFmtId="0" fontId="0" fillId="4" borderId="2" xfId="0" applyFill="1" applyBorder="1" applyAlignment="1">
      <alignment horizontal="center" vertical="center" wrapText="1"/>
    </xf>
    <xf numFmtId="0" fontId="20" fillId="16" borderId="0" xfId="5" applyFont="1" applyFill="1" applyAlignment="1">
      <alignment vertical="center"/>
    </xf>
    <xf numFmtId="0" fontId="19" fillId="16" borderId="0" xfId="5" applyFont="1" applyFill="1"/>
    <xf numFmtId="0" fontId="19" fillId="16" borderId="0" xfId="5" applyFont="1" applyFill="1" applyAlignment="1">
      <alignment horizontal="center"/>
    </xf>
    <xf numFmtId="0" fontId="3" fillId="0" borderId="0" xfId="5"/>
    <xf numFmtId="0" fontId="3" fillId="17" borderId="17" xfId="5" applyFill="1" applyBorder="1" applyAlignment="1">
      <alignment horizontal="center"/>
    </xf>
    <xf numFmtId="0" fontId="3" fillId="17" borderId="18" xfId="5" applyFill="1" applyBorder="1" applyAlignment="1">
      <alignment horizontal="left" indent="1"/>
    </xf>
    <xf numFmtId="0" fontId="3" fillId="17" borderId="18" xfId="5" applyFill="1" applyBorder="1"/>
    <xf numFmtId="0" fontId="3" fillId="17" borderId="19" xfId="5" applyFill="1" applyBorder="1"/>
    <xf numFmtId="0" fontId="3" fillId="0" borderId="0" xfId="5" applyAlignment="1">
      <alignment vertical="center"/>
    </xf>
    <xf numFmtId="0" fontId="21" fillId="17" borderId="20" xfId="5" applyFont="1" applyFill="1" applyBorder="1" applyAlignment="1">
      <alignment horizontal="center" vertical="center"/>
    </xf>
    <xf numFmtId="0" fontId="21" fillId="17" borderId="0" xfId="5" applyFont="1" applyFill="1" applyBorder="1" applyAlignment="1">
      <alignment vertical="center"/>
    </xf>
    <xf numFmtId="0" fontId="3" fillId="17" borderId="0" xfId="5" applyFill="1" applyBorder="1" applyAlignment="1">
      <alignment vertical="center"/>
    </xf>
    <xf numFmtId="0" fontId="4" fillId="17" borderId="0" xfId="6" applyFill="1" applyBorder="1" applyAlignment="1">
      <alignment vertical="center"/>
    </xf>
    <xf numFmtId="0" fontId="3" fillId="17" borderId="21" xfId="5" applyFill="1" applyBorder="1" applyAlignment="1">
      <alignment vertical="center"/>
    </xf>
    <xf numFmtId="0" fontId="3" fillId="17" borderId="22" xfId="5" applyFill="1" applyBorder="1" applyAlignment="1">
      <alignment horizontal="center"/>
    </xf>
    <xf numFmtId="0" fontId="3" fillId="17" borderId="23" xfId="5" applyFill="1" applyBorder="1"/>
    <xf numFmtId="0" fontId="3" fillId="17" borderId="24" xfId="5" applyFill="1" applyBorder="1"/>
    <xf numFmtId="18" fontId="0" fillId="0" borderId="0" xfId="0" applyNumberFormat="1"/>
    <xf numFmtId="172" fontId="0" fillId="0" borderId="0" xfId="0" applyNumberFormat="1"/>
    <xf numFmtId="22" fontId="0" fillId="0" borderId="0" xfId="0" applyNumberFormat="1" applyAlignment="1">
      <alignment horizontal="center"/>
    </xf>
    <xf numFmtId="172" fontId="0" fillId="0" borderId="0" xfId="0" applyNumberFormat="1" applyAlignment="1">
      <alignment horizontal="center"/>
    </xf>
  </cellXfs>
  <cellStyles count="12">
    <cellStyle name="Comma" xfId="4" builtinId="3"/>
    <cellStyle name="Comma 2" xfId="7"/>
    <cellStyle name="Currency" xfId="3" builtinId="4"/>
    <cellStyle name="Currency 2" xfId="8"/>
    <cellStyle name="Hyperlink" xfId="2" builtinId="8"/>
    <cellStyle name="Hyperlink 2" xfId="6"/>
    <cellStyle name="Normal" xfId="0" builtinId="0"/>
    <cellStyle name="Normal 2" xfId="9"/>
    <cellStyle name="Normal 3" xfId="10"/>
    <cellStyle name="Normal 4" xfId="5"/>
    <cellStyle name="Percent" xfId="1" builtinId="5"/>
    <cellStyle name="Percent 2" xfId="1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AU"/>
              <a:t>Frequency</a:t>
            </a:r>
            <a:r>
              <a:rPr lang="en-AU" baseline="0"/>
              <a:t> of Goals Scored</a:t>
            </a:r>
            <a:endParaRPr lang="en-AU"/>
          </a:p>
        </c:rich>
      </c:tx>
      <c:layout>
        <c:manualLayout>
          <c:xMode val="edge"/>
          <c:yMode val="edge"/>
          <c:x val="1.9472228133645457E-2"/>
          <c:y val="2.314814814814814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2128923073804963"/>
          <c:y val="0.19480351414406533"/>
          <c:w val="0.78054905298999788"/>
          <c:h val="0.59992053076698748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Histogram!$O$4</c:f>
              <c:strCache>
                <c:ptCount val="1"/>
                <c:pt idx="0">
                  <c:v>Frequency</c:v>
                </c:pt>
              </c:strCache>
            </c:strRef>
          </c:tx>
          <c:invertIfNegative val="0"/>
          <c:cat>
            <c:strRef>
              <c:f>Histogram!$M$5:$M$8</c:f>
              <c:strCache>
                <c:ptCount val="4"/>
                <c:pt idx="0">
                  <c:v>0 - 1</c:v>
                </c:pt>
                <c:pt idx="1">
                  <c:v>2 - 3</c:v>
                </c:pt>
                <c:pt idx="2">
                  <c:v>4 - 5</c:v>
                </c:pt>
                <c:pt idx="3">
                  <c:v>6 - 7</c:v>
                </c:pt>
              </c:strCache>
            </c:strRef>
          </c:cat>
          <c:val>
            <c:numRef>
              <c:f>Histogram!$O$5:$O$8</c:f>
              <c:numCache>
                <c:formatCode>General</c:formatCode>
                <c:ptCount val="4"/>
                <c:pt idx="0">
                  <c:v>9</c:v>
                </c:pt>
                <c:pt idx="1">
                  <c:v>11</c:v>
                </c:pt>
                <c:pt idx="2">
                  <c:v>4</c:v>
                </c:pt>
                <c:pt idx="3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773107816"/>
        <c:axId val="773108208"/>
      </c:barChart>
      <c:lineChart>
        <c:grouping val="standard"/>
        <c:varyColors val="0"/>
        <c:ser>
          <c:idx val="2"/>
          <c:order val="1"/>
          <c:tx>
            <c:strRef>
              <c:f>Histogram!$P$4</c:f>
              <c:strCache>
                <c:ptCount val="1"/>
                <c:pt idx="0">
                  <c:v>Cum %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Histogram!$M$5:$M$8</c:f>
              <c:strCache>
                <c:ptCount val="4"/>
                <c:pt idx="0">
                  <c:v>0 - 1</c:v>
                </c:pt>
                <c:pt idx="1">
                  <c:v>2 - 3</c:v>
                </c:pt>
                <c:pt idx="2">
                  <c:v>4 - 5</c:v>
                </c:pt>
                <c:pt idx="3">
                  <c:v>6 - 7</c:v>
                </c:pt>
              </c:strCache>
            </c:strRef>
          </c:cat>
          <c:val>
            <c:numRef>
              <c:f>Histogram!$P$5:$P$8</c:f>
              <c:numCache>
                <c:formatCode>0%</c:formatCode>
                <c:ptCount val="4"/>
                <c:pt idx="0">
                  <c:v>0.36</c:v>
                </c:pt>
                <c:pt idx="1">
                  <c:v>0.8</c:v>
                </c:pt>
                <c:pt idx="2">
                  <c:v>0.96</c:v>
                </c:pt>
                <c:pt idx="3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73108992"/>
        <c:axId val="773108600"/>
      </c:lineChart>
      <c:catAx>
        <c:axId val="7731078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AU"/>
                  <a:t>Goals Scored</a:t>
                </a:r>
              </a:p>
            </c:rich>
          </c:tx>
          <c:layout>
            <c:manualLayout>
              <c:xMode val="edge"/>
              <c:yMode val="edge"/>
              <c:x val="0.42967824967824969"/>
              <c:y val="0.88755577427821519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crossAx val="773108208"/>
        <c:crosses val="autoZero"/>
        <c:auto val="1"/>
        <c:lblAlgn val="ctr"/>
        <c:lblOffset val="100"/>
        <c:noMultiLvlLbl val="0"/>
      </c:catAx>
      <c:valAx>
        <c:axId val="77310820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AU"/>
                  <a:t>Frequency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73107816"/>
        <c:crosses val="autoZero"/>
        <c:crossBetween val="between"/>
      </c:valAx>
      <c:valAx>
        <c:axId val="773108600"/>
        <c:scaling>
          <c:orientation val="minMax"/>
        </c:scaling>
        <c:delete val="0"/>
        <c:axPos val="r"/>
        <c:numFmt formatCode="0%" sourceLinked="1"/>
        <c:majorTickMark val="out"/>
        <c:minorTickMark val="none"/>
        <c:tickLblPos val="nextTo"/>
        <c:crossAx val="773108992"/>
        <c:crosses val="max"/>
        <c:crossBetween val="between"/>
      </c:valAx>
      <c:catAx>
        <c:axId val="7731089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73108600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.60779618763870735"/>
          <c:y val="4.1282808398950134E-2"/>
          <c:w val="0.3661322064471671"/>
          <c:h val="8.3717191601049873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Sales $'000</c:v>
          </c:tx>
          <c:invertIfNegative val="0"/>
          <c:cat>
            <c:strRef>
              <c:f>'Chart Secondary Axis'!$I$5:$I$16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'Chart Secondary Axis'!$J$5:$J$16</c:f>
              <c:numCache>
                <c:formatCode>#,##0</c:formatCode>
                <c:ptCount val="12"/>
                <c:pt idx="0">
                  <c:v>469000</c:v>
                </c:pt>
                <c:pt idx="1">
                  <c:v>424000</c:v>
                </c:pt>
                <c:pt idx="2">
                  <c:v>491000</c:v>
                </c:pt>
                <c:pt idx="3">
                  <c:v>568000</c:v>
                </c:pt>
                <c:pt idx="4">
                  <c:v>509000</c:v>
                </c:pt>
                <c:pt idx="5">
                  <c:v>415000</c:v>
                </c:pt>
                <c:pt idx="6">
                  <c:v>322000</c:v>
                </c:pt>
                <c:pt idx="7">
                  <c:v>280000</c:v>
                </c:pt>
                <c:pt idx="8">
                  <c:v>288000</c:v>
                </c:pt>
                <c:pt idx="9">
                  <c:v>277000</c:v>
                </c:pt>
                <c:pt idx="10">
                  <c:v>286000</c:v>
                </c:pt>
                <c:pt idx="11">
                  <c:v>301000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37108864"/>
        <c:axId val="337109256"/>
      </c:barChart>
      <c:lineChart>
        <c:grouping val="standard"/>
        <c:varyColors val="0"/>
        <c:ser>
          <c:idx val="1"/>
          <c:order val="1"/>
          <c:tx>
            <c:strRef>
              <c:f>'Chart Secondary Axis'!$K$4</c:f>
              <c:strCache>
                <c:ptCount val="1"/>
                <c:pt idx="0">
                  <c:v>Cum %</c:v>
                </c:pt>
              </c:strCache>
            </c:strRef>
          </c:tx>
          <c:marker>
            <c:symbol val="none"/>
          </c:marker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'Chart Secondary Axis'!$I$5:$I$16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'Chart Secondary Axis'!$K$5:$K$16</c:f>
              <c:numCache>
                <c:formatCode>0%</c:formatCode>
                <c:ptCount val="12"/>
                <c:pt idx="0">
                  <c:v>0.10129589632829374</c:v>
                </c:pt>
                <c:pt idx="1">
                  <c:v>0.19287257019438445</c:v>
                </c:pt>
                <c:pt idx="2">
                  <c:v>0.29892008639308854</c:v>
                </c:pt>
                <c:pt idx="3">
                  <c:v>0.42159827213822892</c:v>
                </c:pt>
                <c:pt idx="4">
                  <c:v>0.53153347732181422</c:v>
                </c:pt>
                <c:pt idx="5">
                  <c:v>0.62116630669546435</c:v>
                </c:pt>
                <c:pt idx="6">
                  <c:v>0.69071274298056151</c:v>
                </c:pt>
                <c:pt idx="7">
                  <c:v>0.75118790496760257</c:v>
                </c:pt>
                <c:pt idx="8">
                  <c:v>0.81339092872570196</c:v>
                </c:pt>
                <c:pt idx="9">
                  <c:v>0.87321814254859609</c:v>
                </c:pt>
                <c:pt idx="10">
                  <c:v>0.93498920086393089</c:v>
                </c:pt>
                <c:pt idx="11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7110040"/>
        <c:axId val="337109648"/>
      </c:lineChart>
      <c:catAx>
        <c:axId val="3371088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37109256"/>
        <c:crosses val="autoZero"/>
        <c:auto val="1"/>
        <c:lblAlgn val="ctr"/>
        <c:lblOffset val="100"/>
        <c:noMultiLvlLbl val="0"/>
      </c:catAx>
      <c:valAx>
        <c:axId val="337109256"/>
        <c:scaling>
          <c:orientation val="minMax"/>
        </c:scaling>
        <c:delete val="0"/>
        <c:axPos val="l"/>
        <c:numFmt formatCode="0," sourceLinked="0"/>
        <c:majorTickMark val="out"/>
        <c:minorTickMark val="none"/>
        <c:tickLblPos val="nextTo"/>
        <c:crossAx val="337108864"/>
        <c:crosses val="autoZero"/>
        <c:crossBetween val="between"/>
      </c:valAx>
      <c:valAx>
        <c:axId val="337109648"/>
        <c:scaling>
          <c:orientation val="minMax"/>
          <c:max val="1"/>
        </c:scaling>
        <c:delete val="0"/>
        <c:axPos val="r"/>
        <c:numFmt formatCode="0%" sourceLinked="1"/>
        <c:majorTickMark val="out"/>
        <c:minorTickMark val="none"/>
        <c:tickLblPos val="nextTo"/>
        <c:crossAx val="337110040"/>
        <c:crosses val="max"/>
        <c:crossBetween val="between"/>
      </c:valAx>
      <c:catAx>
        <c:axId val="3371100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37109648"/>
        <c:crosses val="autoZero"/>
        <c:auto val="1"/>
        <c:lblAlgn val="ctr"/>
        <c:lblOffset val="100"/>
        <c:noMultiLvlLbl val="0"/>
      </c:cat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'Chart Axis Labels'!$I$2:$I$25</c:f>
              <c:numCache>
                <c:formatCode>mmmm\-yyyy</c:formatCode>
                <c:ptCount val="24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</c:numCache>
            </c:numRef>
          </c:cat>
          <c:val>
            <c:numRef>
              <c:f>'Chart Axis Labels'!$J$2:$J$25</c:f>
              <c:numCache>
                <c:formatCode>General</c:formatCode>
                <c:ptCount val="2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91093296"/>
        <c:axId val="691093688"/>
      </c:barChart>
      <c:dateAx>
        <c:axId val="691093296"/>
        <c:scaling>
          <c:orientation val="minMax"/>
        </c:scaling>
        <c:delete val="0"/>
        <c:axPos val="b"/>
        <c:numFmt formatCode="mmmm\-yyyy" sourceLinked="1"/>
        <c:majorTickMark val="out"/>
        <c:minorTickMark val="none"/>
        <c:tickLblPos val="nextTo"/>
        <c:txPr>
          <a:bodyPr rot="-3000000" vert="horz"/>
          <a:lstStyle/>
          <a:p>
            <a:pPr>
              <a:defRPr/>
            </a:pPr>
            <a:endParaRPr lang="en-US"/>
          </a:p>
        </c:txPr>
        <c:crossAx val="691093688"/>
        <c:crosses val="autoZero"/>
        <c:auto val="1"/>
        <c:lblOffset val="100"/>
        <c:baseTimeUnit val="months"/>
      </c:dateAx>
      <c:valAx>
        <c:axId val="69109368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6910932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noFill/>
          </c:spPr>
          <c:invertIfNegative val="0"/>
          <c:cat>
            <c:strRef>
              <c:f>'Chart Axis Labels'!$K$2:$K$13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'Chart Axis Labels'!$K$2:$K$13</c:f>
              <c:numCache>
                <c:formatCode>mmm\-yy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91092512"/>
        <c:axId val="691094080"/>
      </c:barChart>
      <c:catAx>
        <c:axId val="6910925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691094080"/>
        <c:crosses val="autoZero"/>
        <c:auto val="1"/>
        <c:lblAlgn val="ctr"/>
        <c:lblOffset val="100"/>
        <c:noMultiLvlLbl val="0"/>
      </c:catAx>
      <c:valAx>
        <c:axId val="691094080"/>
        <c:scaling>
          <c:orientation val="minMax"/>
        </c:scaling>
        <c:delete val="1"/>
        <c:axPos val="l"/>
        <c:numFmt formatCode="mmm\-yy" sourceLinked="1"/>
        <c:majorTickMark val="out"/>
        <c:minorTickMark val="none"/>
        <c:tickLblPos val="nextTo"/>
        <c:crossAx val="6910925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noFill/>
          </c:spPr>
          <c:invertIfNegative val="0"/>
          <c:cat>
            <c:multiLvlStrRef>
              <c:f>'Chart Axis Labels'!$I$28:$J$51</c:f>
              <c:multiLvlStrCache>
                <c:ptCount val="24"/>
                <c:lvl>
                  <c:pt idx="0">
                    <c:v>J</c:v>
                  </c:pt>
                  <c:pt idx="1">
                    <c:v>F</c:v>
                  </c:pt>
                  <c:pt idx="2">
                    <c:v>M</c:v>
                  </c:pt>
                  <c:pt idx="3">
                    <c:v>A</c:v>
                  </c:pt>
                  <c:pt idx="4">
                    <c:v>M</c:v>
                  </c:pt>
                  <c:pt idx="5">
                    <c:v>J</c:v>
                  </c:pt>
                  <c:pt idx="6">
                    <c:v>J</c:v>
                  </c:pt>
                  <c:pt idx="7">
                    <c:v>A</c:v>
                  </c:pt>
                  <c:pt idx="8">
                    <c:v>S</c:v>
                  </c:pt>
                  <c:pt idx="9">
                    <c:v>O</c:v>
                  </c:pt>
                  <c:pt idx="10">
                    <c:v>N</c:v>
                  </c:pt>
                  <c:pt idx="11">
                    <c:v>D</c:v>
                  </c:pt>
                  <c:pt idx="12">
                    <c:v>J</c:v>
                  </c:pt>
                  <c:pt idx="13">
                    <c:v>F</c:v>
                  </c:pt>
                  <c:pt idx="14">
                    <c:v>M</c:v>
                  </c:pt>
                  <c:pt idx="15">
                    <c:v>A</c:v>
                  </c:pt>
                  <c:pt idx="16">
                    <c:v>M</c:v>
                  </c:pt>
                  <c:pt idx="17">
                    <c:v>J</c:v>
                  </c:pt>
                  <c:pt idx="18">
                    <c:v>J</c:v>
                  </c:pt>
                  <c:pt idx="19">
                    <c:v>A</c:v>
                  </c:pt>
                  <c:pt idx="20">
                    <c:v>S</c:v>
                  </c:pt>
                  <c:pt idx="21">
                    <c:v>O</c:v>
                  </c:pt>
                  <c:pt idx="22">
                    <c:v>N</c:v>
                  </c:pt>
                  <c:pt idx="23">
                    <c:v>D</c:v>
                  </c:pt>
                </c:lvl>
                <c:lvl>
                  <c:pt idx="0">
                    <c:v>2010</c:v>
                  </c:pt>
                  <c:pt idx="12">
                    <c:v>2011</c:v>
                  </c:pt>
                </c:lvl>
              </c:multiLvlStrCache>
            </c:multiLvlStrRef>
          </c:cat>
          <c:val>
            <c:numRef>
              <c:f>'Chart Axis Labels'!$K$28:$K$51</c:f>
              <c:numCache>
                <c:formatCode>General</c:formatCode>
                <c:ptCount val="24"/>
                <c:pt idx="0">
                  <c:v>6</c:v>
                </c:pt>
                <c:pt idx="1">
                  <c:v>6</c:v>
                </c:pt>
                <c:pt idx="2">
                  <c:v>5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6</c:v>
                </c:pt>
                <c:pt idx="7">
                  <c:v>10</c:v>
                </c:pt>
                <c:pt idx="8">
                  <c:v>5</c:v>
                </c:pt>
                <c:pt idx="9">
                  <c:v>10</c:v>
                </c:pt>
                <c:pt idx="10">
                  <c:v>6</c:v>
                </c:pt>
                <c:pt idx="11">
                  <c:v>6</c:v>
                </c:pt>
                <c:pt idx="12">
                  <c:v>5</c:v>
                </c:pt>
                <c:pt idx="13">
                  <c:v>6</c:v>
                </c:pt>
                <c:pt idx="14">
                  <c:v>8</c:v>
                </c:pt>
                <c:pt idx="15">
                  <c:v>8</c:v>
                </c:pt>
                <c:pt idx="16">
                  <c:v>9</c:v>
                </c:pt>
                <c:pt idx="17">
                  <c:v>8</c:v>
                </c:pt>
                <c:pt idx="18">
                  <c:v>5</c:v>
                </c:pt>
                <c:pt idx="19">
                  <c:v>10</c:v>
                </c:pt>
                <c:pt idx="20">
                  <c:v>8</c:v>
                </c:pt>
                <c:pt idx="21">
                  <c:v>10</c:v>
                </c:pt>
                <c:pt idx="22">
                  <c:v>7</c:v>
                </c:pt>
                <c:pt idx="23">
                  <c:v>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7561800"/>
        <c:axId val="1477562192"/>
      </c:barChart>
      <c:catAx>
        <c:axId val="147756180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477562192"/>
        <c:crosses val="autoZero"/>
        <c:auto val="1"/>
        <c:lblAlgn val="ctr"/>
        <c:lblOffset val="100"/>
        <c:noMultiLvlLbl val="0"/>
      </c:catAx>
      <c:valAx>
        <c:axId val="147756219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4775618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dLbls>
            <c:spPr>
              <a:noFill/>
              <a:ln>
                <a:noFill/>
              </a:ln>
              <a:effectLst/>
            </c:sp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'Chart Axis Labels'!$I$56:$I$70</c:f>
              <c:strCache>
                <c:ptCount val="15"/>
                <c:pt idx="0">
                  <c:v>New Zealand</c:v>
                </c:pt>
                <c:pt idx="1">
                  <c:v>UK</c:v>
                </c:pt>
                <c:pt idx="2">
                  <c:v>China</c:v>
                </c:pt>
                <c:pt idx="3">
                  <c:v>US</c:v>
                </c:pt>
                <c:pt idx="4">
                  <c:v>Japan</c:v>
                </c:pt>
                <c:pt idx="5">
                  <c:v>Singapore</c:v>
                </c:pt>
                <c:pt idx="6">
                  <c:v>Malaysia</c:v>
                </c:pt>
                <c:pt idx="7">
                  <c:v>Korea</c:v>
                </c:pt>
                <c:pt idx="8">
                  <c:v>Hong Kong</c:v>
                </c:pt>
                <c:pt idx="9">
                  <c:v>Germany</c:v>
                </c:pt>
                <c:pt idx="10">
                  <c:v>India</c:v>
                </c:pt>
                <c:pt idx="11">
                  <c:v>Indonesia</c:v>
                </c:pt>
                <c:pt idx="12">
                  <c:v>Canada</c:v>
                </c:pt>
                <c:pt idx="13">
                  <c:v>France</c:v>
                </c:pt>
                <c:pt idx="14">
                  <c:v>Other</c:v>
                </c:pt>
              </c:strCache>
            </c:strRef>
          </c:cat>
          <c:val>
            <c:numRef>
              <c:f>'Chart Axis Labels'!$J$56:$J$70</c:f>
              <c:numCache>
                <c:formatCode>#,##0</c:formatCode>
                <c:ptCount val="15"/>
                <c:pt idx="0">
                  <c:v>96.5</c:v>
                </c:pt>
                <c:pt idx="1">
                  <c:v>52.2</c:v>
                </c:pt>
                <c:pt idx="2">
                  <c:v>39.6</c:v>
                </c:pt>
                <c:pt idx="3">
                  <c:v>38.9</c:v>
                </c:pt>
                <c:pt idx="4">
                  <c:v>35</c:v>
                </c:pt>
                <c:pt idx="5">
                  <c:v>26</c:v>
                </c:pt>
                <c:pt idx="6">
                  <c:v>19.600000000000001</c:v>
                </c:pt>
                <c:pt idx="7">
                  <c:v>18</c:v>
                </c:pt>
                <c:pt idx="8">
                  <c:v>14.2</c:v>
                </c:pt>
                <c:pt idx="9">
                  <c:v>13.3</c:v>
                </c:pt>
                <c:pt idx="10">
                  <c:v>11.4</c:v>
                </c:pt>
                <c:pt idx="11">
                  <c:v>10.3</c:v>
                </c:pt>
                <c:pt idx="12">
                  <c:v>10.199999999999999</c:v>
                </c:pt>
                <c:pt idx="13">
                  <c:v>8.1999999999999993</c:v>
                </c:pt>
                <c:pt idx="14">
                  <c:v>10</c:v>
                </c:pt>
              </c:numCache>
            </c:numRef>
          </c:val>
        </c:ser>
        <c:dLbls>
          <c:dLblPos val="inBase"/>
          <c:showLegendKey val="0"/>
          <c:showVal val="1"/>
          <c:showCatName val="0"/>
          <c:showSerName val="0"/>
          <c:showPercent val="0"/>
          <c:showBubbleSize val="0"/>
        </c:dLbls>
        <c:gapWidth val="40"/>
        <c:axId val="1477562976"/>
        <c:axId val="1477563368"/>
      </c:barChart>
      <c:catAx>
        <c:axId val="1477562976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nextTo"/>
        <c:crossAx val="1477563368"/>
        <c:crosses val="autoZero"/>
        <c:auto val="1"/>
        <c:lblAlgn val="ctr"/>
        <c:lblOffset val="100"/>
        <c:noMultiLvlLbl val="0"/>
      </c:catAx>
      <c:valAx>
        <c:axId val="1477563368"/>
        <c:scaling>
          <c:orientation val="minMax"/>
        </c:scaling>
        <c:delete val="1"/>
        <c:axPos val="t"/>
        <c:numFmt formatCode="#,##0" sourceLinked="1"/>
        <c:majorTickMark val="out"/>
        <c:minorTickMark val="none"/>
        <c:tickLblPos val="nextTo"/>
        <c:crossAx val="14775629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Chart Axis Labels'!A1"/><Relationship Id="rId13" Type="http://schemas.openxmlformats.org/officeDocument/2006/relationships/image" Target="../media/image1.png"/><Relationship Id="rId3" Type="http://schemas.openxmlformats.org/officeDocument/2006/relationships/hyperlink" Target="#CONVERT!A1"/><Relationship Id="rId7" Type="http://schemas.openxmlformats.org/officeDocument/2006/relationships/hyperlink" Target="#'Chart Secondary Axis'!A1"/><Relationship Id="rId12" Type="http://schemas.openxmlformats.org/officeDocument/2006/relationships/hyperlink" Target="http://www.myonlinetraininghub.com/" TargetMode="External"/><Relationship Id="rId2" Type="http://schemas.openxmlformats.org/officeDocument/2006/relationships/hyperlink" Target="#'Database Functions'!A1"/><Relationship Id="rId1" Type="http://schemas.openxmlformats.org/officeDocument/2006/relationships/hyperlink" Target="#'COUNT COUNTA COUNTBLANK'!A1"/><Relationship Id="rId6" Type="http://schemas.openxmlformats.org/officeDocument/2006/relationships/hyperlink" Target="#Hyperlinks!A1"/><Relationship Id="rId11" Type="http://schemas.openxmlformats.org/officeDocument/2006/relationships/hyperlink" Target="#TIME!A1"/><Relationship Id="rId5" Type="http://schemas.openxmlformats.org/officeDocument/2006/relationships/hyperlink" Target="#Histogram!A1"/><Relationship Id="rId10" Type="http://schemas.openxmlformats.org/officeDocument/2006/relationships/hyperlink" Target="#Wildcards!A1"/><Relationship Id="rId4" Type="http://schemas.openxmlformats.org/officeDocument/2006/relationships/hyperlink" Target="#SUBSTITUTE!A1"/><Relationship Id="rId9" Type="http://schemas.openxmlformats.org/officeDocument/2006/relationships/hyperlink" Target="#'SEARCH &amp; FIND'!A1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hyperlink" Target="http://www.myonlinetraininghub.com/easy-excel-database-functions" TargetMode="External"/><Relationship Id="rId1" Type="http://schemas.openxmlformats.org/officeDocument/2006/relationships/hyperlink" Target="http://www.myonlinetraininghub.com/?p=7809" TargetMode="Externa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myonlinetraininghub.com/excel-convert-functions" TargetMode="Externa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myonlinetraininghub.com/excel-time-function" TargetMode="Externa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myonlinetraininghub.com/?p=7670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myonlinetraininghub.com/excel-substitute-function-trick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hyperlink" Target="http://www.myonlinetraininghub.com/?p=7809" TargetMode="External"/><Relationship Id="rId1" Type="http://schemas.openxmlformats.org/officeDocument/2006/relationships/chart" Target="../charts/chart1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http://www.myonlinetraininghub.com/save-time-with-hyperlinks-for-word-excel-and-outlook" TargetMode="Externa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myonlinetraininghub.com/excel-chart-secondary-axis" TargetMode="External"/><Relationship Id="rId2" Type="http://schemas.openxmlformats.org/officeDocument/2006/relationships/hyperlink" Target="http://www.myonlinetraininghub.com/?p=7809" TargetMode="External"/><Relationship Id="rId1" Type="http://schemas.openxmlformats.org/officeDocument/2006/relationships/chart" Target="../charts/chart2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6.xml"/><Relationship Id="rId5" Type="http://schemas.openxmlformats.org/officeDocument/2006/relationships/hyperlink" Target="http://www.myonlinetraininghub.com/excel-chart-axis-label-tricks" TargetMode="External"/><Relationship Id="rId4" Type="http://schemas.openxmlformats.org/officeDocument/2006/relationships/hyperlink" Target="http://www.myonlinetraininghub.com/?p=7809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hyperlink" Target="http://www.myonlinetraininghub.com/excel-search-and-you-will-find" TargetMode="External"/><Relationship Id="rId1" Type="http://schemas.openxmlformats.org/officeDocument/2006/relationships/hyperlink" Target="http://www.myonlinetraininghub.com/?p=7809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hyperlink" Target="http://www.myonlinetraininghub.com/?p=7809" TargetMode="External"/><Relationship Id="rId1" Type="http://schemas.openxmlformats.org/officeDocument/2006/relationships/hyperlink" Target="http://www.myonlinetraininghub.com/?p=8222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352424</xdr:colOff>
      <xdr:row>3</xdr:row>
      <xdr:rowOff>9525</xdr:rowOff>
    </xdr:from>
    <xdr:to>
      <xdr:col>7</xdr:col>
      <xdr:colOff>66674</xdr:colOff>
      <xdr:row>3</xdr:row>
      <xdr:rowOff>275925</xdr:rowOff>
    </xdr:to>
    <xdr:sp macro="" textlink="">
      <xdr:nvSpPr>
        <xdr:cNvPr id="2" name="Rounded Rectangle 1">
          <a:hlinkClick xmlns:r="http://schemas.openxmlformats.org/officeDocument/2006/relationships" r:id="rId1"/>
        </xdr:cNvPr>
        <xdr:cNvSpPr/>
      </xdr:nvSpPr>
      <xdr:spPr>
        <a:xfrm>
          <a:off x="3752849" y="904875"/>
          <a:ext cx="1314450" cy="266400"/>
        </a:xfrm>
        <a:prstGeom prst="roundRect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AU" sz="1100">
              <a:solidFill>
                <a:schemeClr val="accent3">
                  <a:lumMod val="50000"/>
                </a:schemeClr>
              </a:solidFill>
            </a:rPr>
            <a:t>Go to sheet</a:t>
          </a:r>
        </a:p>
      </xdr:txBody>
    </xdr:sp>
    <xdr:clientData/>
  </xdr:twoCellAnchor>
  <xdr:twoCellAnchor>
    <xdr:from>
      <xdr:col>5</xdr:col>
      <xdr:colOff>352424</xdr:colOff>
      <xdr:row>11</xdr:row>
      <xdr:rowOff>28575</xdr:rowOff>
    </xdr:from>
    <xdr:to>
      <xdr:col>7</xdr:col>
      <xdr:colOff>66674</xdr:colOff>
      <xdr:row>11</xdr:row>
      <xdr:rowOff>294975</xdr:rowOff>
    </xdr:to>
    <xdr:sp macro="" textlink="">
      <xdr:nvSpPr>
        <xdr:cNvPr id="3" name="Rounded Rectangle 2">
          <a:hlinkClick xmlns:r="http://schemas.openxmlformats.org/officeDocument/2006/relationships" r:id="rId2"/>
        </xdr:cNvPr>
        <xdr:cNvSpPr/>
      </xdr:nvSpPr>
      <xdr:spPr>
        <a:xfrm>
          <a:off x="3752849" y="3438525"/>
          <a:ext cx="1314450" cy="266400"/>
        </a:xfrm>
        <a:prstGeom prst="roundRect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AU" sz="1100">
              <a:solidFill>
                <a:schemeClr val="accent3">
                  <a:lumMod val="50000"/>
                </a:schemeClr>
              </a:solidFill>
            </a:rPr>
            <a:t>Go to sheet</a:t>
          </a:r>
        </a:p>
      </xdr:txBody>
    </xdr:sp>
    <xdr:clientData/>
  </xdr:twoCellAnchor>
  <xdr:twoCellAnchor>
    <xdr:from>
      <xdr:col>5</xdr:col>
      <xdr:colOff>352424</xdr:colOff>
      <xdr:row>12</xdr:row>
      <xdr:rowOff>28575</xdr:rowOff>
    </xdr:from>
    <xdr:to>
      <xdr:col>7</xdr:col>
      <xdr:colOff>66674</xdr:colOff>
      <xdr:row>12</xdr:row>
      <xdr:rowOff>294975</xdr:rowOff>
    </xdr:to>
    <xdr:sp macro="" textlink="">
      <xdr:nvSpPr>
        <xdr:cNvPr id="4" name="Rounded Rectangle 3">
          <a:hlinkClick xmlns:r="http://schemas.openxmlformats.org/officeDocument/2006/relationships" r:id="rId3"/>
        </xdr:cNvPr>
        <xdr:cNvSpPr/>
      </xdr:nvSpPr>
      <xdr:spPr>
        <a:xfrm>
          <a:off x="3752849" y="3752850"/>
          <a:ext cx="1314450" cy="266400"/>
        </a:xfrm>
        <a:prstGeom prst="roundRect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AU" sz="1100">
              <a:solidFill>
                <a:schemeClr val="accent3">
                  <a:lumMod val="50000"/>
                </a:schemeClr>
              </a:solidFill>
            </a:rPr>
            <a:t>Go to sheet</a:t>
          </a:r>
        </a:p>
      </xdr:txBody>
    </xdr:sp>
    <xdr:clientData/>
  </xdr:twoCellAnchor>
  <xdr:twoCellAnchor>
    <xdr:from>
      <xdr:col>5</xdr:col>
      <xdr:colOff>352424</xdr:colOff>
      <xdr:row>4</xdr:row>
      <xdr:rowOff>9525</xdr:rowOff>
    </xdr:from>
    <xdr:to>
      <xdr:col>7</xdr:col>
      <xdr:colOff>66674</xdr:colOff>
      <xdr:row>4</xdr:row>
      <xdr:rowOff>275925</xdr:rowOff>
    </xdr:to>
    <xdr:sp macro="" textlink="">
      <xdr:nvSpPr>
        <xdr:cNvPr id="10" name="Rounded Rectangle 9">
          <a:hlinkClick xmlns:r="http://schemas.openxmlformats.org/officeDocument/2006/relationships" r:id="rId4"/>
        </xdr:cNvPr>
        <xdr:cNvSpPr/>
      </xdr:nvSpPr>
      <xdr:spPr>
        <a:xfrm>
          <a:off x="3752849" y="1219200"/>
          <a:ext cx="1314450" cy="266400"/>
        </a:xfrm>
        <a:prstGeom prst="roundRect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AU" sz="1100">
              <a:solidFill>
                <a:schemeClr val="accent3">
                  <a:lumMod val="50000"/>
                </a:schemeClr>
              </a:solidFill>
            </a:rPr>
            <a:t>Go to sheet</a:t>
          </a:r>
        </a:p>
      </xdr:txBody>
    </xdr:sp>
    <xdr:clientData/>
  </xdr:twoCellAnchor>
  <xdr:twoCellAnchor>
    <xdr:from>
      <xdr:col>5</xdr:col>
      <xdr:colOff>352424</xdr:colOff>
      <xdr:row>5</xdr:row>
      <xdr:rowOff>19050</xdr:rowOff>
    </xdr:from>
    <xdr:to>
      <xdr:col>7</xdr:col>
      <xdr:colOff>66674</xdr:colOff>
      <xdr:row>5</xdr:row>
      <xdr:rowOff>285450</xdr:rowOff>
    </xdr:to>
    <xdr:sp macro="" textlink="">
      <xdr:nvSpPr>
        <xdr:cNvPr id="11" name="Rounded Rectangle 10">
          <a:hlinkClick xmlns:r="http://schemas.openxmlformats.org/officeDocument/2006/relationships" r:id="rId5"/>
        </xdr:cNvPr>
        <xdr:cNvSpPr/>
      </xdr:nvSpPr>
      <xdr:spPr>
        <a:xfrm>
          <a:off x="3752849" y="1543050"/>
          <a:ext cx="1314450" cy="266400"/>
        </a:xfrm>
        <a:prstGeom prst="roundRect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AU" sz="1100">
              <a:solidFill>
                <a:schemeClr val="accent3">
                  <a:lumMod val="50000"/>
                </a:schemeClr>
              </a:solidFill>
            </a:rPr>
            <a:t>Go to sheet</a:t>
          </a:r>
        </a:p>
      </xdr:txBody>
    </xdr:sp>
    <xdr:clientData/>
  </xdr:twoCellAnchor>
  <xdr:twoCellAnchor>
    <xdr:from>
      <xdr:col>5</xdr:col>
      <xdr:colOff>352424</xdr:colOff>
      <xdr:row>6</xdr:row>
      <xdr:rowOff>28575</xdr:rowOff>
    </xdr:from>
    <xdr:to>
      <xdr:col>7</xdr:col>
      <xdr:colOff>66674</xdr:colOff>
      <xdr:row>6</xdr:row>
      <xdr:rowOff>294975</xdr:rowOff>
    </xdr:to>
    <xdr:sp macro="" textlink="">
      <xdr:nvSpPr>
        <xdr:cNvPr id="12" name="Rounded Rectangle 11">
          <a:hlinkClick xmlns:r="http://schemas.openxmlformats.org/officeDocument/2006/relationships" r:id="rId6"/>
        </xdr:cNvPr>
        <xdr:cNvSpPr/>
      </xdr:nvSpPr>
      <xdr:spPr>
        <a:xfrm>
          <a:off x="3752849" y="1866900"/>
          <a:ext cx="1314450" cy="266400"/>
        </a:xfrm>
        <a:prstGeom prst="roundRect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AU" sz="1100">
              <a:solidFill>
                <a:schemeClr val="accent3">
                  <a:lumMod val="50000"/>
                </a:schemeClr>
              </a:solidFill>
            </a:rPr>
            <a:t>Go to sheet</a:t>
          </a:r>
        </a:p>
      </xdr:txBody>
    </xdr:sp>
    <xdr:clientData/>
  </xdr:twoCellAnchor>
  <xdr:twoCellAnchor>
    <xdr:from>
      <xdr:col>5</xdr:col>
      <xdr:colOff>352424</xdr:colOff>
      <xdr:row>7</xdr:row>
      <xdr:rowOff>19050</xdr:rowOff>
    </xdr:from>
    <xdr:to>
      <xdr:col>7</xdr:col>
      <xdr:colOff>66674</xdr:colOff>
      <xdr:row>7</xdr:row>
      <xdr:rowOff>285450</xdr:rowOff>
    </xdr:to>
    <xdr:sp macro="" textlink="">
      <xdr:nvSpPr>
        <xdr:cNvPr id="13" name="Rounded Rectangle 12">
          <a:hlinkClick xmlns:r="http://schemas.openxmlformats.org/officeDocument/2006/relationships" r:id="rId7"/>
        </xdr:cNvPr>
        <xdr:cNvSpPr/>
      </xdr:nvSpPr>
      <xdr:spPr>
        <a:xfrm>
          <a:off x="3752849" y="2171700"/>
          <a:ext cx="1314450" cy="266400"/>
        </a:xfrm>
        <a:prstGeom prst="roundRect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AU" sz="1100">
              <a:solidFill>
                <a:schemeClr val="accent3">
                  <a:lumMod val="50000"/>
                </a:schemeClr>
              </a:solidFill>
            </a:rPr>
            <a:t>Go to sheet</a:t>
          </a:r>
        </a:p>
      </xdr:txBody>
    </xdr:sp>
    <xdr:clientData/>
  </xdr:twoCellAnchor>
  <xdr:twoCellAnchor>
    <xdr:from>
      <xdr:col>5</xdr:col>
      <xdr:colOff>352424</xdr:colOff>
      <xdr:row>8</xdr:row>
      <xdr:rowOff>28575</xdr:rowOff>
    </xdr:from>
    <xdr:to>
      <xdr:col>7</xdr:col>
      <xdr:colOff>66674</xdr:colOff>
      <xdr:row>8</xdr:row>
      <xdr:rowOff>294975</xdr:rowOff>
    </xdr:to>
    <xdr:sp macro="" textlink="">
      <xdr:nvSpPr>
        <xdr:cNvPr id="14" name="Rounded Rectangle 13">
          <a:hlinkClick xmlns:r="http://schemas.openxmlformats.org/officeDocument/2006/relationships" r:id="rId8"/>
        </xdr:cNvPr>
        <xdr:cNvSpPr/>
      </xdr:nvSpPr>
      <xdr:spPr>
        <a:xfrm>
          <a:off x="3752849" y="2495550"/>
          <a:ext cx="1314450" cy="266400"/>
        </a:xfrm>
        <a:prstGeom prst="roundRect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AU" sz="1100">
              <a:solidFill>
                <a:schemeClr val="accent3">
                  <a:lumMod val="50000"/>
                </a:schemeClr>
              </a:solidFill>
            </a:rPr>
            <a:t>Go to sheet</a:t>
          </a:r>
        </a:p>
      </xdr:txBody>
    </xdr:sp>
    <xdr:clientData/>
  </xdr:twoCellAnchor>
  <xdr:twoCellAnchor>
    <xdr:from>
      <xdr:col>5</xdr:col>
      <xdr:colOff>352424</xdr:colOff>
      <xdr:row>9</xdr:row>
      <xdr:rowOff>38100</xdr:rowOff>
    </xdr:from>
    <xdr:to>
      <xdr:col>7</xdr:col>
      <xdr:colOff>66674</xdr:colOff>
      <xdr:row>9</xdr:row>
      <xdr:rowOff>304500</xdr:rowOff>
    </xdr:to>
    <xdr:sp macro="" textlink="">
      <xdr:nvSpPr>
        <xdr:cNvPr id="15" name="Rounded Rectangle 14">
          <a:hlinkClick xmlns:r="http://schemas.openxmlformats.org/officeDocument/2006/relationships" r:id="rId9"/>
        </xdr:cNvPr>
        <xdr:cNvSpPr/>
      </xdr:nvSpPr>
      <xdr:spPr>
        <a:xfrm>
          <a:off x="3752849" y="2819400"/>
          <a:ext cx="1314450" cy="266400"/>
        </a:xfrm>
        <a:prstGeom prst="roundRect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AU" sz="1100">
              <a:solidFill>
                <a:schemeClr val="accent3">
                  <a:lumMod val="50000"/>
                </a:schemeClr>
              </a:solidFill>
            </a:rPr>
            <a:t>Go to sheet</a:t>
          </a:r>
        </a:p>
      </xdr:txBody>
    </xdr:sp>
    <xdr:clientData/>
  </xdr:twoCellAnchor>
  <xdr:twoCellAnchor>
    <xdr:from>
      <xdr:col>5</xdr:col>
      <xdr:colOff>352424</xdr:colOff>
      <xdr:row>10</xdr:row>
      <xdr:rowOff>47625</xdr:rowOff>
    </xdr:from>
    <xdr:to>
      <xdr:col>7</xdr:col>
      <xdr:colOff>66674</xdr:colOff>
      <xdr:row>10</xdr:row>
      <xdr:rowOff>314025</xdr:rowOff>
    </xdr:to>
    <xdr:sp macro="" textlink="">
      <xdr:nvSpPr>
        <xdr:cNvPr id="16" name="Rounded Rectangle 15">
          <a:hlinkClick xmlns:r="http://schemas.openxmlformats.org/officeDocument/2006/relationships" r:id="rId10"/>
        </xdr:cNvPr>
        <xdr:cNvSpPr/>
      </xdr:nvSpPr>
      <xdr:spPr>
        <a:xfrm>
          <a:off x="3752849" y="3143250"/>
          <a:ext cx="1314450" cy="266400"/>
        </a:xfrm>
        <a:prstGeom prst="roundRect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AU" sz="1100">
              <a:solidFill>
                <a:schemeClr val="accent3">
                  <a:lumMod val="50000"/>
                </a:schemeClr>
              </a:solidFill>
            </a:rPr>
            <a:t>Go to sheet</a:t>
          </a:r>
        </a:p>
      </xdr:txBody>
    </xdr:sp>
    <xdr:clientData/>
  </xdr:twoCellAnchor>
  <xdr:twoCellAnchor>
    <xdr:from>
      <xdr:col>5</xdr:col>
      <xdr:colOff>352424</xdr:colOff>
      <xdr:row>13</xdr:row>
      <xdr:rowOff>28575</xdr:rowOff>
    </xdr:from>
    <xdr:to>
      <xdr:col>7</xdr:col>
      <xdr:colOff>66674</xdr:colOff>
      <xdr:row>13</xdr:row>
      <xdr:rowOff>294975</xdr:rowOff>
    </xdr:to>
    <xdr:sp macro="" textlink="">
      <xdr:nvSpPr>
        <xdr:cNvPr id="22" name="Rounded Rectangle 21">
          <a:hlinkClick xmlns:r="http://schemas.openxmlformats.org/officeDocument/2006/relationships" r:id="rId11"/>
        </xdr:cNvPr>
        <xdr:cNvSpPr/>
      </xdr:nvSpPr>
      <xdr:spPr>
        <a:xfrm>
          <a:off x="3752849" y="4067175"/>
          <a:ext cx="1314450" cy="266400"/>
        </a:xfrm>
        <a:prstGeom prst="roundRect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AU" sz="1100">
              <a:solidFill>
                <a:schemeClr val="accent3">
                  <a:lumMod val="50000"/>
                </a:schemeClr>
              </a:solidFill>
            </a:rPr>
            <a:t>Go to sheet</a:t>
          </a:r>
        </a:p>
      </xdr:txBody>
    </xdr:sp>
    <xdr:clientData/>
  </xdr:twoCellAnchor>
  <xdr:twoCellAnchor editAs="oneCell">
    <xdr:from>
      <xdr:col>4</xdr:col>
      <xdr:colOff>476250</xdr:colOff>
      <xdr:row>0</xdr:row>
      <xdr:rowOff>95250</xdr:rowOff>
    </xdr:from>
    <xdr:to>
      <xdr:col>7</xdr:col>
      <xdr:colOff>1020481</xdr:colOff>
      <xdr:row>0</xdr:row>
      <xdr:rowOff>567501</xdr:rowOff>
    </xdr:to>
    <xdr:pic>
      <xdr:nvPicPr>
        <xdr:cNvPr id="23" name="Picture 22">
          <a:hlinkClick xmlns:r="http://schemas.openxmlformats.org/officeDocument/2006/relationships" r:id="rId12"/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62300" y="95250"/>
          <a:ext cx="2858806" cy="47225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85725</xdr:colOff>
      <xdr:row>0</xdr:row>
      <xdr:rowOff>0</xdr:rowOff>
    </xdr:from>
    <xdr:to>
      <xdr:col>16</xdr:col>
      <xdr:colOff>533400</xdr:colOff>
      <xdr:row>4</xdr:row>
      <xdr:rowOff>133350</xdr:rowOff>
    </xdr:to>
    <xdr:grpSp>
      <xdr:nvGrpSpPr>
        <xdr:cNvPr id="2" name="Group 1"/>
        <xdr:cNvGrpSpPr/>
      </xdr:nvGrpSpPr>
      <xdr:grpSpPr>
        <a:xfrm>
          <a:off x="8067675" y="0"/>
          <a:ext cx="2276475" cy="971550"/>
          <a:chOff x="10534650" y="9525"/>
          <a:chExt cx="2276475" cy="885825"/>
        </a:xfrm>
      </xdr:grpSpPr>
      <xdr:sp macro="" textlink="">
        <xdr:nvSpPr>
          <xdr:cNvPr id="3" name="Round Same Side Corner Rectangle 2">
            <a:hlinkClick xmlns:r="http://schemas.openxmlformats.org/officeDocument/2006/relationships" r:id="rId1"/>
          </xdr:cNvPr>
          <xdr:cNvSpPr/>
        </xdr:nvSpPr>
        <xdr:spPr>
          <a:xfrm rot="10800000">
            <a:off x="10553700" y="9525"/>
            <a:ext cx="2238375" cy="844139"/>
          </a:xfrm>
          <a:prstGeom prst="round2SameRect">
            <a:avLst/>
          </a:prstGeom>
        </xdr:spPr>
        <xdr:style>
          <a:lnRef idx="1">
            <a:schemeClr val="accent3"/>
          </a:lnRef>
          <a:fillRef idx="3">
            <a:schemeClr val="accent3"/>
          </a:fillRef>
          <a:effectRef idx="2">
            <a:schemeClr val="accent3"/>
          </a:effectRef>
          <a:fontRef idx="minor">
            <a:schemeClr val="lt1"/>
          </a:fontRef>
        </xdr:style>
        <xdr:txBody>
          <a:bodyPr rtlCol="0" anchor="ctr"/>
          <a:lstStyle/>
          <a:p>
            <a:pPr algn="ctr"/>
            <a:endParaRPr lang="en-AU" sz="1100"/>
          </a:p>
        </xdr:txBody>
      </xdr:sp>
      <xdr:sp macro="" textlink="">
        <xdr:nvSpPr>
          <xdr:cNvPr id="4" name="TextBox 3">
            <a:hlinkClick xmlns:r="http://schemas.openxmlformats.org/officeDocument/2006/relationships" r:id="rId2"/>
          </xdr:cNvPr>
          <xdr:cNvSpPr txBox="1"/>
        </xdr:nvSpPr>
        <xdr:spPr>
          <a:xfrm>
            <a:off x="10534650" y="124161"/>
            <a:ext cx="2276475" cy="77118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 algn="ctr"/>
            <a:r>
              <a:rPr lang="en-AU" sz="1600" b="1">
                <a:solidFill>
                  <a:schemeClr val="bg1"/>
                </a:solidFill>
                <a:latin typeface="+mn-lt"/>
              </a:rPr>
              <a:t>CLICK HERE TO READ THE</a:t>
            </a:r>
            <a:r>
              <a:rPr lang="en-AU" sz="1600" b="1" baseline="0">
                <a:solidFill>
                  <a:schemeClr val="bg1"/>
                </a:solidFill>
                <a:latin typeface="+mn-lt"/>
              </a:rPr>
              <a:t> TUTORIAL</a:t>
            </a:r>
            <a:endParaRPr lang="en-AU" sz="1600" b="1">
              <a:solidFill>
                <a:schemeClr val="bg1"/>
              </a:solidFill>
              <a:latin typeface="+mn-lt"/>
            </a:endParaRPr>
          </a:p>
        </xdr:txBody>
      </xdr:sp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571500</xdr:colOff>
      <xdr:row>0</xdr:row>
      <xdr:rowOff>0</xdr:rowOff>
    </xdr:from>
    <xdr:to>
      <xdr:col>5</xdr:col>
      <xdr:colOff>2209800</xdr:colOff>
      <xdr:row>4</xdr:row>
      <xdr:rowOff>123825</xdr:rowOff>
    </xdr:to>
    <xdr:grpSp>
      <xdr:nvGrpSpPr>
        <xdr:cNvPr id="5" name="Group 4"/>
        <xdr:cNvGrpSpPr/>
      </xdr:nvGrpSpPr>
      <xdr:grpSpPr>
        <a:xfrm>
          <a:off x="3019425" y="0"/>
          <a:ext cx="2276475" cy="971550"/>
          <a:chOff x="3019425" y="0"/>
          <a:chExt cx="2276475" cy="971550"/>
        </a:xfrm>
      </xdr:grpSpPr>
      <xdr:sp macro="" textlink="">
        <xdr:nvSpPr>
          <xdr:cNvPr id="3" name="Round Same Side Corner Rectangle 2"/>
          <xdr:cNvSpPr/>
        </xdr:nvSpPr>
        <xdr:spPr>
          <a:xfrm rot="10800000">
            <a:off x="3038475" y="0"/>
            <a:ext cx="2238375" cy="925830"/>
          </a:xfrm>
          <a:prstGeom prst="round2SameRect">
            <a:avLst/>
          </a:prstGeom>
        </xdr:spPr>
        <xdr:style>
          <a:lnRef idx="1">
            <a:schemeClr val="accent3"/>
          </a:lnRef>
          <a:fillRef idx="3">
            <a:schemeClr val="accent3"/>
          </a:fillRef>
          <a:effectRef idx="2">
            <a:schemeClr val="accent3"/>
          </a:effectRef>
          <a:fontRef idx="minor">
            <a:schemeClr val="lt1"/>
          </a:fontRef>
        </xdr:style>
        <xdr:txBody>
          <a:bodyPr rtlCol="0" anchor="ctr"/>
          <a:lstStyle/>
          <a:p>
            <a:pPr algn="ctr"/>
            <a:endParaRPr lang="en-AU" sz="1100"/>
          </a:p>
        </xdr:txBody>
      </xdr:sp>
      <xdr:sp macro="" textlink="">
        <xdr:nvSpPr>
          <xdr:cNvPr id="4" name="TextBox 3">
            <a:hlinkClick xmlns:r="http://schemas.openxmlformats.org/officeDocument/2006/relationships" r:id="rId1"/>
          </xdr:cNvPr>
          <xdr:cNvSpPr txBox="1"/>
        </xdr:nvSpPr>
        <xdr:spPr>
          <a:xfrm>
            <a:off x="3019425" y="125730"/>
            <a:ext cx="2276475" cy="8458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 algn="ctr"/>
            <a:r>
              <a:rPr lang="en-AU" sz="1600" b="1">
                <a:solidFill>
                  <a:schemeClr val="bg1"/>
                </a:solidFill>
                <a:latin typeface="+mn-lt"/>
              </a:rPr>
              <a:t>CLICK HERE TO READ THE</a:t>
            </a:r>
            <a:r>
              <a:rPr lang="en-AU" sz="1600" b="1" baseline="0">
                <a:solidFill>
                  <a:schemeClr val="bg1"/>
                </a:solidFill>
                <a:latin typeface="+mn-lt"/>
              </a:rPr>
              <a:t> TUTORIAL</a:t>
            </a:r>
            <a:endParaRPr lang="en-AU" sz="1600" b="1">
              <a:solidFill>
                <a:schemeClr val="bg1"/>
              </a:solidFill>
              <a:latin typeface="+mn-lt"/>
            </a:endParaRPr>
          </a:p>
        </xdr:txBody>
      </xdr: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228600</xdr:colOff>
      <xdr:row>2</xdr:row>
      <xdr:rowOff>152399</xdr:rowOff>
    </xdr:from>
    <xdr:to>
      <xdr:col>7</xdr:col>
      <xdr:colOff>114300</xdr:colOff>
      <xdr:row>4</xdr:row>
      <xdr:rowOff>85725</xdr:rowOff>
    </xdr:to>
    <xdr:sp macro="" textlink="">
      <xdr:nvSpPr>
        <xdr:cNvPr id="2" name="Rounded Rectangular Callout 1"/>
        <xdr:cNvSpPr/>
      </xdr:nvSpPr>
      <xdr:spPr>
        <a:xfrm>
          <a:off x="3981450" y="581024"/>
          <a:ext cx="1104900" cy="504826"/>
        </a:xfrm>
        <a:prstGeom prst="wedgeRoundRectCallout">
          <a:avLst>
            <a:gd name="adj1" fmla="val -72348"/>
            <a:gd name="adj2" fmla="val 52976"/>
            <a:gd name="adj3" fmla="val 16667"/>
          </a:avLst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n-AU" sz="1100"/>
            <a:t>Formula bar view of row 4</a:t>
          </a:r>
        </a:p>
      </xdr:txBody>
    </xdr:sp>
    <xdr:clientData/>
  </xdr:twoCellAnchor>
  <xdr:twoCellAnchor>
    <xdr:from>
      <xdr:col>12</xdr:col>
      <xdr:colOff>200025</xdr:colOff>
      <xdr:row>0</xdr:row>
      <xdr:rowOff>0</xdr:rowOff>
    </xdr:from>
    <xdr:to>
      <xdr:col>16</xdr:col>
      <xdr:colOff>38100</xdr:colOff>
      <xdr:row>3</xdr:row>
      <xdr:rowOff>161925</xdr:rowOff>
    </xdr:to>
    <xdr:grpSp>
      <xdr:nvGrpSpPr>
        <xdr:cNvPr id="6" name="Group 5"/>
        <xdr:cNvGrpSpPr/>
      </xdr:nvGrpSpPr>
      <xdr:grpSpPr>
        <a:xfrm>
          <a:off x="10801350" y="0"/>
          <a:ext cx="2276475" cy="971550"/>
          <a:chOff x="10296525" y="0"/>
          <a:chExt cx="2276475" cy="971550"/>
        </a:xfrm>
      </xdr:grpSpPr>
      <xdr:sp macro="" textlink="">
        <xdr:nvSpPr>
          <xdr:cNvPr id="4" name="Round Same Side Corner Rectangle 3"/>
          <xdr:cNvSpPr/>
        </xdr:nvSpPr>
        <xdr:spPr>
          <a:xfrm rot="10800000">
            <a:off x="10315575" y="0"/>
            <a:ext cx="2238375" cy="925830"/>
          </a:xfrm>
          <a:prstGeom prst="round2SameRect">
            <a:avLst/>
          </a:prstGeom>
        </xdr:spPr>
        <xdr:style>
          <a:lnRef idx="1">
            <a:schemeClr val="accent3"/>
          </a:lnRef>
          <a:fillRef idx="3">
            <a:schemeClr val="accent3"/>
          </a:fillRef>
          <a:effectRef idx="2">
            <a:schemeClr val="accent3"/>
          </a:effectRef>
          <a:fontRef idx="minor">
            <a:schemeClr val="lt1"/>
          </a:fontRef>
        </xdr:style>
        <xdr:txBody>
          <a:bodyPr rtlCol="0" anchor="ctr"/>
          <a:lstStyle/>
          <a:p>
            <a:pPr algn="ctr"/>
            <a:endParaRPr lang="en-AU" sz="1100"/>
          </a:p>
        </xdr:txBody>
      </xdr:sp>
      <xdr:sp macro="" textlink="">
        <xdr:nvSpPr>
          <xdr:cNvPr id="5" name="TextBox 4">
            <a:hlinkClick xmlns:r="http://schemas.openxmlformats.org/officeDocument/2006/relationships" r:id="rId1"/>
          </xdr:cNvPr>
          <xdr:cNvSpPr txBox="1"/>
        </xdr:nvSpPr>
        <xdr:spPr>
          <a:xfrm>
            <a:off x="10296525" y="125730"/>
            <a:ext cx="2276475" cy="8458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 algn="ctr"/>
            <a:r>
              <a:rPr lang="en-AU" sz="1600" b="1">
                <a:solidFill>
                  <a:schemeClr val="bg1"/>
                </a:solidFill>
                <a:latin typeface="+mn-lt"/>
              </a:rPr>
              <a:t>CLICK HERE TO READ THE</a:t>
            </a:r>
            <a:r>
              <a:rPr lang="en-AU" sz="1600" b="1" baseline="0">
                <a:solidFill>
                  <a:schemeClr val="bg1"/>
                </a:solidFill>
                <a:latin typeface="+mn-lt"/>
              </a:rPr>
              <a:t> TUTORIAL</a:t>
            </a:r>
            <a:endParaRPr lang="en-AU" sz="1600" b="1">
              <a:solidFill>
                <a:schemeClr val="bg1"/>
              </a:solidFill>
              <a:latin typeface="+mn-lt"/>
            </a:endParaRP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147637</xdr:colOff>
      <xdr:row>10</xdr:row>
      <xdr:rowOff>161926</xdr:rowOff>
    </xdr:from>
    <xdr:to>
      <xdr:col>1</xdr:col>
      <xdr:colOff>323852</xdr:colOff>
      <xdr:row>13</xdr:row>
      <xdr:rowOff>85726</xdr:rowOff>
    </xdr:to>
    <xdr:cxnSp macro="">
      <xdr:nvCxnSpPr>
        <xdr:cNvPr id="14" name="Curved Connector 13"/>
        <xdr:cNvCxnSpPr/>
      </xdr:nvCxnSpPr>
      <xdr:spPr>
        <a:xfrm rot="5400000" flipH="1" flipV="1">
          <a:off x="873920" y="2274093"/>
          <a:ext cx="495300" cy="176215"/>
        </a:xfrm>
        <a:prstGeom prst="curvedConnector3">
          <a:avLst>
            <a:gd name="adj1" fmla="val 50000"/>
          </a:avLst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609600</xdr:colOff>
      <xdr:row>8</xdr:row>
      <xdr:rowOff>171450</xdr:rowOff>
    </xdr:from>
    <xdr:to>
      <xdr:col>4</xdr:col>
      <xdr:colOff>219075</xdr:colOff>
      <xdr:row>9</xdr:row>
      <xdr:rowOff>104774</xdr:rowOff>
    </xdr:to>
    <xdr:cxnSp macro="">
      <xdr:nvCxnSpPr>
        <xdr:cNvPr id="6" name="Curved Connector 5"/>
        <xdr:cNvCxnSpPr/>
      </xdr:nvCxnSpPr>
      <xdr:spPr>
        <a:xfrm rot="10800000" flipV="1">
          <a:off x="2952750" y="1743075"/>
          <a:ext cx="476250" cy="123824"/>
        </a:xfrm>
        <a:prstGeom prst="curvedConnector3">
          <a:avLst>
            <a:gd name="adj1" fmla="val 50000"/>
          </a:avLst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647700</xdr:colOff>
      <xdr:row>11</xdr:row>
      <xdr:rowOff>0</xdr:rowOff>
    </xdr:from>
    <xdr:to>
      <xdr:col>4</xdr:col>
      <xdr:colOff>257175</xdr:colOff>
      <xdr:row>11</xdr:row>
      <xdr:rowOff>123824</xdr:rowOff>
    </xdr:to>
    <xdr:cxnSp macro="">
      <xdr:nvCxnSpPr>
        <xdr:cNvPr id="9" name="Curved Connector 8"/>
        <xdr:cNvCxnSpPr/>
      </xdr:nvCxnSpPr>
      <xdr:spPr>
        <a:xfrm rot="10800000" flipV="1">
          <a:off x="2990850" y="1952625"/>
          <a:ext cx="476250" cy="123824"/>
        </a:xfrm>
        <a:prstGeom prst="curvedConnector3">
          <a:avLst>
            <a:gd name="adj1" fmla="val 50000"/>
          </a:avLst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180975</xdr:colOff>
      <xdr:row>6</xdr:row>
      <xdr:rowOff>171450</xdr:rowOff>
    </xdr:from>
    <xdr:to>
      <xdr:col>6</xdr:col>
      <xdr:colOff>142875</xdr:colOff>
      <xdr:row>11</xdr:row>
      <xdr:rowOff>171449</xdr:rowOff>
    </xdr:to>
    <xdr:sp macro="" textlink="">
      <xdr:nvSpPr>
        <xdr:cNvPr id="7" name="Rounded Rectangle 6"/>
        <xdr:cNvSpPr/>
      </xdr:nvSpPr>
      <xdr:spPr>
        <a:xfrm>
          <a:off x="3429000" y="1362075"/>
          <a:ext cx="1181100" cy="952499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n-AU" sz="1100"/>
            <a:t>Cell D10 has</a:t>
          </a:r>
          <a:r>
            <a:rPr lang="en-AU" sz="1100" baseline="0"/>
            <a:t> a space entered in it. That's why the total is 6.  </a:t>
          </a:r>
          <a:endParaRPr lang="en-AU" sz="1100"/>
        </a:p>
      </xdr:txBody>
    </xdr:sp>
    <xdr:clientData/>
  </xdr:twoCellAnchor>
  <xdr:twoCellAnchor>
    <xdr:from>
      <xdr:col>0</xdr:col>
      <xdr:colOff>304800</xdr:colOff>
      <xdr:row>13</xdr:row>
      <xdr:rowOff>57150</xdr:rowOff>
    </xdr:from>
    <xdr:to>
      <xdr:col>2</xdr:col>
      <xdr:colOff>66675</xdr:colOff>
      <xdr:row>14</xdr:row>
      <xdr:rowOff>123825</xdr:rowOff>
    </xdr:to>
    <xdr:sp macro="" textlink="">
      <xdr:nvSpPr>
        <xdr:cNvPr id="11" name="TextBox 10"/>
        <xdr:cNvSpPr txBox="1"/>
      </xdr:nvSpPr>
      <xdr:spPr>
        <a:xfrm>
          <a:off x="304800" y="2581275"/>
          <a:ext cx="1400175" cy="2571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ctr"/>
          <a:r>
            <a:rPr lang="en-AU" sz="1050" b="0">
              <a:latin typeface="QuickType II Mono" pitchFamily="49" charset="0"/>
            </a:rPr>
            <a:t>=COUNT(B4:B10)</a:t>
          </a:r>
          <a:endParaRPr lang="en-AU" sz="900" b="0">
            <a:latin typeface="QuickType II Mono" pitchFamily="49" charset="0"/>
          </a:endParaRPr>
        </a:p>
      </xdr:txBody>
    </xdr:sp>
    <xdr:clientData/>
  </xdr:twoCellAnchor>
  <xdr:twoCellAnchor>
    <xdr:from>
      <xdr:col>1</xdr:col>
      <xdr:colOff>504825</xdr:colOff>
      <xdr:row>16</xdr:row>
      <xdr:rowOff>171450</xdr:rowOff>
    </xdr:from>
    <xdr:to>
      <xdr:col>3</xdr:col>
      <xdr:colOff>762000</xdr:colOff>
      <xdr:row>18</xdr:row>
      <xdr:rowOff>47625</xdr:rowOff>
    </xdr:to>
    <xdr:sp macro="" textlink="">
      <xdr:nvSpPr>
        <xdr:cNvPr id="12" name="TextBox 11"/>
        <xdr:cNvSpPr txBox="1"/>
      </xdr:nvSpPr>
      <xdr:spPr>
        <a:xfrm>
          <a:off x="1390650" y="3267075"/>
          <a:ext cx="1752600" cy="2571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ctr"/>
          <a:r>
            <a:rPr lang="en-AU" sz="1050" b="0">
              <a:latin typeface="QuickType II Mono" pitchFamily="49" charset="0"/>
            </a:rPr>
            <a:t>=COUNTBLANK(D4:D10)</a:t>
          </a:r>
          <a:endParaRPr lang="en-AU" sz="900" b="0">
            <a:latin typeface="QuickType II Mono" pitchFamily="49" charset="0"/>
          </a:endParaRPr>
        </a:p>
      </xdr:txBody>
    </xdr:sp>
    <xdr:clientData/>
  </xdr:twoCellAnchor>
  <xdr:twoCellAnchor>
    <xdr:from>
      <xdr:col>2</xdr:col>
      <xdr:colOff>90490</xdr:colOff>
      <xdr:row>11</xdr:row>
      <xdr:rowOff>152400</xdr:rowOff>
    </xdr:from>
    <xdr:to>
      <xdr:col>2</xdr:col>
      <xdr:colOff>323854</xdr:colOff>
      <xdr:row>15</xdr:row>
      <xdr:rowOff>38103</xdr:rowOff>
    </xdr:to>
    <xdr:cxnSp macro="">
      <xdr:nvCxnSpPr>
        <xdr:cNvPr id="20" name="Curved Connector 19"/>
        <xdr:cNvCxnSpPr/>
      </xdr:nvCxnSpPr>
      <xdr:spPr>
        <a:xfrm rot="5400000" flipH="1" flipV="1">
          <a:off x="1521620" y="2502695"/>
          <a:ext cx="647703" cy="233364"/>
        </a:xfrm>
        <a:prstGeom prst="curvedConnector3">
          <a:avLst>
            <a:gd name="adj1" fmla="val 64706"/>
          </a:avLst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700091</xdr:colOff>
      <xdr:row>12</xdr:row>
      <xdr:rowOff>180975</xdr:rowOff>
    </xdr:from>
    <xdr:to>
      <xdr:col>3</xdr:col>
      <xdr:colOff>438153</xdr:colOff>
      <xdr:row>16</xdr:row>
      <xdr:rowOff>171455</xdr:rowOff>
    </xdr:to>
    <xdr:cxnSp macro="">
      <xdr:nvCxnSpPr>
        <xdr:cNvPr id="24" name="Curved Connector 23"/>
        <xdr:cNvCxnSpPr/>
      </xdr:nvCxnSpPr>
      <xdr:spPr>
        <a:xfrm rot="5400000" flipH="1" flipV="1">
          <a:off x="2202657" y="2650334"/>
          <a:ext cx="752480" cy="481012"/>
        </a:xfrm>
        <a:prstGeom prst="curvedConnector3">
          <a:avLst>
            <a:gd name="adj1" fmla="val 50000"/>
          </a:avLst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857250</xdr:colOff>
      <xdr:row>15</xdr:row>
      <xdr:rowOff>9525</xdr:rowOff>
    </xdr:from>
    <xdr:to>
      <xdr:col>2</xdr:col>
      <xdr:colOff>619125</xdr:colOff>
      <xdr:row>16</xdr:row>
      <xdr:rowOff>76200</xdr:rowOff>
    </xdr:to>
    <xdr:sp macro="" textlink="">
      <xdr:nvSpPr>
        <xdr:cNvPr id="10" name="TextBox 9"/>
        <xdr:cNvSpPr txBox="1"/>
      </xdr:nvSpPr>
      <xdr:spPr>
        <a:xfrm>
          <a:off x="857250" y="2914650"/>
          <a:ext cx="1400175" cy="2571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ctr"/>
          <a:r>
            <a:rPr lang="en-AU" sz="1050" b="0">
              <a:latin typeface="QuickType II Mono" pitchFamily="49" charset="0"/>
            </a:rPr>
            <a:t>=COUNTA(C4:C10)</a:t>
          </a:r>
          <a:endParaRPr lang="en-AU" sz="900" b="0">
            <a:latin typeface="QuickType II Mono" pitchFamily="49" charset="0"/>
          </a:endParaRPr>
        </a:p>
      </xdr:txBody>
    </xdr:sp>
    <xdr:clientData/>
  </xdr:twoCellAnchor>
  <xdr:twoCellAnchor>
    <xdr:from>
      <xdr:col>8</xdr:col>
      <xdr:colOff>57150</xdr:colOff>
      <xdr:row>0</xdr:row>
      <xdr:rowOff>0</xdr:rowOff>
    </xdr:from>
    <xdr:to>
      <xdr:col>11</xdr:col>
      <xdr:colOff>504825</xdr:colOff>
      <xdr:row>4</xdr:row>
      <xdr:rowOff>0</xdr:rowOff>
    </xdr:to>
    <xdr:grpSp>
      <xdr:nvGrpSpPr>
        <xdr:cNvPr id="28" name="Group 27"/>
        <xdr:cNvGrpSpPr/>
      </xdr:nvGrpSpPr>
      <xdr:grpSpPr>
        <a:xfrm>
          <a:off x="5743575" y="0"/>
          <a:ext cx="2276475" cy="809625"/>
          <a:chOff x="5743575" y="0"/>
          <a:chExt cx="2276475" cy="809625"/>
        </a:xfrm>
      </xdr:grpSpPr>
      <xdr:sp macro="" textlink="">
        <xdr:nvSpPr>
          <xdr:cNvPr id="26" name="Round Same Side Corner Rectangle 25"/>
          <xdr:cNvSpPr/>
        </xdr:nvSpPr>
        <xdr:spPr>
          <a:xfrm rot="10800000">
            <a:off x="5762625" y="0"/>
            <a:ext cx="2238375" cy="771525"/>
          </a:xfrm>
          <a:prstGeom prst="round2SameRect">
            <a:avLst/>
          </a:prstGeom>
        </xdr:spPr>
        <xdr:style>
          <a:lnRef idx="1">
            <a:schemeClr val="accent3"/>
          </a:lnRef>
          <a:fillRef idx="3">
            <a:schemeClr val="accent3"/>
          </a:fillRef>
          <a:effectRef idx="2">
            <a:schemeClr val="accent3"/>
          </a:effectRef>
          <a:fontRef idx="minor">
            <a:schemeClr val="lt1"/>
          </a:fontRef>
        </xdr:style>
        <xdr:txBody>
          <a:bodyPr rtlCol="0" anchor="ctr"/>
          <a:lstStyle/>
          <a:p>
            <a:pPr algn="ctr"/>
            <a:endParaRPr lang="en-AU" sz="1100"/>
          </a:p>
        </xdr:txBody>
      </xdr:sp>
      <xdr:sp macro="" textlink="">
        <xdr:nvSpPr>
          <xdr:cNvPr id="27" name="TextBox 26">
            <a:hlinkClick xmlns:r="http://schemas.openxmlformats.org/officeDocument/2006/relationships" r:id="rId1"/>
          </xdr:cNvPr>
          <xdr:cNvSpPr txBox="1"/>
        </xdr:nvSpPr>
        <xdr:spPr>
          <a:xfrm>
            <a:off x="5743575" y="104775"/>
            <a:ext cx="2276475" cy="7048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 algn="ctr"/>
            <a:r>
              <a:rPr lang="en-AU" sz="1600" b="1">
                <a:solidFill>
                  <a:schemeClr val="bg1"/>
                </a:solidFill>
                <a:latin typeface="+mn-lt"/>
              </a:rPr>
              <a:t>CLICK HERE TO READ THE</a:t>
            </a:r>
            <a:r>
              <a:rPr lang="en-AU" sz="1600" b="1" baseline="0">
                <a:solidFill>
                  <a:schemeClr val="bg1"/>
                </a:solidFill>
                <a:latin typeface="+mn-lt"/>
              </a:rPr>
              <a:t> TUTORIAL</a:t>
            </a:r>
            <a:endParaRPr lang="en-AU" sz="1600" b="1">
              <a:solidFill>
                <a:schemeClr val="bg1"/>
              </a:solidFill>
              <a:latin typeface="+mn-lt"/>
            </a:endParaRP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8</xdr:col>
      <xdr:colOff>447675</xdr:colOff>
      <xdr:row>3</xdr:row>
      <xdr:rowOff>0</xdr:rowOff>
    </xdr:to>
    <xdr:grpSp>
      <xdr:nvGrpSpPr>
        <xdr:cNvPr id="3" name="Group 2">
          <a:hlinkClick xmlns:r="http://schemas.openxmlformats.org/officeDocument/2006/relationships" r:id="rId1"/>
        </xdr:cNvPr>
        <xdr:cNvGrpSpPr/>
      </xdr:nvGrpSpPr>
      <xdr:grpSpPr>
        <a:xfrm>
          <a:off x="5438775" y="0"/>
          <a:ext cx="2276475" cy="885825"/>
          <a:chOff x="5743575" y="0"/>
          <a:chExt cx="2276475" cy="809625"/>
        </a:xfrm>
      </xdr:grpSpPr>
      <xdr:sp macro="" textlink="">
        <xdr:nvSpPr>
          <xdr:cNvPr id="4" name="Round Same Side Corner Rectangle 3"/>
          <xdr:cNvSpPr/>
        </xdr:nvSpPr>
        <xdr:spPr>
          <a:xfrm rot="10800000">
            <a:off x="5762625" y="0"/>
            <a:ext cx="2238375" cy="771525"/>
          </a:xfrm>
          <a:prstGeom prst="round2SameRect">
            <a:avLst/>
          </a:prstGeom>
        </xdr:spPr>
        <xdr:style>
          <a:lnRef idx="1">
            <a:schemeClr val="accent3"/>
          </a:lnRef>
          <a:fillRef idx="3">
            <a:schemeClr val="accent3"/>
          </a:fillRef>
          <a:effectRef idx="2">
            <a:schemeClr val="accent3"/>
          </a:effectRef>
          <a:fontRef idx="minor">
            <a:schemeClr val="lt1"/>
          </a:fontRef>
        </xdr:style>
        <xdr:txBody>
          <a:bodyPr rtlCol="0" anchor="ctr"/>
          <a:lstStyle/>
          <a:p>
            <a:pPr algn="ctr"/>
            <a:endParaRPr lang="en-AU" sz="1100"/>
          </a:p>
        </xdr:txBody>
      </xdr:sp>
      <xdr:sp macro="" textlink="">
        <xdr:nvSpPr>
          <xdr:cNvPr id="5" name="TextBox 4"/>
          <xdr:cNvSpPr txBox="1"/>
        </xdr:nvSpPr>
        <xdr:spPr>
          <a:xfrm>
            <a:off x="5743575" y="104775"/>
            <a:ext cx="2276475" cy="7048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 algn="ctr"/>
            <a:r>
              <a:rPr lang="en-AU" sz="1600" b="1">
                <a:solidFill>
                  <a:schemeClr val="bg1"/>
                </a:solidFill>
                <a:latin typeface="+mn-lt"/>
              </a:rPr>
              <a:t>CLICK HERE TO READ THE</a:t>
            </a:r>
            <a:r>
              <a:rPr lang="en-AU" sz="1600" b="1" baseline="0">
                <a:solidFill>
                  <a:schemeClr val="bg1"/>
                </a:solidFill>
                <a:latin typeface="+mn-lt"/>
              </a:rPr>
              <a:t> TUTORIAL</a:t>
            </a:r>
            <a:endParaRPr lang="en-AU" sz="1600" b="1">
              <a:solidFill>
                <a:schemeClr val="bg1"/>
              </a:solidFill>
              <a:latin typeface="+mn-lt"/>
            </a:endParaRP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257175</xdr:colOff>
      <xdr:row>6</xdr:row>
      <xdr:rowOff>176212</xdr:rowOff>
    </xdr:from>
    <xdr:to>
      <xdr:col>8</xdr:col>
      <xdr:colOff>314325</xdr:colOff>
      <xdr:row>21</xdr:row>
      <xdr:rowOff>61912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66675</xdr:colOff>
      <xdr:row>10</xdr:row>
      <xdr:rowOff>19049</xdr:rowOff>
    </xdr:from>
    <xdr:to>
      <xdr:col>13</xdr:col>
      <xdr:colOff>361950</xdr:colOff>
      <xdr:row>13</xdr:row>
      <xdr:rowOff>180974</xdr:rowOff>
    </xdr:to>
    <xdr:sp macro="" textlink="">
      <xdr:nvSpPr>
        <xdr:cNvPr id="5" name="Rectangular Callout 4"/>
        <xdr:cNvSpPr/>
      </xdr:nvSpPr>
      <xdr:spPr>
        <a:xfrm rot="10800000">
          <a:off x="6772275" y="1933574"/>
          <a:ext cx="1009650" cy="733425"/>
        </a:xfrm>
        <a:prstGeom prst="wedgeRectCallout">
          <a:avLst>
            <a:gd name="adj1" fmla="val 21540"/>
            <a:gd name="adj2" fmla="val 110422"/>
          </a:avLst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11</xdr:col>
      <xdr:colOff>57149</xdr:colOff>
      <xdr:row>9</xdr:row>
      <xdr:rowOff>190499</xdr:rowOff>
    </xdr:from>
    <xdr:to>
      <xdr:col>13</xdr:col>
      <xdr:colOff>466725</xdr:colOff>
      <xdr:row>14</xdr:row>
      <xdr:rowOff>76200</xdr:rowOff>
    </xdr:to>
    <xdr:sp macro="" textlink="">
      <xdr:nvSpPr>
        <xdr:cNvPr id="6" name="TextBox 5"/>
        <xdr:cNvSpPr txBox="1"/>
      </xdr:nvSpPr>
      <xdr:spPr>
        <a:xfrm>
          <a:off x="6762749" y="1914524"/>
          <a:ext cx="1123951" cy="8382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/>
            <a:t>This column feeds the</a:t>
          </a:r>
          <a:r>
            <a:rPr lang="en-AU" sz="1100" baseline="0"/>
            <a:t> horizontal axis of the chart.</a:t>
          </a:r>
          <a:endParaRPr lang="en-AU" sz="1100"/>
        </a:p>
      </xdr:txBody>
    </xdr:sp>
    <xdr:clientData/>
  </xdr:twoCellAnchor>
  <xdr:twoCellAnchor>
    <xdr:from>
      <xdr:col>13</xdr:col>
      <xdr:colOff>447674</xdr:colOff>
      <xdr:row>10</xdr:row>
      <xdr:rowOff>19049</xdr:rowOff>
    </xdr:from>
    <xdr:to>
      <xdr:col>15</xdr:col>
      <xdr:colOff>380999</xdr:colOff>
      <xdr:row>14</xdr:row>
      <xdr:rowOff>152400</xdr:rowOff>
    </xdr:to>
    <xdr:sp macro="" textlink="">
      <xdr:nvSpPr>
        <xdr:cNvPr id="7" name="Rectangular Callout 6"/>
        <xdr:cNvSpPr/>
      </xdr:nvSpPr>
      <xdr:spPr>
        <a:xfrm rot="10800000">
          <a:off x="7867649" y="1933574"/>
          <a:ext cx="1228725" cy="895351"/>
        </a:xfrm>
        <a:prstGeom prst="wedgeRectCallout">
          <a:avLst>
            <a:gd name="adj1" fmla="val 54125"/>
            <a:gd name="adj2" fmla="val 102740"/>
          </a:avLst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13</xdr:col>
      <xdr:colOff>419100</xdr:colOff>
      <xdr:row>9</xdr:row>
      <xdr:rowOff>171449</xdr:rowOff>
    </xdr:from>
    <xdr:to>
      <xdr:col>15</xdr:col>
      <xdr:colOff>400049</xdr:colOff>
      <xdr:row>16</xdr:row>
      <xdr:rowOff>66675</xdr:rowOff>
    </xdr:to>
    <xdr:sp macro="" textlink="">
      <xdr:nvSpPr>
        <xdr:cNvPr id="8" name="TextBox 7"/>
        <xdr:cNvSpPr txBox="1"/>
      </xdr:nvSpPr>
      <xdr:spPr>
        <a:xfrm>
          <a:off x="7839075" y="1895474"/>
          <a:ext cx="1276349" cy="12287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/>
            <a:t>This column is the</a:t>
          </a:r>
          <a:r>
            <a:rPr lang="en-AU" sz="1100" baseline="0"/>
            <a:t> upper limit of the group that feeds the FREQUENCY formula</a:t>
          </a:r>
          <a:endParaRPr lang="en-AU" sz="1100"/>
        </a:p>
      </xdr:txBody>
    </xdr:sp>
    <xdr:clientData/>
  </xdr:twoCellAnchor>
  <xdr:twoCellAnchor>
    <xdr:from>
      <xdr:col>15</xdr:col>
      <xdr:colOff>581024</xdr:colOff>
      <xdr:row>9</xdr:row>
      <xdr:rowOff>19047</xdr:rowOff>
    </xdr:from>
    <xdr:to>
      <xdr:col>17</xdr:col>
      <xdr:colOff>190500</xdr:colOff>
      <xdr:row>13</xdr:row>
      <xdr:rowOff>28574</xdr:rowOff>
    </xdr:to>
    <xdr:sp macro="" textlink="">
      <xdr:nvSpPr>
        <xdr:cNvPr id="9" name="Rectangular Callout 8"/>
        <xdr:cNvSpPr/>
      </xdr:nvSpPr>
      <xdr:spPr>
        <a:xfrm rot="10800000">
          <a:off x="9296399" y="1743072"/>
          <a:ext cx="828676" cy="771527"/>
        </a:xfrm>
        <a:prstGeom prst="wedgeRectCallout">
          <a:avLst>
            <a:gd name="adj1" fmla="val 147950"/>
            <a:gd name="adj2" fmla="val 84234"/>
          </a:avLst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15</xdr:col>
      <xdr:colOff>552451</xdr:colOff>
      <xdr:row>8</xdr:row>
      <xdr:rowOff>171449</xdr:rowOff>
    </xdr:from>
    <xdr:to>
      <xdr:col>17</xdr:col>
      <xdr:colOff>285750</xdr:colOff>
      <xdr:row>13</xdr:row>
      <xdr:rowOff>28575</xdr:rowOff>
    </xdr:to>
    <xdr:sp macro="" textlink="">
      <xdr:nvSpPr>
        <xdr:cNvPr id="10" name="TextBox 9"/>
        <xdr:cNvSpPr txBox="1"/>
      </xdr:nvSpPr>
      <xdr:spPr>
        <a:xfrm>
          <a:off x="9267826" y="1704974"/>
          <a:ext cx="952499" cy="8096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/>
            <a:t>This column is the</a:t>
          </a:r>
          <a:r>
            <a:rPr lang="en-AU" sz="1100" baseline="0"/>
            <a:t>  FREQUENCY formula </a:t>
          </a:r>
          <a:endParaRPr lang="en-AU" sz="1100"/>
        </a:p>
      </xdr:txBody>
    </xdr:sp>
    <xdr:clientData/>
  </xdr:twoCellAnchor>
  <xdr:twoCellAnchor>
    <xdr:from>
      <xdr:col>16</xdr:col>
      <xdr:colOff>209549</xdr:colOff>
      <xdr:row>3</xdr:row>
      <xdr:rowOff>161921</xdr:rowOff>
    </xdr:from>
    <xdr:to>
      <xdr:col>17</xdr:col>
      <xdr:colOff>428625</xdr:colOff>
      <xdr:row>8</xdr:row>
      <xdr:rowOff>76199</xdr:rowOff>
    </xdr:to>
    <xdr:sp macro="" textlink="">
      <xdr:nvSpPr>
        <xdr:cNvPr id="11" name="Rectangular Callout 10"/>
        <xdr:cNvSpPr/>
      </xdr:nvSpPr>
      <xdr:spPr>
        <a:xfrm rot="10800000">
          <a:off x="9534524" y="742946"/>
          <a:ext cx="828676" cy="866778"/>
        </a:xfrm>
        <a:prstGeom prst="wedgeRectCallout">
          <a:avLst>
            <a:gd name="adj1" fmla="val 90479"/>
            <a:gd name="adj2" fmla="val 8926"/>
          </a:avLst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16</xdr:col>
      <xdr:colOff>180976</xdr:colOff>
      <xdr:row>3</xdr:row>
      <xdr:rowOff>123823</xdr:rowOff>
    </xdr:from>
    <xdr:to>
      <xdr:col>17</xdr:col>
      <xdr:colOff>523875</xdr:colOff>
      <xdr:row>8</xdr:row>
      <xdr:rowOff>161925</xdr:rowOff>
    </xdr:to>
    <xdr:sp macro="" textlink="">
      <xdr:nvSpPr>
        <xdr:cNvPr id="12" name="TextBox 11"/>
        <xdr:cNvSpPr txBox="1"/>
      </xdr:nvSpPr>
      <xdr:spPr>
        <a:xfrm>
          <a:off x="9505951" y="704848"/>
          <a:ext cx="952499" cy="99060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/>
            <a:t>This column is the cumulative</a:t>
          </a:r>
          <a:r>
            <a:rPr lang="en-AU" sz="1100" baseline="0"/>
            <a:t>  FREQUENCY formula </a:t>
          </a:r>
          <a:endParaRPr lang="en-AU" sz="1100"/>
        </a:p>
      </xdr:txBody>
    </xdr:sp>
    <xdr:clientData/>
  </xdr:twoCellAnchor>
  <xdr:twoCellAnchor>
    <xdr:from>
      <xdr:col>6</xdr:col>
      <xdr:colOff>57150</xdr:colOff>
      <xdr:row>0</xdr:row>
      <xdr:rowOff>0</xdr:rowOff>
    </xdr:from>
    <xdr:to>
      <xdr:col>9</xdr:col>
      <xdr:colOff>504825</xdr:colOff>
      <xdr:row>4</xdr:row>
      <xdr:rowOff>114300</xdr:rowOff>
    </xdr:to>
    <xdr:grpSp>
      <xdr:nvGrpSpPr>
        <xdr:cNvPr id="17" name="Group 16"/>
        <xdr:cNvGrpSpPr/>
      </xdr:nvGrpSpPr>
      <xdr:grpSpPr>
        <a:xfrm>
          <a:off x="3714750" y="0"/>
          <a:ext cx="2276475" cy="923925"/>
          <a:chOff x="10534650" y="9525"/>
          <a:chExt cx="2276475" cy="885825"/>
        </a:xfrm>
      </xdr:grpSpPr>
      <xdr:sp macro="" textlink="">
        <xdr:nvSpPr>
          <xdr:cNvPr id="15" name="Round Same Side Corner Rectangle 14">
            <a:hlinkClick xmlns:r="http://schemas.openxmlformats.org/officeDocument/2006/relationships" r:id="rId2"/>
          </xdr:cNvPr>
          <xdr:cNvSpPr/>
        </xdr:nvSpPr>
        <xdr:spPr>
          <a:xfrm rot="10800000">
            <a:off x="10553700" y="9525"/>
            <a:ext cx="2238375" cy="844139"/>
          </a:xfrm>
          <a:prstGeom prst="round2SameRect">
            <a:avLst/>
          </a:prstGeom>
        </xdr:spPr>
        <xdr:style>
          <a:lnRef idx="1">
            <a:schemeClr val="accent3"/>
          </a:lnRef>
          <a:fillRef idx="3">
            <a:schemeClr val="accent3"/>
          </a:fillRef>
          <a:effectRef idx="2">
            <a:schemeClr val="accent3"/>
          </a:effectRef>
          <a:fontRef idx="minor">
            <a:schemeClr val="lt1"/>
          </a:fontRef>
        </xdr:style>
        <xdr:txBody>
          <a:bodyPr rtlCol="0" anchor="ctr"/>
          <a:lstStyle/>
          <a:p>
            <a:pPr algn="ctr"/>
            <a:endParaRPr lang="en-AU" sz="1100"/>
          </a:p>
        </xdr:txBody>
      </xdr:sp>
      <xdr:sp macro="" textlink="">
        <xdr:nvSpPr>
          <xdr:cNvPr id="16" name="TextBox 15">
            <a:hlinkClick xmlns:r="http://schemas.openxmlformats.org/officeDocument/2006/relationships" r:id="rId2"/>
          </xdr:cNvPr>
          <xdr:cNvSpPr txBox="1"/>
        </xdr:nvSpPr>
        <xdr:spPr>
          <a:xfrm>
            <a:off x="10534650" y="124161"/>
            <a:ext cx="2276475" cy="77118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 algn="ctr"/>
            <a:r>
              <a:rPr lang="en-AU" sz="1600" b="1">
                <a:solidFill>
                  <a:schemeClr val="bg1"/>
                </a:solidFill>
                <a:latin typeface="+mn-lt"/>
              </a:rPr>
              <a:t>CLICK HERE TO READ THE</a:t>
            </a:r>
            <a:r>
              <a:rPr lang="en-AU" sz="1600" b="1" baseline="0">
                <a:solidFill>
                  <a:schemeClr val="bg1"/>
                </a:solidFill>
                <a:latin typeface="+mn-lt"/>
              </a:rPr>
              <a:t> TUTORIAL</a:t>
            </a:r>
            <a:endParaRPr lang="en-AU" sz="1600" b="1">
              <a:solidFill>
                <a:schemeClr val="bg1"/>
              </a:solidFill>
              <a:latin typeface="+mn-lt"/>
            </a:endParaRP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66674</xdr:colOff>
      <xdr:row>4</xdr:row>
      <xdr:rowOff>142874</xdr:rowOff>
    </xdr:from>
    <xdr:to>
      <xdr:col>3</xdr:col>
      <xdr:colOff>323849</xdr:colOff>
      <xdr:row>9</xdr:row>
      <xdr:rowOff>38100</xdr:rowOff>
    </xdr:to>
    <xdr:sp macro="" textlink="">
      <xdr:nvSpPr>
        <xdr:cNvPr id="2" name="Rounded Rectangle 1">
          <a:hlinkClick xmlns:r="http://schemas.openxmlformats.org/officeDocument/2006/relationships" r:id="rId1" tooltip="When you click this button it will take you to My Online Training Hub"/>
        </xdr:cNvPr>
        <xdr:cNvSpPr/>
      </xdr:nvSpPr>
      <xdr:spPr>
        <a:xfrm>
          <a:off x="66674" y="952499"/>
          <a:ext cx="2085975" cy="847726"/>
        </a:xfrm>
        <a:prstGeom prst="roundRect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AU" sz="1400" b="0" baseline="0">
              <a:solidFill>
                <a:sysClr val="windowText" lastClr="000000"/>
              </a:solidFill>
            </a:rPr>
            <a:t>Click to go to</a:t>
          </a:r>
        </a:p>
        <a:p>
          <a:pPr algn="ctr"/>
          <a:r>
            <a:rPr lang="en-AU" sz="1400" b="0" baseline="0">
              <a:solidFill>
                <a:sysClr val="windowText" lastClr="000000"/>
              </a:solidFill>
            </a:rPr>
            <a:t>My Online Training Hub</a:t>
          </a:r>
        </a:p>
        <a:p>
          <a:pPr algn="ctr"/>
          <a:r>
            <a:rPr lang="en-AU" sz="1400" b="0" baseline="0">
              <a:solidFill>
                <a:sysClr val="windowText" lastClr="000000"/>
              </a:solidFill>
            </a:rPr>
            <a:t>and read this tutorial</a:t>
          </a:r>
          <a:endParaRPr lang="en-AU" sz="14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514350</xdr:colOff>
      <xdr:row>3</xdr:row>
      <xdr:rowOff>57150</xdr:rowOff>
    </xdr:from>
    <xdr:to>
      <xdr:col>6</xdr:col>
      <xdr:colOff>600075</xdr:colOff>
      <xdr:row>6</xdr:row>
      <xdr:rowOff>180975</xdr:rowOff>
    </xdr:to>
    <xdr:sp macro="" textlink="">
      <xdr:nvSpPr>
        <xdr:cNvPr id="3" name="Rounded Rectangular Callout 2"/>
        <xdr:cNvSpPr/>
      </xdr:nvSpPr>
      <xdr:spPr>
        <a:xfrm>
          <a:off x="2952750" y="676275"/>
          <a:ext cx="1304925" cy="695325"/>
        </a:xfrm>
        <a:prstGeom prst="wedgeRoundRectCallout">
          <a:avLst>
            <a:gd name="adj1" fmla="val -105693"/>
            <a:gd name="adj2" fmla="val 47148"/>
            <a:gd name="adj3" fmla="val 16667"/>
          </a:avLst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n-AU" sz="1100"/>
            <a:t>Hyperlinks applied to shapes that look like buttons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3</xdr:row>
      <xdr:rowOff>9525</xdr:rowOff>
    </xdr:from>
    <xdr:to>
      <xdr:col>7</xdr:col>
      <xdr:colOff>304800</xdr:colOff>
      <xdr:row>17</xdr:row>
      <xdr:rowOff>85725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409575</xdr:colOff>
      <xdr:row>0</xdr:row>
      <xdr:rowOff>0</xdr:rowOff>
    </xdr:from>
    <xdr:to>
      <xdr:col>15</xdr:col>
      <xdr:colOff>247650</xdr:colOff>
      <xdr:row>4</xdr:row>
      <xdr:rowOff>114300</xdr:rowOff>
    </xdr:to>
    <xdr:grpSp>
      <xdr:nvGrpSpPr>
        <xdr:cNvPr id="3" name="Group 2"/>
        <xdr:cNvGrpSpPr/>
      </xdr:nvGrpSpPr>
      <xdr:grpSpPr>
        <a:xfrm>
          <a:off x="6543675" y="0"/>
          <a:ext cx="2276475" cy="923925"/>
          <a:chOff x="10534650" y="9525"/>
          <a:chExt cx="2276475" cy="885825"/>
        </a:xfrm>
      </xdr:grpSpPr>
      <xdr:sp macro="" textlink="">
        <xdr:nvSpPr>
          <xdr:cNvPr id="4" name="Round Same Side Corner Rectangle 3">
            <a:hlinkClick xmlns:r="http://schemas.openxmlformats.org/officeDocument/2006/relationships" r:id="rId2"/>
          </xdr:cNvPr>
          <xdr:cNvSpPr/>
        </xdr:nvSpPr>
        <xdr:spPr>
          <a:xfrm rot="10800000">
            <a:off x="10553700" y="9525"/>
            <a:ext cx="2238375" cy="844139"/>
          </a:xfrm>
          <a:prstGeom prst="round2SameRect">
            <a:avLst/>
          </a:prstGeom>
        </xdr:spPr>
        <xdr:style>
          <a:lnRef idx="1">
            <a:schemeClr val="accent3"/>
          </a:lnRef>
          <a:fillRef idx="3">
            <a:schemeClr val="accent3"/>
          </a:fillRef>
          <a:effectRef idx="2">
            <a:schemeClr val="accent3"/>
          </a:effectRef>
          <a:fontRef idx="minor">
            <a:schemeClr val="lt1"/>
          </a:fontRef>
        </xdr:style>
        <xdr:txBody>
          <a:bodyPr rtlCol="0" anchor="ctr"/>
          <a:lstStyle/>
          <a:p>
            <a:pPr algn="ctr"/>
            <a:endParaRPr lang="en-AU" sz="1100"/>
          </a:p>
        </xdr:txBody>
      </xdr:sp>
      <xdr:sp macro="" textlink="">
        <xdr:nvSpPr>
          <xdr:cNvPr id="5" name="TextBox 4">
            <a:hlinkClick xmlns:r="http://schemas.openxmlformats.org/officeDocument/2006/relationships" r:id="rId3"/>
          </xdr:cNvPr>
          <xdr:cNvSpPr txBox="1"/>
        </xdr:nvSpPr>
        <xdr:spPr>
          <a:xfrm>
            <a:off x="10534650" y="124161"/>
            <a:ext cx="2276475" cy="77118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 algn="ctr"/>
            <a:r>
              <a:rPr lang="en-AU" sz="1600" b="1">
                <a:solidFill>
                  <a:schemeClr val="bg1"/>
                </a:solidFill>
                <a:latin typeface="+mn-lt"/>
              </a:rPr>
              <a:t>CLICK HERE TO READ THE</a:t>
            </a:r>
            <a:r>
              <a:rPr lang="en-AU" sz="1600" b="1" baseline="0">
                <a:solidFill>
                  <a:schemeClr val="bg1"/>
                </a:solidFill>
                <a:latin typeface="+mn-lt"/>
              </a:rPr>
              <a:t> TUTORIAL</a:t>
            </a:r>
            <a:endParaRPr lang="en-AU" sz="1600" b="1">
              <a:solidFill>
                <a:schemeClr val="bg1"/>
              </a:solidFill>
              <a:latin typeface="+mn-lt"/>
            </a:endParaRP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3</xdr:row>
      <xdr:rowOff>95250</xdr:rowOff>
    </xdr:from>
    <xdr:to>
      <xdr:col>7</xdr:col>
      <xdr:colOff>400050</xdr:colOff>
      <xdr:row>12</xdr:row>
      <xdr:rowOff>95250</xdr:rowOff>
    </xdr:to>
    <xdr:graphicFrame macro="">
      <xdr:nvGraphicFramePr>
        <xdr:cNvPr id="17" name="Chart 1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38101</xdr:colOff>
      <xdr:row>16</xdr:row>
      <xdr:rowOff>38100</xdr:rowOff>
    </xdr:from>
    <xdr:to>
      <xdr:col>7</xdr:col>
      <xdr:colOff>409575</xdr:colOff>
      <xdr:row>22</xdr:row>
      <xdr:rowOff>138112</xdr:rowOff>
    </xdr:to>
    <xdr:graphicFrame macro="">
      <xdr:nvGraphicFramePr>
        <xdr:cNvPr id="18" name="Chart 1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57150</xdr:colOff>
      <xdr:row>25</xdr:row>
      <xdr:rowOff>171450</xdr:rowOff>
    </xdr:from>
    <xdr:to>
      <xdr:col>7</xdr:col>
      <xdr:colOff>361950</xdr:colOff>
      <xdr:row>33</xdr:row>
      <xdr:rowOff>42862</xdr:rowOff>
    </xdr:to>
    <xdr:graphicFrame macro="">
      <xdr:nvGraphicFramePr>
        <xdr:cNvPr id="20" name="Chart 1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180975</xdr:colOff>
      <xdr:row>0</xdr:row>
      <xdr:rowOff>0</xdr:rowOff>
    </xdr:from>
    <xdr:to>
      <xdr:col>14</xdr:col>
      <xdr:colOff>409575</xdr:colOff>
      <xdr:row>4</xdr:row>
      <xdr:rowOff>85725</xdr:rowOff>
    </xdr:to>
    <xdr:grpSp>
      <xdr:nvGrpSpPr>
        <xdr:cNvPr id="21" name="Group 20"/>
        <xdr:cNvGrpSpPr/>
      </xdr:nvGrpSpPr>
      <xdr:grpSpPr>
        <a:xfrm>
          <a:off x="7105650" y="0"/>
          <a:ext cx="2276475" cy="923925"/>
          <a:chOff x="10534650" y="9525"/>
          <a:chExt cx="2276475" cy="885825"/>
        </a:xfrm>
      </xdr:grpSpPr>
      <xdr:sp macro="" textlink="">
        <xdr:nvSpPr>
          <xdr:cNvPr id="22" name="Round Same Side Corner Rectangle 21">
            <a:hlinkClick xmlns:r="http://schemas.openxmlformats.org/officeDocument/2006/relationships" r:id="rId4"/>
          </xdr:cNvPr>
          <xdr:cNvSpPr/>
        </xdr:nvSpPr>
        <xdr:spPr>
          <a:xfrm rot="10800000">
            <a:off x="10553700" y="9525"/>
            <a:ext cx="2238375" cy="844139"/>
          </a:xfrm>
          <a:prstGeom prst="round2SameRect">
            <a:avLst/>
          </a:prstGeom>
        </xdr:spPr>
        <xdr:style>
          <a:lnRef idx="1">
            <a:schemeClr val="accent3"/>
          </a:lnRef>
          <a:fillRef idx="3">
            <a:schemeClr val="accent3"/>
          </a:fillRef>
          <a:effectRef idx="2">
            <a:schemeClr val="accent3"/>
          </a:effectRef>
          <a:fontRef idx="minor">
            <a:schemeClr val="lt1"/>
          </a:fontRef>
        </xdr:style>
        <xdr:txBody>
          <a:bodyPr rtlCol="0" anchor="ctr"/>
          <a:lstStyle/>
          <a:p>
            <a:pPr algn="ctr"/>
            <a:endParaRPr lang="en-AU" sz="1100"/>
          </a:p>
        </xdr:txBody>
      </xdr:sp>
      <xdr:sp macro="" textlink="">
        <xdr:nvSpPr>
          <xdr:cNvPr id="23" name="TextBox 22">
            <a:hlinkClick xmlns:r="http://schemas.openxmlformats.org/officeDocument/2006/relationships" r:id="rId5"/>
          </xdr:cNvPr>
          <xdr:cNvSpPr txBox="1"/>
        </xdr:nvSpPr>
        <xdr:spPr>
          <a:xfrm>
            <a:off x="10534650" y="124161"/>
            <a:ext cx="2276475" cy="77118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 algn="ctr"/>
            <a:r>
              <a:rPr lang="en-AU" sz="1600" b="1">
                <a:solidFill>
                  <a:schemeClr val="bg1"/>
                </a:solidFill>
                <a:latin typeface="+mn-lt"/>
              </a:rPr>
              <a:t>CLICK HERE TO READ THE</a:t>
            </a:r>
            <a:r>
              <a:rPr lang="en-AU" sz="1600" b="1" baseline="0">
                <a:solidFill>
                  <a:schemeClr val="bg1"/>
                </a:solidFill>
                <a:latin typeface="+mn-lt"/>
              </a:rPr>
              <a:t> TUTORIAL</a:t>
            </a:r>
            <a:endParaRPr lang="en-AU" sz="1600" b="1">
              <a:solidFill>
                <a:schemeClr val="bg1"/>
              </a:solidFill>
              <a:latin typeface="+mn-lt"/>
            </a:endParaRPr>
          </a:p>
        </xdr:txBody>
      </xdr:sp>
    </xdr:grpSp>
    <xdr:clientData/>
  </xdr:twoCellAnchor>
  <xdr:twoCellAnchor>
    <xdr:from>
      <xdr:col>0</xdr:col>
      <xdr:colOff>38100</xdr:colOff>
      <xdr:row>54</xdr:row>
      <xdr:rowOff>14287</xdr:rowOff>
    </xdr:from>
    <xdr:to>
      <xdr:col>5</xdr:col>
      <xdr:colOff>542925</xdr:colOff>
      <xdr:row>72</xdr:row>
      <xdr:rowOff>76201</xdr:rowOff>
    </xdr:to>
    <xdr:graphicFrame macro="">
      <xdr:nvGraphicFramePr>
        <xdr:cNvPr id="26" name="Chart 2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542925</xdr:colOff>
      <xdr:row>34</xdr:row>
      <xdr:rowOff>0</xdr:rowOff>
    </xdr:from>
    <xdr:to>
      <xdr:col>3</xdr:col>
      <xdr:colOff>114300</xdr:colOff>
      <xdr:row>35</xdr:row>
      <xdr:rowOff>142875</xdr:rowOff>
    </xdr:to>
    <xdr:sp macro="" textlink="">
      <xdr:nvSpPr>
        <xdr:cNvPr id="2" name="Rounded Rectangular Callout 1"/>
        <xdr:cNvSpPr/>
      </xdr:nvSpPr>
      <xdr:spPr>
        <a:xfrm>
          <a:off x="3505200" y="6629400"/>
          <a:ext cx="1409700" cy="333375"/>
        </a:xfrm>
        <a:prstGeom prst="wedgeRoundRectCallout">
          <a:avLst>
            <a:gd name="adj1" fmla="val -84679"/>
            <a:gd name="adj2" fmla="val 93929"/>
            <a:gd name="adj3" fmla="val 16667"/>
          </a:avLst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en-AU" sz="1100"/>
            <a:t>Array formula result</a:t>
          </a:r>
        </a:p>
      </xdr:txBody>
    </xdr:sp>
    <xdr:clientData/>
  </xdr:twoCellAnchor>
  <xdr:twoCellAnchor>
    <xdr:from>
      <xdr:col>3</xdr:col>
      <xdr:colOff>800100</xdr:colOff>
      <xdr:row>0</xdr:row>
      <xdr:rowOff>0</xdr:rowOff>
    </xdr:from>
    <xdr:to>
      <xdr:col>7</xdr:col>
      <xdr:colOff>590550</xdr:colOff>
      <xdr:row>4</xdr:row>
      <xdr:rowOff>95250</xdr:rowOff>
    </xdr:to>
    <xdr:grpSp>
      <xdr:nvGrpSpPr>
        <xdr:cNvPr id="3" name="Group 2"/>
        <xdr:cNvGrpSpPr/>
      </xdr:nvGrpSpPr>
      <xdr:grpSpPr>
        <a:xfrm>
          <a:off x="5600700" y="0"/>
          <a:ext cx="2276475" cy="990600"/>
          <a:chOff x="10534650" y="9525"/>
          <a:chExt cx="2276475" cy="885825"/>
        </a:xfrm>
      </xdr:grpSpPr>
      <xdr:sp macro="" textlink="">
        <xdr:nvSpPr>
          <xdr:cNvPr id="4" name="Round Same Side Corner Rectangle 3">
            <a:hlinkClick xmlns:r="http://schemas.openxmlformats.org/officeDocument/2006/relationships" r:id="rId1"/>
          </xdr:cNvPr>
          <xdr:cNvSpPr/>
        </xdr:nvSpPr>
        <xdr:spPr>
          <a:xfrm rot="10800000">
            <a:off x="10553700" y="9525"/>
            <a:ext cx="2238375" cy="844139"/>
          </a:xfrm>
          <a:prstGeom prst="round2SameRect">
            <a:avLst/>
          </a:prstGeom>
        </xdr:spPr>
        <xdr:style>
          <a:lnRef idx="1">
            <a:schemeClr val="accent3"/>
          </a:lnRef>
          <a:fillRef idx="3">
            <a:schemeClr val="accent3"/>
          </a:fillRef>
          <a:effectRef idx="2">
            <a:schemeClr val="accent3"/>
          </a:effectRef>
          <a:fontRef idx="minor">
            <a:schemeClr val="lt1"/>
          </a:fontRef>
        </xdr:style>
        <xdr:txBody>
          <a:bodyPr rtlCol="0" anchor="ctr"/>
          <a:lstStyle/>
          <a:p>
            <a:pPr algn="ctr"/>
            <a:endParaRPr lang="en-AU" sz="1100"/>
          </a:p>
        </xdr:txBody>
      </xdr:sp>
      <xdr:sp macro="" textlink="">
        <xdr:nvSpPr>
          <xdr:cNvPr id="5" name="TextBox 4">
            <a:hlinkClick xmlns:r="http://schemas.openxmlformats.org/officeDocument/2006/relationships" r:id="rId2"/>
          </xdr:cNvPr>
          <xdr:cNvSpPr txBox="1"/>
        </xdr:nvSpPr>
        <xdr:spPr>
          <a:xfrm>
            <a:off x="10534650" y="124161"/>
            <a:ext cx="2276475" cy="77118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 algn="ctr"/>
            <a:r>
              <a:rPr lang="en-AU" sz="1600" b="1">
                <a:solidFill>
                  <a:schemeClr val="bg1"/>
                </a:solidFill>
                <a:latin typeface="+mn-lt"/>
              </a:rPr>
              <a:t>CLICK HERE TO READ THE</a:t>
            </a:r>
            <a:r>
              <a:rPr lang="en-AU" sz="1600" b="1" baseline="0">
                <a:solidFill>
                  <a:schemeClr val="bg1"/>
                </a:solidFill>
                <a:latin typeface="+mn-lt"/>
              </a:rPr>
              <a:t> TUTORIAL</a:t>
            </a:r>
            <a:endParaRPr lang="en-AU" sz="1600" b="1">
              <a:solidFill>
                <a:schemeClr val="bg1"/>
              </a:solidFill>
              <a:latin typeface="+mn-lt"/>
            </a:endParaRPr>
          </a:p>
        </xdr:txBody>
      </xdr:sp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276225</xdr:colOff>
      <xdr:row>0</xdr:row>
      <xdr:rowOff>0</xdr:rowOff>
    </xdr:from>
    <xdr:to>
      <xdr:col>8</xdr:col>
      <xdr:colOff>390525</xdr:colOff>
      <xdr:row>4</xdr:row>
      <xdr:rowOff>133350</xdr:rowOff>
    </xdr:to>
    <xdr:grpSp>
      <xdr:nvGrpSpPr>
        <xdr:cNvPr id="2" name="Group 1">
          <a:hlinkClick xmlns:r="http://schemas.openxmlformats.org/officeDocument/2006/relationships" r:id="rId1"/>
        </xdr:cNvPr>
        <xdr:cNvGrpSpPr/>
      </xdr:nvGrpSpPr>
      <xdr:grpSpPr>
        <a:xfrm>
          <a:off x="5629275" y="0"/>
          <a:ext cx="2276475" cy="971550"/>
          <a:chOff x="10534650" y="9525"/>
          <a:chExt cx="2276475" cy="885825"/>
        </a:xfrm>
      </xdr:grpSpPr>
      <xdr:sp macro="" textlink="">
        <xdr:nvSpPr>
          <xdr:cNvPr id="3" name="Round Same Side Corner Rectangle 2">
            <a:hlinkClick xmlns:r="http://schemas.openxmlformats.org/officeDocument/2006/relationships" r:id="rId2"/>
          </xdr:cNvPr>
          <xdr:cNvSpPr/>
        </xdr:nvSpPr>
        <xdr:spPr>
          <a:xfrm rot="10800000">
            <a:off x="10553700" y="9525"/>
            <a:ext cx="2238375" cy="844139"/>
          </a:xfrm>
          <a:prstGeom prst="round2SameRect">
            <a:avLst/>
          </a:prstGeom>
        </xdr:spPr>
        <xdr:style>
          <a:lnRef idx="1">
            <a:schemeClr val="accent3"/>
          </a:lnRef>
          <a:fillRef idx="3">
            <a:schemeClr val="accent3"/>
          </a:fillRef>
          <a:effectRef idx="2">
            <a:schemeClr val="accent3"/>
          </a:effectRef>
          <a:fontRef idx="minor">
            <a:schemeClr val="lt1"/>
          </a:fontRef>
        </xdr:style>
        <xdr:txBody>
          <a:bodyPr rtlCol="0" anchor="ctr"/>
          <a:lstStyle/>
          <a:p>
            <a:pPr algn="ctr"/>
            <a:endParaRPr lang="en-AU" sz="1100"/>
          </a:p>
        </xdr:txBody>
      </xdr:sp>
      <xdr:sp macro="" textlink="">
        <xdr:nvSpPr>
          <xdr:cNvPr id="4" name="TextBox 3"/>
          <xdr:cNvSpPr txBox="1"/>
        </xdr:nvSpPr>
        <xdr:spPr>
          <a:xfrm>
            <a:off x="10534650" y="124161"/>
            <a:ext cx="2276475" cy="77118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 algn="ctr"/>
            <a:r>
              <a:rPr lang="en-AU" sz="1600" b="1">
                <a:solidFill>
                  <a:schemeClr val="bg1"/>
                </a:solidFill>
                <a:latin typeface="+mn-lt"/>
              </a:rPr>
              <a:t>CLICK HERE TO READ THE</a:t>
            </a:r>
            <a:r>
              <a:rPr lang="en-AU" sz="1600" b="1" baseline="0">
                <a:solidFill>
                  <a:schemeClr val="bg1"/>
                </a:solidFill>
                <a:latin typeface="+mn-lt"/>
              </a:rPr>
              <a:t> TUTORIAL</a:t>
            </a:r>
            <a:endParaRPr lang="en-AU" sz="1600" b="1">
              <a:solidFill>
                <a:schemeClr val="bg1"/>
              </a:solidFill>
              <a:latin typeface="+mn-lt"/>
            </a:endParaRPr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Training/Training%20Content/Syllabuses%20MOTH/Excel%202007/Dashboards/session_4_appropriate_charts_201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Excel_Blog_Workbook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Excel_Blog_Workbooks_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Appropriate Charts"/>
      <sheetName val="Sparklines 2010 Only"/>
      <sheetName val="Win, Loss, Draw Cond Formatting"/>
      <sheetName val="Dynamic Labels"/>
    </sheetNames>
    <sheetDataSet>
      <sheetData sheetId="0"/>
      <sheetData sheetId="1"/>
      <sheetData sheetId="2">
        <row r="247">
          <cell r="B247" t="str">
            <v>Bat Man</v>
          </cell>
          <cell r="C247">
            <v>379</v>
          </cell>
          <cell r="D247">
            <v>432</v>
          </cell>
          <cell r="E247">
            <v>880</v>
          </cell>
          <cell r="F247">
            <v>461</v>
          </cell>
        </row>
        <row r="248">
          <cell r="B248" t="str">
            <v>Ben Ten</v>
          </cell>
          <cell r="C248">
            <v>505</v>
          </cell>
          <cell r="D248">
            <v>470</v>
          </cell>
          <cell r="E248">
            <v>684</v>
          </cell>
          <cell r="F248">
            <v>443</v>
          </cell>
        </row>
        <row r="249">
          <cell r="B249" t="str">
            <v>Bob The Builder</v>
          </cell>
          <cell r="C249">
            <v>328</v>
          </cell>
          <cell r="D249">
            <v>771</v>
          </cell>
          <cell r="E249">
            <v>470</v>
          </cell>
          <cell r="F249">
            <v>719</v>
          </cell>
        </row>
        <row r="250">
          <cell r="B250" t="str">
            <v>Mr Maker</v>
          </cell>
          <cell r="C250">
            <v>209</v>
          </cell>
          <cell r="D250">
            <v>748</v>
          </cell>
          <cell r="E250">
            <v>617</v>
          </cell>
          <cell r="F250">
            <v>840</v>
          </cell>
        </row>
        <row r="251">
          <cell r="B251" t="str">
            <v>Night Garden</v>
          </cell>
          <cell r="C251">
            <v>170</v>
          </cell>
          <cell r="D251">
            <v>727</v>
          </cell>
          <cell r="E251">
            <v>654</v>
          </cell>
          <cell r="F251">
            <v>573</v>
          </cell>
        </row>
        <row r="252">
          <cell r="B252" t="str">
            <v>Spider Man</v>
          </cell>
          <cell r="C252">
            <v>756</v>
          </cell>
          <cell r="D252">
            <v>537</v>
          </cell>
          <cell r="E252">
            <v>490</v>
          </cell>
          <cell r="F252">
            <v>849</v>
          </cell>
        </row>
        <row r="253">
          <cell r="B253" t="str">
            <v>Wiggles</v>
          </cell>
          <cell r="C253">
            <v>336</v>
          </cell>
          <cell r="D253">
            <v>567</v>
          </cell>
          <cell r="E253">
            <v>851</v>
          </cell>
          <cell r="F253">
            <v>504</v>
          </cell>
        </row>
        <row r="269">
          <cell r="I269">
            <v>379</v>
          </cell>
        </row>
        <row r="270">
          <cell r="I270">
            <v>432</v>
          </cell>
        </row>
        <row r="271">
          <cell r="I271">
            <v>880</v>
          </cell>
        </row>
        <row r="272">
          <cell r="I272">
            <v>461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IF Sample Data"/>
      <sheetName val="Nested IF's"/>
      <sheetName val="SUMIF_IFS Sample Data"/>
      <sheetName val="COUNTIF_IFS Sample Data"/>
      <sheetName val="VLOOKUP Exact Match"/>
      <sheetName val="VLOOKUP Sorted List"/>
      <sheetName val="HLOOKUP Exact Match"/>
      <sheetName val="HLOOKUP Sorted List"/>
      <sheetName val="Absolute References"/>
      <sheetName val="IFERROR VLOOKUP"/>
      <sheetName val="IF AND OR"/>
      <sheetName val="SUBTOTAL"/>
      <sheetName val="Named Ranges"/>
      <sheetName val="Pivot Tables"/>
      <sheetName val="ROUND"/>
      <sheetName val="Drop Down Lists"/>
      <sheetName val="OFFSET"/>
      <sheetName val="Running Total"/>
      <sheetName val="INDEX &amp; MATCH"/>
      <sheetName val="Dynamic List"/>
      <sheetName val="Tables"/>
      <sheetName val="Excel_Blog_Workbook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">
          <cell r="I1" t="str">
            <v>Doug</v>
          </cell>
          <cell r="J1" t="str">
            <v>Dave</v>
          </cell>
          <cell r="K1" t="str">
            <v>Brian</v>
          </cell>
          <cell r="L1" t="str">
            <v>Larry</v>
          </cell>
          <cell r="M1" t="str">
            <v>Rob</v>
          </cell>
          <cell r="N1" t="str">
            <v>Morgan</v>
          </cell>
          <cell r="O1" t="str">
            <v>Jones</v>
          </cell>
          <cell r="P1" t="str">
            <v>Gill</v>
          </cell>
        </row>
        <row r="2">
          <cell r="I2">
            <v>0.06</v>
          </cell>
          <cell r="J2">
            <v>0.05</v>
          </cell>
          <cell r="K2">
            <v>0.04</v>
          </cell>
          <cell r="L2">
            <v>0.04</v>
          </cell>
          <cell r="M2">
            <v>0.05</v>
          </cell>
          <cell r="N2">
            <v>0.04</v>
          </cell>
          <cell r="O2">
            <v>0.06</v>
          </cell>
          <cell r="P2">
            <v>0.04</v>
          </cell>
        </row>
      </sheetData>
      <sheetData sheetId="8"/>
      <sheetData sheetId="9"/>
      <sheetData sheetId="10"/>
      <sheetData sheetId="11"/>
      <sheetData sheetId="12"/>
      <sheetData sheetId="13">
        <row r="2">
          <cell r="C2">
            <v>91</v>
          </cell>
        </row>
        <row r="3">
          <cell r="C3">
            <v>87</v>
          </cell>
        </row>
        <row r="4">
          <cell r="C4">
            <v>99</v>
          </cell>
        </row>
        <row r="5">
          <cell r="C5">
            <v>102</v>
          </cell>
        </row>
        <row r="6">
          <cell r="C6">
            <v>125</v>
          </cell>
        </row>
        <row r="7">
          <cell r="C7">
            <v>140</v>
          </cell>
        </row>
        <row r="8">
          <cell r="C8">
            <v>107</v>
          </cell>
        </row>
        <row r="9">
          <cell r="C9">
            <v>133</v>
          </cell>
        </row>
        <row r="10">
          <cell r="C10">
            <v>79</v>
          </cell>
        </row>
        <row r="11">
          <cell r="C11">
            <v>85</v>
          </cell>
        </row>
        <row r="12">
          <cell r="C12">
            <v>91</v>
          </cell>
        </row>
        <row r="13">
          <cell r="C13">
            <v>73</v>
          </cell>
        </row>
        <row r="14">
          <cell r="C14">
            <v>49</v>
          </cell>
        </row>
        <row r="15">
          <cell r="C15">
            <v>50</v>
          </cell>
        </row>
        <row r="16">
          <cell r="C16">
            <v>51</v>
          </cell>
        </row>
        <row r="17">
          <cell r="C17">
            <v>59</v>
          </cell>
        </row>
        <row r="18">
          <cell r="C18">
            <v>57</v>
          </cell>
        </row>
        <row r="19">
          <cell r="C19">
            <v>32</v>
          </cell>
        </row>
        <row r="20">
          <cell r="C20">
            <v>37</v>
          </cell>
        </row>
        <row r="21">
          <cell r="C21">
            <v>44</v>
          </cell>
        </row>
        <row r="22">
          <cell r="C22">
            <v>138</v>
          </cell>
        </row>
        <row r="23">
          <cell r="C23">
            <v>172</v>
          </cell>
        </row>
        <row r="24">
          <cell r="C24">
            <v>206</v>
          </cell>
        </row>
        <row r="25">
          <cell r="C25">
            <v>240</v>
          </cell>
        </row>
        <row r="26">
          <cell r="C26">
            <v>83</v>
          </cell>
        </row>
        <row r="27">
          <cell r="C27">
            <v>95</v>
          </cell>
        </row>
        <row r="28">
          <cell r="C28">
            <v>72</v>
          </cell>
        </row>
        <row r="29">
          <cell r="C29">
            <v>86</v>
          </cell>
        </row>
        <row r="30">
          <cell r="C30">
            <v>87</v>
          </cell>
        </row>
      </sheetData>
      <sheetData sheetId="14"/>
      <sheetData sheetId="15"/>
      <sheetData sheetId="16"/>
      <sheetData sheetId="17">
        <row r="1">
          <cell r="A1" t="str">
            <v>Start</v>
          </cell>
        </row>
        <row r="7">
          <cell r="A7" t="str">
            <v>X</v>
          </cell>
        </row>
        <row r="9">
          <cell r="A9" t="str">
            <v>Different OFFSET Examples</v>
          </cell>
        </row>
        <row r="11">
          <cell r="A11" t="str">
            <v>OFFSET reference a single cell =OFFSET(B13,1,2,3,2)</v>
          </cell>
        </row>
        <row r="18">
          <cell r="A18" t="str">
            <v>OFFSET reference a range of cells =OFFSET(B20:B22,0,2,1,1)</v>
          </cell>
        </row>
        <row r="25">
          <cell r="A25" t="str">
            <v>OFFSET reference a range of cells with height &amp; width omitted =OFFSET(B27:B29,4,0)</v>
          </cell>
        </row>
        <row r="35">
          <cell r="A35" t="str">
            <v>OFFSET reference a single cell =OFFSET(D39,-2,-2,1,1)</v>
          </cell>
        </row>
        <row r="42">
          <cell r="A42" t="str">
            <v>Dynamic SUM using OFFSET</v>
          </cell>
        </row>
        <row r="59">
          <cell r="A59" t="str">
            <v>SUM and MAX with OFFSET and MATCH</v>
          </cell>
        </row>
        <row r="61">
          <cell r="A61" t="str">
            <v>Select a Program</v>
          </cell>
        </row>
        <row r="62">
          <cell r="A62" t="str">
            <v>Sum of Viewers</v>
          </cell>
        </row>
        <row r="63">
          <cell r="A63" t="str">
            <v>Highest Viewers</v>
          </cell>
        </row>
        <row r="64">
          <cell r="A64" t="str">
            <v>Lowest Viewers</v>
          </cell>
        </row>
        <row r="76">
          <cell r="A76" t="str">
            <v>SUM COUNT and OFFSET</v>
          </cell>
        </row>
        <row r="78">
          <cell r="A78" t="str">
            <v>Program</v>
          </cell>
        </row>
        <row r="79">
          <cell r="A79" t="str">
            <v>Bat Man</v>
          </cell>
        </row>
        <row r="80">
          <cell r="A80" t="str">
            <v>Ben Ten</v>
          </cell>
        </row>
        <row r="81">
          <cell r="A81" t="str">
            <v>Bob The Builder</v>
          </cell>
        </row>
        <row r="82">
          <cell r="A82" t="str">
            <v>Mr Maker</v>
          </cell>
        </row>
        <row r="83">
          <cell r="A83" t="str">
            <v>Night Garden</v>
          </cell>
        </row>
        <row r="84">
          <cell r="A84" t="str">
            <v>Spider Man</v>
          </cell>
        </row>
        <row r="85">
          <cell r="A85" t="str">
            <v>Wiggles</v>
          </cell>
        </row>
        <row r="86">
          <cell r="A86" t="str">
            <v>Grand Total</v>
          </cell>
        </row>
        <row r="88">
          <cell r="A88" t="str">
            <v>Control Formula in cell G86 =SUM(OFFSET($A$78,1,1,COUNT($B$79:OFFSET($B$86,-1,0,1,1)),4))-F86</v>
          </cell>
        </row>
      </sheetData>
      <sheetData sheetId="18"/>
      <sheetData sheetId="19"/>
      <sheetData sheetId="20">
        <row r="4">
          <cell r="A4" t="str">
            <v>Bat Man</v>
          </cell>
        </row>
      </sheetData>
      <sheetData sheetId="21"/>
      <sheetData sheetId="2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Time Calculations"/>
      <sheetName val="Cell Formatting"/>
      <sheetName val="Conditional Formatting"/>
      <sheetName val="Filters"/>
      <sheetName val="CHOOSE with VLOOKUP"/>
      <sheetName val="Insert a Subtotal"/>
      <sheetName val="Group &amp; Outline"/>
      <sheetName val="Text to Columns"/>
      <sheetName val="CONCATENATE"/>
      <sheetName val="T Function"/>
      <sheetName val="N Function"/>
      <sheetName val="Camera Tool"/>
      <sheetName val="Compound Interest"/>
      <sheetName val="RAND &amp; RANDBETWEEN"/>
      <sheetName val="Shapes &amp; Smart Art"/>
      <sheetName val="STDEV"/>
      <sheetName val="MIN &amp; MAX"/>
      <sheetName val="CHOOSE"/>
      <sheetName val="CEILING &amp; FLOOR"/>
      <sheetName val="UPPER &amp; LOWER"/>
      <sheetName val="TRIM"/>
      <sheetName val="SUMPRODUCT"/>
      <sheetName val="Array Formulas"/>
      <sheetName val="VLOOKUP COLUM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2">
          <cell r="A2">
            <v>2.2000000000000002</v>
          </cell>
          <cell r="D2">
            <v>206264</v>
          </cell>
          <cell r="G2" t="str">
            <v>Rens</v>
          </cell>
          <cell r="H2">
            <v>7</v>
          </cell>
          <cell r="I2">
            <v>40574</v>
          </cell>
        </row>
        <row r="3">
          <cell r="A3">
            <v>2.2000000000000002</v>
          </cell>
          <cell r="D3">
            <v>7222425</v>
          </cell>
          <cell r="G3" t="str">
            <v>Eystur</v>
          </cell>
          <cell r="H3">
            <v>6</v>
          </cell>
          <cell r="I3">
            <v>40572</v>
          </cell>
        </row>
        <row r="4">
          <cell r="A4">
            <v>2.2000000000000002</v>
          </cell>
          <cell r="D4">
            <v>13417</v>
          </cell>
          <cell r="G4" t="str">
            <v>Rens</v>
          </cell>
          <cell r="H4">
            <v>7</v>
          </cell>
          <cell r="I4">
            <v>40570</v>
          </cell>
        </row>
        <row r="5">
          <cell r="A5">
            <v>2.2200000000000002</v>
          </cell>
          <cell r="D5">
            <v>8941606</v>
          </cell>
          <cell r="G5" t="str">
            <v>Endrulf</v>
          </cell>
          <cell r="H5">
            <v>6</v>
          </cell>
          <cell r="I5">
            <v>40568</v>
          </cell>
        </row>
        <row r="6">
          <cell r="A6">
            <v>2.2200000000000002</v>
          </cell>
          <cell r="D6">
            <v>5217955</v>
          </cell>
          <cell r="G6" t="str">
            <v>Endrulf</v>
          </cell>
          <cell r="H6">
            <v>6</v>
          </cell>
          <cell r="I6">
            <v>40566</v>
          </cell>
        </row>
        <row r="7">
          <cell r="A7">
            <v>2.2200000000000002</v>
          </cell>
          <cell r="D7">
            <v>6097718</v>
          </cell>
          <cell r="G7" t="str">
            <v>Endrulf</v>
          </cell>
          <cell r="H7">
            <v>6</v>
          </cell>
          <cell r="I7">
            <v>40564</v>
          </cell>
        </row>
        <row r="8">
          <cell r="A8">
            <v>2.2200000000000002</v>
          </cell>
          <cell r="D8">
            <v>4205813</v>
          </cell>
          <cell r="G8" t="str">
            <v>Endrulf</v>
          </cell>
          <cell r="H8">
            <v>6</v>
          </cell>
          <cell r="I8">
            <v>40562</v>
          </cell>
        </row>
        <row r="9">
          <cell r="A9">
            <v>2.2999999999999998</v>
          </cell>
          <cell r="D9">
            <v>149036</v>
          </cell>
          <cell r="G9" t="str">
            <v>Abudban</v>
          </cell>
          <cell r="H9">
            <v>3</v>
          </cell>
          <cell r="I9">
            <v>40560</v>
          </cell>
        </row>
        <row r="10">
          <cell r="A10">
            <v>2.2999999999999998</v>
          </cell>
          <cell r="D10">
            <v>2831</v>
          </cell>
          <cell r="G10" t="str">
            <v>Magico</v>
          </cell>
          <cell r="H10">
            <v>3</v>
          </cell>
          <cell r="I10">
            <v>40558</v>
          </cell>
        </row>
        <row r="11">
          <cell r="A11">
            <v>2.2999999999999998</v>
          </cell>
          <cell r="D11">
            <v>6260241</v>
          </cell>
          <cell r="G11" t="str">
            <v>Abudban</v>
          </cell>
          <cell r="H11">
            <v>3</v>
          </cell>
          <cell r="I11">
            <v>40556</v>
          </cell>
        </row>
        <row r="12">
          <cell r="A12">
            <v>2.31</v>
          </cell>
          <cell r="D12">
            <v>2577</v>
          </cell>
          <cell r="G12" t="str">
            <v>Magico</v>
          </cell>
          <cell r="H12">
            <v>3</v>
          </cell>
          <cell r="I12">
            <v>40554</v>
          </cell>
        </row>
        <row r="13">
          <cell r="A13">
            <v>2.39</v>
          </cell>
          <cell r="D13">
            <v>6729</v>
          </cell>
          <cell r="G13" t="str">
            <v>Magico</v>
          </cell>
          <cell r="H13">
            <v>3</v>
          </cell>
          <cell r="I13">
            <v>40552</v>
          </cell>
        </row>
        <row r="14">
          <cell r="A14">
            <v>2.4</v>
          </cell>
          <cell r="D14">
            <v>503183</v>
          </cell>
          <cell r="G14" t="str">
            <v>Rens</v>
          </cell>
          <cell r="H14">
            <v>7</v>
          </cell>
          <cell r="I14">
            <v>40550</v>
          </cell>
        </row>
        <row r="15">
          <cell r="A15">
            <v>2.4300000000000002</v>
          </cell>
          <cell r="D15">
            <v>194004</v>
          </cell>
          <cell r="G15" t="str">
            <v>Abudban</v>
          </cell>
          <cell r="H15">
            <v>3</v>
          </cell>
          <cell r="I15">
            <v>40548</v>
          </cell>
        </row>
        <row r="16">
          <cell r="A16">
            <v>2.44</v>
          </cell>
          <cell r="D16">
            <v>7146820</v>
          </cell>
          <cell r="G16" t="str">
            <v>Malukker</v>
          </cell>
          <cell r="H16">
            <v>4</v>
          </cell>
          <cell r="I16">
            <v>40546</v>
          </cell>
        </row>
        <row r="17">
          <cell r="A17">
            <v>2.4500000000000002</v>
          </cell>
          <cell r="D17">
            <v>42999</v>
          </cell>
          <cell r="G17" t="str">
            <v>Malukker</v>
          </cell>
          <cell r="H17">
            <v>4</v>
          </cell>
          <cell r="I17">
            <v>40544</v>
          </cell>
        </row>
        <row r="18">
          <cell r="A18">
            <v>2.4700000000000002</v>
          </cell>
          <cell r="D18">
            <v>2337485</v>
          </cell>
          <cell r="G18" t="str">
            <v>Ammold</v>
          </cell>
          <cell r="H18">
            <v>2</v>
          </cell>
          <cell r="I18">
            <v>40542</v>
          </cell>
        </row>
        <row r="19">
          <cell r="A19">
            <v>2.48</v>
          </cell>
          <cell r="D19">
            <v>1054804</v>
          </cell>
          <cell r="G19" t="str">
            <v>Onga</v>
          </cell>
          <cell r="H19">
            <v>3</v>
          </cell>
          <cell r="I19">
            <v>40540</v>
          </cell>
        </row>
        <row r="20">
          <cell r="A20">
            <v>2.48</v>
          </cell>
          <cell r="D20">
            <v>51901042</v>
          </cell>
          <cell r="G20" t="str">
            <v>Ammold</v>
          </cell>
          <cell r="H20">
            <v>2</v>
          </cell>
          <cell r="I20">
            <v>40538</v>
          </cell>
        </row>
        <row r="21">
          <cell r="A21">
            <v>2.4900000000000002</v>
          </cell>
          <cell r="D21">
            <v>1684826</v>
          </cell>
          <cell r="G21" t="str">
            <v>Magico</v>
          </cell>
          <cell r="H21">
            <v>3</v>
          </cell>
          <cell r="I21">
            <v>40536</v>
          </cell>
        </row>
        <row r="22">
          <cell r="A22">
            <v>2.5</v>
          </cell>
          <cell r="D22">
            <v>10000000</v>
          </cell>
          <cell r="G22" t="str">
            <v>Illinfrik</v>
          </cell>
          <cell r="H22">
            <v>7</v>
          </cell>
          <cell r="I22">
            <v>40534</v>
          </cell>
        </row>
        <row r="23">
          <cell r="A23">
            <v>2.5</v>
          </cell>
          <cell r="D23">
            <v>20000000</v>
          </cell>
          <cell r="G23" t="str">
            <v>Magico</v>
          </cell>
          <cell r="H23">
            <v>3</v>
          </cell>
          <cell r="I23">
            <v>40532</v>
          </cell>
        </row>
        <row r="24">
          <cell r="A24">
            <v>2.5</v>
          </cell>
          <cell r="D24">
            <v>20000000</v>
          </cell>
          <cell r="G24" t="str">
            <v>Frarn</v>
          </cell>
          <cell r="H24">
            <v>5</v>
          </cell>
          <cell r="I24">
            <v>40530</v>
          </cell>
        </row>
        <row r="25">
          <cell r="A25">
            <v>2.5</v>
          </cell>
          <cell r="D25">
            <v>2000000000</v>
          </cell>
          <cell r="G25" t="str">
            <v>Pator</v>
          </cell>
          <cell r="H25">
            <v>4</v>
          </cell>
          <cell r="I25">
            <v>40528</v>
          </cell>
        </row>
        <row r="26">
          <cell r="A26">
            <v>2.5</v>
          </cell>
          <cell r="D26">
            <v>14006933</v>
          </cell>
          <cell r="G26" t="str">
            <v>Odatrik</v>
          </cell>
          <cell r="H26">
            <v>6</v>
          </cell>
          <cell r="I26">
            <v>40526</v>
          </cell>
        </row>
        <row r="27">
          <cell r="A27">
            <v>2.5</v>
          </cell>
          <cell r="D27">
            <v>2233793</v>
          </cell>
          <cell r="G27" t="str">
            <v>Rens</v>
          </cell>
          <cell r="H27">
            <v>1</v>
          </cell>
          <cell r="I27">
            <v>40524</v>
          </cell>
        </row>
        <row r="28">
          <cell r="A28">
            <v>2.5</v>
          </cell>
          <cell r="D28">
            <v>38503531</v>
          </cell>
          <cell r="G28" t="str">
            <v>Eystur</v>
          </cell>
          <cell r="H28">
            <v>6</v>
          </cell>
          <cell r="I28">
            <v>40522</v>
          </cell>
        </row>
        <row r="29">
          <cell r="A29">
            <v>2.5</v>
          </cell>
          <cell r="D29">
            <v>303318</v>
          </cell>
          <cell r="G29" t="str">
            <v>Auga</v>
          </cell>
          <cell r="H29">
            <v>5</v>
          </cell>
          <cell r="I29">
            <v>40520</v>
          </cell>
        </row>
        <row r="30">
          <cell r="A30">
            <v>2.5</v>
          </cell>
          <cell r="D30">
            <v>368169</v>
          </cell>
          <cell r="G30" t="str">
            <v>Rens</v>
          </cell>
          <cell r="H30">
            <v>7</v>
          </cell>
          <cell r="I30">
            <v>40518</v>
          </cell>
        </row>
        <row r="31">
          <cell r="A31">
            <v>2.5</v>
          </cell>
          <cell r="D31">
            <v>841833</v>
          </cell>
          <cell r="G31" t="str">
            <v>Ammold</v>
          </cell>
          <cell r="H31">
            <v>2</v>
          </cell>
          <cell r="I31">
            <v>40516</v>
          </cell>
        </row>
        <row r="32">
          <cell r="A32">
            <v>2.5</v>
          </cell>
          <cell r="D32">
            <v>2497</v>
          </cell>
          <cell r="G32" t="str">
            <v>Endrulf</v>
          </cell>
          <cell r="H32">
            <v>3</v>
          </cell>
          <cell r="I32">
            <v>40514</v>
          </cell>
        </row>
        <row r="33">
          <cell r="A33">
            <v>2.5</v>
          </cell>
          <cell r="D33">
            <v>321625</v>
          </cell>
          <cell r="G33" t="str">
            <v>Abudban</v>
          </cell>
          <cell r="H33">
            <v>4</v>
          </cell>
          <cell r="I33">
            <v>40512</v>
          </cell>
        </row>
        <row r="34">
          <cell r="A34">
            <v>2.5</v>
          </cell>
          <cell r="D34">
            <v>14301481</v>
          </cell>
          <cell r="G34" t="str">
            <v>Malukker</v>
          </cell>
          <cell r="H34">
            <v>4</v>
          </cell>
          <cell r="I34">
            <v>40510</v>
          </cell>
        </row>
        <row r="35">
          <cell r="A35">
            <v>2.5099</v>
          </cell>
          <cell r="D35">
            <v>29859840</v>
          </cell>
          <cell r="G35" t="str">
            <v>Pator</v>
          </cell>
          <cell r="H35">
            <v>4</v>
          </cell>
          <cell r="I35">
            <v>40508</v>
          </cell>
        </row>
        <row r="36">
          <cell r="A36">
            <v>2.5099</v>
          </cell>
          <cell r="D36">
            <v>32493</v>
          </cell>
          <cell r="G36" t="str">
            <v>Magico</v>
          </cell>
          <cell r="H36">
            <v>3</v>
          </cell>
          <cell r="I36">
            <v>40506</v>
          </cell>
        </row>
        <row r="37">
          <cell r="A37">
            <v>2.52</v>
          </cell>
          <cell r="D37">
            <v>35831808</v>
          </cell>
          <cell r="G37" t="str">
            <v>Pator</v>
          </cell>
          <cell r="H37">
            <v>4</v>
          </cell>
          <cell r="I37">
            <v>40504</v>
          </cell>
        </row>
        <row r="38">
          <cell r="A38">
            <v>2.5299</v>
          </cell>
          <cell r="D38">
            <v>42998169</v>
          </cell>
          <cell r="G38" t="str">
            <v>Pator</v>
          </cell>
          <cell r="H38">
            <v>4</v>
          </cell>
          <cell r="I38">
            <v>40502</v>
          </cell>
        </row>
        <row r="39">
          <cell r="A39">
            <v>2.54</v>
          </cell>
          <cell r="D39">
            <v>51597802</v>
          </cell>
          <cell r="G39" t="str">
            <v>Pator</v>
          </cell>
          <cell r="H39">
            <v>4</v>
          </cell>
          <cell r="I39">
            <v>40500</v>
          </cell>
        </row>
        <row r="40">
          <cell r="A40">
            <v>2.54</v>
          </cell>
          <cell r="D40">
            <v>1880412</v>
          </cell>
          <cell r="G40" t="str">
            <v>Malukker</v>
          </cell>
          <cell r="H40">
            <v>2</v>
          </cell>
          <cell r="I40">
            <v>40498</v>
          </cell>
        </row>
        <row r="41">
          <cell r="A41">
            <v>2.54</v>
          </cell>
          <cell r="D41">
            <v>9704320</v>
          </cell>
          <cell r="G41" t="str">
            <v>Abudban</v>
          </cell>
          <cell r="H41">
            <v>4</v>
          </cell>
          <cell r="I41">
            <v>40496</v>
          </cell>
        </row>
        <row r="42">
          <cell r="A42">
            <v>2.5499999999999998</v>
          </cell>
          <cell r="D42">
            <v>61917362</v>
          </cell>
          <cell r="G42" t="str">
            <v>Pator</v>
          </cell>
          <cell r="H42">
            <v>4</v>
          </cell>
          <cell r="I42">
            <v>40494</v>
          </cell>
        </row>
        <row r="43">
          <cell r="A43">
            <v>2.5499999999999998</v>
          </cell>
          <cell r="D43">
            <v>47813453</v>
          </cell>
          <cell r="G43" t="str">
            <v>Pator</v>
          </cell>
          <cell r="H43">
            <v>4</v>
          </cell>
          <cell r="I43">
            <v>40492</v>
          </cell>
        </row>
        <row r="44">
          <cell r="A44">
            <v>2.5499999999999998</v>
          </cell>
          <cell r="D44">
            <v>364997</v>
          </cell>
          <cell r="G44" t="str">
            <v>Onga</v>
          </cell>
          <cell r="H44">
            <v>3</v>
          </cell>
          <cell r="I44">
            <v>40490</v>
          </cell>
        </row>
        <row r="45">
          <cell r="A45">
            <v>2.5499999999999998</v>
          </cell>
          <cell r="D45">
            <v>608073</v>
          </cell>
          <cell r="G45" t="str">
            <v>Abudban</v>
          </cell>
          <cell r="H45">
            <v>4</v>
          </cell>
          <cell r="I45">
            <v>40488</v>
          </cell>
        </row>
        <row r="46">
          <cell r="A46">
            <v>2.56</v>
          </cell>
          <cell r="D46">
            <v>74300834</v>
          </cell>
          <cell r="G46" t="str">
            <v>Pator</v>
          </cell>
          <cell r="H46">
            <v>4</v>
          </cell>
          <cell r="I46">
            <v>40486</v>
          </cell>
        </row>
        <row r="47">
          <cell r="A47">
            <v>2.57</v>
          </cell>
          <cell r="D47">
            <v>89161000</v>
          </cell>
          <cell r="G47" t="str">
            <v>Pator</v>
          </cell>
          <cell r="H47">
            <v>4</v>
          </cell>
          <cell r="I47">
            <v>40484</v>
          </cell>
        </row>
        <row r="48">
          <cell r="A48">
            <v>2.57</v>
          </cell>
          <cell r="D48">
            <v>151402</v>
          </cell>
          <cell r="G48" t="str">
            <v>Onga</v>
          </cell>
          <cell r="H48">
            <v>3</v>
          </cell>
          <cell r="I48">
            <v>40482</v>
          </cell>
        </row>
        <row r="49">
          <cell r="A49">
            <v>2.58</v>
          </cell>
          <cell r="D49">
            <v>106993200</v>
          </cell>
          <cell r="G49" t="str">
            <v>Pator</v>
          </cell>
          <cell r="H49">
            <v>4</v>
          </cell>
          <cell r="I49">
            <v>40480</v>
          </cell>
        </row>
        <row r="50">
          <cell r="A50">
            <v>2.59</v>
          </cell>
          <cell r="D50">
            <v>128391840</v>
          </cell>
          <cell r="G50" t="str">
            <v>Pator</v>
          </cell>
          <cell r="H50">
            <v>4</v>
          </cell>
          <cell r="I50">
            <v>40478</v>
          </cell>
        </row>
        <row r="51">
          <cell r="A51">
            <v>2.59</v>
          </cell>
          <cell r="D51">
            <v>3146569</v>
          </cell>
          <cell r="G51" t="str">
            <v>Ammold</v>
          </cell>
          <cell r="H51">
            <v>2</v>
          </cell>
          <cell r="I51">
            <v>40476</v>
          </cell>
        </row>
        <row r="52">
          <cell r="A52">
            <v>2.6</v>
          </cell>
          <cell r="D52">
            <v>154070200</v>
          </cell>
          <cell r="G52" t="str">
            <v>Pator</v>
          </cell>
          <cell r="H52">
            <v>4</v>
          </cell>
          <cell r="I52">
            <v>40474</v>
          </cell>
        </row>
        <row r="53">
          <cell r="A53">
            <v>2.6</v>
          </cell>
          <cell r="D53">
            <v>17804459</v>
          </cell>
          <cell r="G53" t="str">
            <v>Odatrik</v>
          </cell>
          <cell r="H53">
            <v>6</v>
          </cell>
          <cell r="I53">
            <v>40472</v>
          </cell>
        </row>
        <row r="54">
          <cell r="A54">
            <v>2.6</v>
          </cell>
          <cell r="D54">
            <v>857489</v>
          </cell>
          <cell r="G54" t="str">
            <v>Malukker</v>
          </cell>
          <cell r="H54">
            <v>2</v>
          </cell>
          <cell r="I54">
            <v>40470</v>
          </cell>
        </row>
        <row r="55">
          <cell r="A55">
            <v>2.6</v>
          </cell>
          <cell r="D55">
            <v>542669</v>
          </cell>
          <cell r="G55" t="str">
            <v>Magico</v>
          </cell>
          <cell r="H55">
            <v>3</v>
          </cell>
          <cell r="I55">
            <v>40468</v>
          </cell>
        </row>
        <row r="56">
          <cell r="A56">
            <v>2.6</v>
          </cell>
          <cell r="D56">
            <v>279093</v>
          </cell>
          <cell r="G56" t="str">
            <v>Magico</v>
          </cell>
          <cell r="H56">
            <v>3</v>
          </cell>
          <cell r="I56">
            <v>40466</v>
          </cell>
        </row>
        <row r="57">
          <cell r="A57">
            <v>2.65</v>
          </cell>
          <cell r="D57">
            <v>100000000</v>
          </cell>
          <cell r="G57" t="str">
            <v>Pator</v>
          </cell>
          <cell r="H57">
            <v>4</v>
          </cell>
          <cell r="I57">
            <v>40464</v>
          </cell>
        </row>
        <row r="58">
          <cell r="A58">
            <v>2.65</v>
          </cell>
          <cell r="D58">
            <v>200000</v>
          </cell>
          <cell r="G58" t="str">
            <v>Rens</v>
          </cell>
          <cell r="H58">
            <v>7</v>
          </cell>
          <cell r="I58">
            <v>40462</v>
          </cell>
        </row>
        <row r="59">
          <cell r="A59">
            <v>2.65</v>
          </cell>
          <cell r="D59">
            <v>2314780</v>
          </cell>
          <cell r="G59" t="str">
            <v>Ammold</v>
          </cell>
          <cell r="H59">
            <v>2</v>
          </cell>
          <cell r="I59">
            <v>40460</v>
          </cell>
        </row>
        <row r="60">
          <cell r="A60">
            <v>2.75</v>
          </cell>
          <cell r="D60">
            <v>20000000</v>
          </cell>
          <cell r="G60" t="str">
            <v>Illinfrik</v>
          </cell>
          <cell r="H60">
            <v>7</v>
          </cell>
          <cell r="I60">
            <v>40458</v>
          </cell>
        </row>
        <row r="61">
          <cell r="A61">
            <v>2.75</v>
          </cell>
          <cell r="D61">
            <v>22005</v>
          </cell>
          <cell r="G61" t="str">
            <v>Abudban</v>
          </cell>
          <cell r="H61">
            <v>3</v>
          </cell>
          <cell r="I61">
            <v>40456</v>
          </cell>
        </row>
        <row r="62">
          <cell r="A62">
            <v>2.75</v>
          </cell>
          <cell r="D62">
            <v>20000000</v>
          </cell>
          <cell r="G62" t="str">
            <v>Frarn</v>
          </cell>
          <cell r="H62">
            <v>5</v>
          </cell>
          <cell r="I62">
            <v>40454</v>
          </cell>
        </row>
        <row r="63">
          <cell r="A63">
            <v>2.7799</v>
          </cell>
          <cell r="D63">
            <v>307383</v>
          </cell>
          <cell r="G63" t="str">
            <v>Pator</v>
          </cell>
          <cell r="H63">
            <v>4</v>
          </cell>
          <cell r="I63">
            <v>40452</v>
          </cell>
        </row>
        <row r="64">
          <cell r="A64">
            <v>2.81</v>
          </cell>
          <cell r="D64">
            <v>85872</v>
          </cell>
          <cell r="G64" t="str">
            <v>Ammold</v>
          </cell>
          <cell r="H64">
            <v>2</v>
          </cell>
          <cell r="I64">
            <v>40450</v>
          </cell>
        </row>
        <row r="65">
          <cell r="A65">
            <v>2.85</v>
          </cell>
          <cell r="D65">
            <v>13965</v>
          </cell>
          <cell r="G65" t="str">
            <v>Onga</v>
          </cell>
          <cell r="H65">
            <v>5</v>
          </cell>
          <cell r="I65">
            <v>40448</v>
          </cell>
        </row>
        <row r="66">
          <cell r="A66">
            <v>2.9</v>
          </cell>
          <cell r="D66">
            <v>29347</v>
          </cell>
          <cell r="G66" t="str">
            <v>Rens</v>
          </cell>
          <cell r="H66">
            <v>6</v>
          </cell>
          <cell r="I66">
            <v>40446</v>
          </cell>
        </row>
        <row r="67">
          <cell r="A67">
            <v>2.95</v>
          </cell>
          <cell r="D67">
            <v>390000</v>
          </cell>
          <cell r="G67" t="str">
            <v>Abudban</v>
          </cell>
          <cell r="H67">
            <v>3</v>
          </cell>
          <cell r="I67">
            <v>40444</v>
          </cell>
        </row>
        <row r="68">
          <cell r="A68">
            <v>2.95</v>
          </cell>
          <cell r="D68">
            <v>371831</v>
          </cell>
          <cell r="G68" t="str">
            <v>Illinfrik</v>
          </cell>
          <cell r="H68">
            <v>5</v>
          </cell>
          <cell r="I68">
            <v>40442</v>
          </cell>
        </row>
        <row r="69">
          <cell r="A69">
            <v>2.96</v>
          </cell>
          <cell r="D69">
            <v>5000000</v>
          </cell>
          <cell r="G69" t="str">
            <v>Rens</v>
          </cell>
          <cell r="H69">
            <v>7</v>
          </cell>
          <cell r="I69">
            <v>40440</v>
          </cell>
        </row>
        <row r="70">
          <cell r="A70">
            <v>2.99</v>
          </cell>
          <cell r="D70">
            <v>18650</v>
          </cell>
          <cell r="G70" t="str">
            <v>Frarn</v>
          </cell>
          <cell r="H70">
            <v>6</v>
          </cell>
          <cell r="I70">
            <v>40438</v>
          </cell>
        </row>
        <row r="71">
          <cell r="A71">
            <v>3</v>
          </cell>
          <cell r="D71">
            <v>30000000</v>
          </cell>
          <cell r="G71" t="str">
            <v>Illinfrik</v>
          </cell>
          <cell r="H71">
            <v>7</v>
          </cell>
          <cell r="I71">
            <v>40436</v>
          </cell>
        </row>
        <row r="72">
          <cell r="A72">
            <v>3</v>
          </cell>
          <cell r="D72">
            <v>212153</v>
          </cell>
          <cell r="G72" t="str">
            <v>Onga</v>
          </cell>
          <cell r="H72">
            <v>5</v>
          </cell>
          <cell r="I72">
            <v>40434</v>
          </cell>
        </row>
        <row r="73">
          <cell r="A73">
            <v>3</v>
          </cell>
          <cell r="D73">
            <v>2082662</v>
          </cell>
          <cell r="G73" t="str">
            <v>Pator</v>
          </cell>
          <cell r="H73">
            <v>6</v>
          </cell>
          <cell r="I73">
            <v>40432</v>
          </cell>
        </row>
        <row r="74">
          <cell r="A74">
            <v>3</v>
          </cell>
          <cell r="D74">
            <v>48679</v>
          </cell>
          <cell r="G74" t="str">
            <v>Odatrik</v>
          </cell>
          <cell r="H74">
            <v>6</v>
          </cell>
          <cell r="I74">
            <v>40430</v>
          </cell>
        </row>
        <row r="75">
          <cell r="A75">
            <v>3</v>
          </cell>
          <cell r="D75">
            <v>6171154</v>
          </cell>
          <cell r="G75" t="str">
            <v>Onga</v>
          </cell>
          <cell r="H75">
            <v>5</v>
          </cell>
          <cell r="I75">
            <v>40428</v>
          </cell>
        </row>
        <row r="76">
          <cell r="A76">
            <v>3</v>
          </cell>
          <cell r="D76">
            <v>125090</v>
          </cell>
          <cell r="G76" t="str">
            <v>Onga</v>
          </cell>
          <cell r="H76">
            <v>5</v>
          </cell>
          <cell r="I76">
            <v>40426</v>
          </cell>
        </row>
        <row r="77">
          <cell r="A77">
            <v>3</v>
          </cell>
          <cell r="D77">
            <v>30000000</v>
          </cell>
          <cell r="G77" t="str">
            <v>Frarn</v>
          </cell>
          <cell r="H77">
            <v>5</v>
          </cell>
          <cell r="I77">
            <v>40424</v>
          </cell>
        </row>
        <row r="78">
          <cell r="A78">
            <v>3</v>
          </cell>
          <cell r="D78">
            <v>58774430</v>
          </cell>
          <cell r="G78" t="str">
            <v>Frarn</v>
          </cell>
          <cell r="H78">
            <v>5</v>
          </cell>
          <cell r="I78">
            <v>40422</v>
          </cell>
        </row>
        <row r="79">
          <cell r="A79">
            <v>3</v>
          </cell>
          <cell r="D79">
            <v>165134</v>
          </cell>
          <cell r="G79" t="str">
            <v>Rens</v>
          </cell>
          <cell r="H79">
            <v>7</v>
          </cell>
          <cell r="I79">
            <v>40420</v>
          </cell>
        </row>
        <row r="80">
          <cell r="A80">
            <v>3</v>
          </cell>
          <cell r="D80">
            <v>36000000</v>
          </cell>
          <cell r="G80" t="str">
            <v>Rens</v>
          </cell>
          <cell r="H80">
            <v>1</v>
          </cell>
          <cell r="I80">
            <v>40418</v>
          </cell>
        </row>
        <row r="81">
          <cell r="A81">
            <v>3</v>
          </cell>
          <cell r="D81">
            <v>36000000</v>
          </cell>
          <cell r="G81" t="str">
            <v>Rens</v>
          </cell>
          <cell r="H81">
            <v>1</v>
          </cell>
          <cell r="I81">
            <v>40416</v>
          </cell>
        </row>
        <row r="82">
          <cell r="A82">
            <v>3</v>
          </cell>
          <cell r="D82">
            <v>86634</v>
          </cell>
          <cell r="G82" t="str">
            <v>Abudban</v>
          </cell>
          <cell r="H82">
            <v>3</v>
          </cell>
          <cell r="I82">
            <v>40414</v>
          </cell>
        </row>
        <row r="83">
          <cell r="A83">
            <v>3</v>
          </cell>
          <cell r="D83">
            <v>14531</v>
          </cell>
          <cell r="G83" t="str">
            <v>Malukker</v>
          </cell>
          <cell r="H83">
            <v>2</v>
          </cell>
          <cell r="I83">
            <v>40412</v>
          </cell>
        </row>
        <row r="84">
          <cell r="A84">
            <v>3</v>
          </cell>
          <cell r="D84">
            <v>3</v>
          </cell>
          <cell r="G84" t="str">
            <v>Abudban</v>
          </cell>
          <cell r="H84">
            <v>3</v>
          </cell>
          <cell r="I84">
            <v>40410</v>
          </cell>
        </row>
        <row r="85">
          <cell r="A85">
            <v>3.1</v>
          </cell>
          <cell r="D85">
            <v>19993</v>
          </cell>
          <cell r="G85" t="str">
            <v>Rens</v>
          </cell>
          <cell r="H85">
            <v>7</v>
          </cell>
          <cell r="I85">
            <v>40408</v>
          </cell>
        </row>
        <row r="86">
          <cell r="A86">
            <v>3.15</v>
          </cell>
          <cell r="D86">
            <v>461661</v>
          </cell>
          <cell r="G86" t="str">
            <v>Malukker</v>
          </cell>
          <cell r="H86">
            <v>4</v>
          </cell>
          <cell r="I86">
            <v>40406</v>
          </cell>
        </row>
        <row r="87">
          <cell r="A87">
            <v>3.3</v>
          </cell>
          <cell r="D87">
            <v>30974592</v>
          </cell>
          <cell r="G87" t="str">
            <v>Pator</v>
          </cell>
          <cell r="H87">
            <v>4</v>
          </cell>
          <cell r="I87">
            <v>40404</v>
          </cell>
        </row>
        <row r="88">
          <cell r="A88">
            <v>4</v>
          </cell>
          <cell r="D88">
            <v>21250</v>
          </cell>
          <cell r="G88" t="str">
            <v>Rens</v>
          </cell>
          <cell r="H88">
            <v>7</v>
          </cell>
          <cell r="I88">
            <v>40402</v>
          </cell>
        </row>
        <row r="89">
          <cell r="A89">
            <v>4.0999999999999996</v>
          </cell>
          <cell r="D89">
            <v>27756</v>
          </cell>
          <cell r="G89" t="str">
            <v>Rens</v>
          </cell>
          <cell r="H89">
            <v>7</v>
          </cell>
          <cell r="I89">
            <v>40400</v>
          </cell>
        </row>
        <row r="90">
          <cell r="A90">
            <v>4.2</v>
          </cell>
          <cell r="D90">
            <v>2554</v>
          </cell>
          <cell r="G90" t="str">
            <v>Rens</v>
          </cell>
          <cell r="H90">
            <v>7</v>
          </cell>
          <cell r="I90">
            <v>40398</v>
          </cell>
        </row>
        <row r="91">
          <cell r="A91">
            <v>4.33</v>
          </cell>
          <cell r="D91">
            <v>58951923</v>
          </cell>
          <cell r="G91" t="str">
            <v>Pator</v>
          </cell>
          <cell r="H91">
            <v>4</v>
          </cell>
          <cell r="I91">
            <v>40396</v>
          </cell>
        </row>
        <row r="92">
          <cell r="A92">
            <v>4.4000000000000004</v>
          </cell>
          <cell r="D92">
            <v>1080</v>
          </cell>
          <cell r="G92" t="str">
            <v>Rens</v>
          </cell>
          <cell r="H92">
            <v>7</v>
          </cell>
          <cell r="I92">
            <v>40394</v>
          </cell>
        </row>
        <row r="93">
          <cell r="A93">
            <v>4.99</v>
          </cell>
          <cell r="D93">
            <v>100000</v>
          </cell>
          <cell r="G93" t="str">
            <v>Rens</v>
          </cell>
          <cell r="H93">
            <v>7</v>
          </cell>
          <cell r="I93">
            <v>40392</v>
          </cell>
        </row>
        <row r="94">
          <cell r="A94">
            <v>5</v>
          </cell>
          <cell r="D94">
            <v>10753130</v>
          </cell>
          <cell r="G94" t="str">
            <v>Pator</v>
          </cell>
          <cell r="H94">
            <v>4</v>
          </cell>
          <cell r="I94">
            <v>40390</v>
          </cell>
        </row>
        <row r="95">
          <cell r="A95">
            <v>8.99</v>
          </cell>
          <cell r="D95">
            <v>63045</v>
          </cell>
          <cell r="G95" t="str">
            <v>Rens</v>
          </cell>
          <cell r="H95">
            <v>7</v>
          </cell>
          <cell r="I95">
            <v>40388</v>
          </cell>
        </row>
        <row r="96">
          <cell r="A96">
            <v>9.31</v>
          </cell>
          <cell r="D96">
            <v>2078</v>
          </cell>
          <cell r="G96" t="str">
            <v>Malukker</v>
          </cell>
          <cell r="H96">
            <v>2</v>
          </cell>
          <cell r="I96">
            <v>40386</v>
          </cell>
        </row>
        <row r="97">
          <cell r="A97">
            <v>11.89</v>
          </cell>
          <cell r="D97">
            <v>1000000</v>
          </cell>
          <cell r="G97" t="str">
            <v>Eystur</v>
          </cell>
          <cell r="H97">
            <v>7</v>
          </cell>
          <cell r="I97">
            <v>40384</v>
          </cell>
        </row>
        <row r="98">
          <cell r="A98">
            <v>55</v>
          </cell>
          <cell r="D98">
            <v>56563</v>
          </cell>
          <cell r="G98" t="str">
            <v>Abudban</v>
          </cell>
          <cell r="H98">
            <v>3</v>
          </cell>
          <cell r="I98">
            <v>40382</v>
          </cell>
        </row>
        <row r="99">
          <cell r="A99">
            <v>220</v>
          </cell>
          <cell r="D99">
            <v>2497</v>
          </cell>
          <cell r="G99" t="str">
            <v>Rens</v>
          </cell>
          <cell r="H99">
            <v>7</v>
          </cell>
          <cell r="I99">
            <v>40380</v>
          </cell>
        </row>
        <row r="100">
          <cell r="A100">
            <v>2.5</v>
          </cell>
          <cell r="D100">
            <v>200000000</v>
          </cell>
          <cell r="G100" t="str">
            <v>Auga</v>
          </cell>
          <cell r="H100">
            <v>8</v>
          </cell>
          <cell r="I100">
            <v>40378</v>
          </cell>
        </row>
        <row r="101">
          <cell r="A101">
            <v>2.5</v>
          </cell>
          <cell r="D101">
            <v>19999999</v>
          </cell>
          <cell r="G101" t="str">
            <v>Endrulf</v>
          </cell>
          <cell r="H101">
            <v>6</v>
          </cell>
          <cell r="I101">
            <v>40376</v>
          </cell>
        </row>
        <row r="102">
          <cell r="A102">
            <v>2.5</v>
          </cell>
          <cell r="D102">
            <v>4000000</v>
          </cell>
          <cell r="G102" t="str">
            <v>Abudban</v>
          </cell>
          <cell r="H102">
            <v>6</v>
          </cell>
          <cell r="I102">
            <v>40374</v>
          </cell>
        </row>
        <row r="103">
          <cell r="A103">
            <v>2.42</v>
          </cell>
          <cell r="D103">
            <v>87000000</v>
          </cell>
          <cell r="G103" t="str">
            <v>Pator</v>
          </cell>
          <cell r="H103">
            <v>4</v>
          </cell>
          <cell r="I103">
            <v>40372</v>
          </cell>
        </row>
        <row r="104">
          <cell r="A104">
            <v>2.42</v>
          </cell>
          <cell r="D104">
            <v>50000000</v>
          </cell>
          <cell r="G104" t="str">
            <v>Endrulf</v>
          </cell>
          <cell r="H104">
            <v>3</v>
          </cell>
          <cell r="I104">
            <v>40370</v>
          </cell>
        </row>
        <row r="105">
          <cell r="A105">
            <v>2.41</v>
          </cell>
          <cell r="D105">
            <v>110000000</v>
          </cell>
          <cell r="G105" t="str">
            <v>Pator</v>
          </cell>
          <cell r="H105">
            <v>4</v>
          </cell>
          <cell r="I105">
            <v>40368</v>
          </cell>
        </row>
        <row r="106">
          <cell r="A106">
            <v>2.4</v>
          </cell>
          <cell r="D106">
            <v>100000000</v>
          </cell>
          <cell r="G106" t="str">
            <v>Pator</v>
          </cell>
          <cell r="H106">
            <v>4</v>
          </cell>
          <cell r="I106">
            <v>40366</v>
          </cell>
        </row>
        <row r="107">
          <cell r="A107">
            <v>2.4</v>
          </cell>
          <cell r="D107">
            <v>100000000</v>
          </cell>
          <cell r="G107" t="str">
            <v>Pator</v>
          </cell>
          <cell r="H107">
            <v>4</v>
          </cell>
          <cell r="I107">
            <v>40364</v>
          </cell>
        </row>
        <row r="108">
          <cell r="A108">
            <v>2.4</v>
          </cell>
          <cell r="D108">
            <v>10000000</v>
          </cell>
          <cell r="G108" t="str">
            <v>Magico</v>
          </cell>
          <cell r="H108">
            <v>7</v>
          </cell>
          <cell r="I108">
            <v>40362</v>
          </cell>
        </row>
        <row r="109">
          <cell r="A109">
            <v>2.4</v>
          </cell>
          <cell r="D109">
            <v>10000000</v>
          </cell>
          <cell r="G109" t="str">
            <v>Malukker</v>
          </cell>
          <cell r="H109">
            <v>5</v>
          </cell>
          <cell r="I109">
            <v>40360</v>
          </cell>
        </row>
        <row r="110">
          <cell r="A110">
            <v>2.4</v>
          </cell>
          <cell r="D110">
            <v>20000000</v>
          </cell>
          <cell r="G110" t="str">
            <v>Ammold</v>
          </cell>
          <cell r="H110">
            <v>2</v>
          </cell>
          <cell r="I110">
            <v>40358</v>
          </cell>
        </row>
        <row r="111">
          <cell r="A111">
            <v>2.4</v>
          </cell>
          <cell r="D111">
            <v>50000000</v>
          </cell>
          <cell r="G111" t="str">
            <v>Pator</v>
          </cell>
          <cell r="H111">
            <v>4</v>
          </cell>
          <cell r="I111">
            <v>40356</v>
          </cell>
        </row>
        <row r="112">
          <cell r="A112">
            <v>2.39</v>
          </cell>
          <cell r="D112">
            <v>5000000</v>
          </cell>
          <cell r="G112" t="str">
            <v>Magico</v>
          </cell>
          <cell r="H112">
            <v>7</v>
          </cell>
          <cell r="I112">
            <v>40354</v>
          </cell>
        </row>
        <row r="113">
          <cell r="A113">
            <v>2.38</v>
          </cell>
          <cell r="D113">
            <v>2500000</v>
          </cell>
          <cell r="G113" t="str">
            <v>Magico</v>
          </cell>
          <cell r="H113">
            <v>7</v>
          </cell>
          <cell r="I113">
            <v>40352</v>
          </cell>
        </row>
        <row r="114">
          <cell r="A114">
            <v>2.37</v>
          </cell>
          <cell r="D114">
            <v>10000000</v>
          </cell>
          <cell r="G114" t="str">
            <v>Magico</v>
          </cell>
          <cell r="H114">
            <v>7</v>
          </cell>
          <cell r="I114">
            <v>40350</v>
          </cell>
        </row>
        <row r="115">
          <cell r="A115">
            <v>2.37</v>
          </cell>
          <cell r="D115">
            <v>2000000</v>
          </cell>
          <cell r="G115" t="str">
            <v>Ammold</v>
          </cell>
          <cell r="H115">
            <v>5</v>
          </cell>
          <cell r="I115">
            <v>40348</v>
          </cell>
        </row>
        <row r="116">
          <cell r="A116">
            <v>2.37</v>
          </cell>
          <cell r="D116">
            <v>10000000</v>
          </cell>
          <cell r="G116" t="str">
            <v>Onga</v>
          </cell>
          <cell r="H116">
            <v>4</v>
          </cell>
          <cell r="I116">
            <v>40346</v>
          </cell>
        </row>
        <row r="117">
          <cell r="A117">
            <v>2.36</v>
          </cell>
          <cell r="D117">
            <v>262000000</v>
          </cell>
          <cell r="G117" t="str">
            <v>Onga</v>
          </cell>
          <cell r="H117">
            <v>4</v>
          </cell>
          <cell r="I117">
            <v>40344</v>
          </cell>
        </row>
        <row r="118">
          <cell r="A118">
            <v>2.35</v>
          </cell>
          <cell r="D118">
            <v>25000000</v>
          </cell>
          <cell r="G118" t="str">
            <v>Onga</v>
          </cell>
          <cell r="H118">
            <v>4</v>
          </cell>
          <cell r="I118">
            <v>40342</v>
          </cell>
        </row>
        <row r="119">
          <cell r="A119">
            <v>2.34</v>
          </cell>
          <cell r="D119">
            <v>300000000</v>
          </cell>
          <cell r="G119" t="str">
            <v>Pator</v>
          </cell>
          <cell r="H119">
            <v>4</v>
          </cell>
          <cell r="I119">
            <v>40340</v>
          </cell>
        </row>
        <row r="120">
          <cell r="A120">
            <v>2.33</v>
          </cell>
          <cell r="D120">
            <v>40000000</v>
          </cell>
          <cell r="G120" t="str">
            <v>Magico</v>
          </cell>
          <cell r="H120">
            <v>7</v>
          </cell>
          <cell r="I120">
            <v>40338</v>
          </cell>
        </row>
        <row r="121">
          <cell r="A121">
            <v>2.3199999999999998</v>
          </cell>
          <cell r="D121">
            <v>400000000</v>
          </cell>
          <cell r="G121" t="str">
            <v>Rens</v>
          </cell>
          <cell r="H121">
            <v>1</v>
          </cell>
          <cell r="I121">
            <v>40336</v>
          </cell>
        </row>
        <row r="122">
          <cell r="A122">
            <v>2.31</v>
          </cell>
          <cell r="D122">
            <v>800000000</v>
          </cell>
          <cell r="G122" t="str">
            <v>Illinfrik</v>
          </cell>
          <cell r="H122">
            <v>5</v>
          </cell>
          <cell r="I122">
            <v>40334</v>
          </cell>
        </row>
        <row r="123">
          <cell r="A123">
            <v>2.31</v>
          </cell>
          <cell r="D123">
            <v>4000000</v>
          </cell>
          <cell r="G123" t="str">
            <v>Malukker</v>
          </cell>
          <cell r="H123">
            <v>2</v>
          </cell>
          <cell r="I123">
            <v>40332</v>
          </cell>
        </row>
        <row r="124">
          <cell r="A124">
            <v>2.2999999999999998</v>
          </cell>
          <cell r="D124">
            <v>300000000</v>
          </cell>
          <cell r="G124" t="str">
            <v>Malukker</v>
          </cell>
          <cell r="H124">
            <v>2</v>
          </cell>
          <cell r="I124">
            <v>40330</v>
          </cell>
        </row>
        <row r="125">
          <cell r="A125">
            <v>2.29</v>
          </cell>
          <cell r="D125">
            <v>8335395</v>
          </cell>
          <cell r="G125" t="str">
            <v>Pator</v>
          </cell>
          <cell r="H125">
            <v>4</v>
          </cell>
          <cell r="I125">
            <v>40328</v>
          </cell>
        </row>
        <row r="126">
          <cell r="A126">
            <v>2.29</v>
          </cell>
          <cell r="D126">
            <v>90000000</v>
          </cell>
          <cell r="G126" t="str">
            <v>Illinfrik</v>
          </cell>
          <cell r="H126">
            <v>4</v>
          </cell>
          <cell r="I126">
            <v>40326</v>
          </cell>
        </row>
        <row r="127">
          <cell r="A127">
            <v>2.2799</v>
          </cell>
          <cell r="D127">
            <v>150150150</v>
          </cell>
          <cell r="G127" t="str">
            <v>Onga</v>
          </cell>
          <cell r="H127">
            <v>3</v>
          </cell>
          <cell r="I127">
            <v>40324</v>
          </cell>
        </row>
        <row r="128">
          <cell r="A128">
            <v>2.2599</v>
          </cell>
          <cell r="D128">
            <v>2400000</v>
          </cell>
          <cell r="G128" t="str">
            <v>Ammold</v>
          </cell>
          <cell r="H128">
            <v>2</v>
          </cell>
          <cell r="I128">
            <v>40322</v>
          </cell>
        </row>
        <row r="129">
          <cell r="A129">
            <v>2.25</v>
          </cell>
          <cell r="D129">
            <v>1022000000</v>
          </cell>
          <cell r="G129" t="str">
            <v>Pator</v>
          </cell>
          <cell r="H129">
            <v>4</v>
          </cell>
          <cell r="I129">
            <v>40320</v>
          </cell>
        </row>
        <row r="130">
          <cell r="A130">
            <v>2.25</v>
          </cell>
          <cell r="D130">
            <v>50000000</v>
          </cell>
          <cell r="G130" t="str">
            <v>Ammold</v>
          </cell>
          <cell r="H130">
            <v>2</v>
          </cell>
          <cell r="I130">
            <v>40318</v>
          </cell>
        </row>
        <row r="131">
          <cell r="A131">
            <v>2.2400000000000002</v>
          </cell>
          <cell r="D131">
            <v>10000000</v>
          </cell>
          <cell r="G131" t="str">
            <v>Ammold</v>
          </cell>
          <cell r="H131">
            <v>2</v>
          </cell>
          <cell r="I131">
            <v>40316</v>
          </cell>
        </row>
        <row r="132">
          <cell r="A132">
            <v>2.2400000000000002</v>
          </cell>
          <cell r="D132">
            <v>20000000</v>
          </cell>
          <cell r="G132" t="str">
            <v>Onga</v>
          </cell>
          <cell r="H132">
            <v>3</v>
          </cell>
          <cell r="I132">
            <v>40314</v>
          </cell>
        </row>
        <row r="133">
          <cell r="A133">
            <v>2.23</v>
          </cell>
          <cell r="D133">
            <v>6000000</v>
          </cell>
          <cell r="G133" t="str">
            <v>Rens</v>
          </cell>
          <cell r="H133">
            <v>1</v>
          </cell>
          <cell r="I133">
            <v>40312</v>
          </cell>
        </row>
        <row r="134">
          <cell r="A134">
            <v>2.23</v>
          </cell>
          <cell r="D134">
            <v>300000000</v>
          </cell>
          <cell r="G134" t="str">
            <v>Pator</v>
          </cell>
          <cell r="H134">
            <v>4</v>
          </cell>
          <cell r="I134">
            <v>40310</v>
          </cell>
        </row>
        <row r="135">
          <cell r="A135">
            <v>2.2200000000000002</v>
          </cell>
          <cell r="D135">
            <v>25000000</v>
          </cell>
          <cell r="G135" t="str">
            <v>Abudban</v>
          </cell>
          <cell r="H135">
            <v>4</v>
          </cell>
          <cell r="I135">
            <v>40308</v>
          </cell>
        </row>
        <row r="136">
          <cell r="A136">
            <v>2.21</v>
          </cell>
          <cell r="D136">
            <v>50000000</v>
          </cell>
          <cell r="G136" t="str">
            <v>Ammold</v>
          </cell>
          <cell r="H136">
            <v>2</v>
          </cell>
          <cell r="I136">
            <v>40306</v>
          </cell>
        </row>
        <row r="137">
          <cell r="A137">
            <v>2.21</v>
          </cell>
          <cell r="D137">
            <v>80000000</v>
          </cell>
          <cell r="G137" t="str">
            <v>Abudban</v>
          </cell>
          <cell r="H137">
            <v>4</v>
          </cell>
          <cell r="I137">
            <v>40304</v>
          </cell>
        </row>
        <row r="138">
          <cell r="A138">
            <v>2.21</v>
          </cell>
          <cell r="D138">
            <v>100000000</v>
          </cell>
          <cell r="G138" t="str">
            <v>Abudban</v>
          </cell>
          <cell r="H138">
            <v>4</v>
          </cell>
          <cell r="I138">
            <v>40302</v>
          </cell>
        </row>
        <row r="139">
          <cell r="A139">
            <v>2.21</v>
          </cell>
          <cell r="D139">
            <v>250000</v>
          </cell>
          <cell r="G139" t="str">
            <v>Eystur</v>
          </cell>
          <cell r="H139">
            <v>6</v>
          </cell>
          <cell r="I139">
            <v>40300</v>
          </cell>
        </row>
        <row r="140">
          <cell r="A140">
            <v>2.2000000000000002</v>
          </cell>
          <cell r="D140">
            <v>3000000</v>
          </cell>
          <cell r="G140" t="str">
            <v>Eystur</v>
          </cell>
          <cell r="H140">
            <v>6</v>
          </cell>
          <cell r="I140">
            <v>40298</v>
          </cell>
        </row>
        <row r="141">
          <cell r="A141">
            <v>2.2000000000000002</v>
          </cell>
          <cell r="D141">
            <v>100000000</v>
          </cell>
          <cell r="G141" t="str">
            <v>Ammold</v>
          </cell>
          <cell r="H141">
            <v>2</v>
          </cell>
          <cell r="I141">
            <v>40296</v>
          </cell>
        </row>
        <row r="142">
          <cell r="A142">
            <v>2.19</v>
          </cell>
          <cell r="D142">
            <v>10000000</v>
          </cell>
          <cell r="G142" t="str">
            <v>Frarn</v>
          </cell>
          <cell r="H142">
            <v>7</v>
          </cell>
          <cell r="I142">
            <v>40294</v>
          </cell>
        </row>
        <row r="143">
          <cell r="A143">
            <v>2.1800000000000002</v>
          </cell>
          <cell r="D143">
            <v>300000000</v>
          </cell>
          <cell r="G143" t="str">
            <v>Rens</v>
          </cell>
          <cell r="H143">
            <v>1</v>
          </cell>
          <cell r="I143">
            <v>40292</v>
          </cell>
        </row>
        <row r="144">
          <cell r="A144">
            <v>2.1800000000000002</v>
          </cell>
          <cell r="D144">
            <v>180000000</v>
          </cell>
          <cell r="G144" t="str">
            <v>Frarn</v>
          </cell>
          <cell r="H144">
            <v>6</v>
          </cell>
          <cell r="I144">
            <v>40290</v>
          </cell>
        </row>
        <row r="145">
          <cell r="A145">
            <v>2.17</v>
          </cell>
          <cell r="D145">
            <v>93000000</v>
          </cell>
          <cell r="G145" t="str">
            <v>Frarn</v>
          </cell>
          <cell r="H145">
            <v>5</v>
          </cell>
          <cell r="I145">
            <v>40288</v>
          </cell>
        </row>
        <row r="146">
          <cell r="A146">
            <v>2.17</v>
          </cell>
          <cell r="D146">
            <v>10000000</v>
          </cell>
          <cell r="G146" t="str">
            <v>Onga</v>
          </cell>
          <cell r="H146">
            <v>3</v>
          </cell>
          <cell r="I146">
            <v>40286</v>
          </cell>
        </row>
        <row r="147">
          <cell r="A147">
            <v>2.17</v>
          </cell>
          <cell r="D147">
            <v>16200000</v>
          </cell>
          <cell r="G147" t="str">
            <v>Frarn</v>
          </cell>
          <cell r="H147">
            <v>5</v>
          </cell>
          <cell r="I147">
            <v>40284</v>
          </cell>
        </row>
        <row r="148">
          <cell r="A148">
            <v>2.16</v>
          </cell>
          <cell r="D148">
            <v>10000000</v>
          </cell>
          <cell r="G148" t="str">
            <v>Frarn</v>
          </cell>
          <cell r="H148">
            <v>5</v>
          </cell>
          <cell r="I148">
            <v>40282</v>
          </cell>
        </row>
        <row r="149">
          <cell r="A149">
            <v>2.14</v>
          </cell>
          <cell r="D149">
            <v>2000000</v>
          </cell>
          <cell r="G149" t="str">
            <v>Eystur</v>
          </cell>
          <cell r="H149">
            <v>6</v>
          </cell>
          <cell r="I149">
            <v>40280</v>
          </cell>
        </row>
        <row r="150">
          <cell r="A150">
            <v>2.13</v>
          </cell>
          <cell r="D150">
            <v>100000000</v>
          </cell>
          <cell r="G150" t="str">
            <v>Pator</v>
          </cell>
          <cell r="H150">
            <v>5</v>
          </cell>
          <cell r="I150">
            <v>40278</v>
          </cell>
        </row>
        <row r="151">
          <cell r="A151">
            <v>2.13</v>
          </cell>
          <cell r="D151">
            <v>100000000</v>
          </cell>
          <cell r="G151" t="str">
            <v>Ammold</v>
          </cell>
          <cell r="H151">
            <v>2</v>
          </cell>
          <cell r="I151">
            <v>40276</v>
          </cell>
        </row>
        <row r="152">
          <cell r="A152">
            <v>2.12</v>
          </cell>
          <cell r="D152">
            <v>50000000</v>
          </cell>
          <cell r="G152" t="str">
            <v>Abudban</v>
          </cell>
          <cell r="H152">
            <v>4</v>
          </cell>
          <cell r="I152">
            <v>40274</v>
          </cell>
        </row>
        <row r="153">
          <cell r="A153">
            <v>2.12</v>
          </cell>
          <cell r="D153">
            <v>500000000</v>
          </cell>
          <cell r="G153" t="str">
            <v>Pator</v>
          </cell>
          <cell r="H153">
            <v>4</v>
          </cell>
          <cell r="I153">
            <v>40272</v>
          </cell>
        </row>
        <row r="154">
          <cell r="A154">
            <v>2.12</v>
          </cell>
          <cell r="D154">
            <v>500000000</v>
          </cell>
          <cell r="G154" t="str">
            <v>Pator</v>
          </cell>
          <cell r="H154">
            <v>4</v>
          </cell>
          <cell r="I154">
            <v>40270</v>
          </cell>
        </row>
        <row r="155">
          <cell r="A155">
            <v>2.12</v>
          </cell>
          <cell r="D155">
            <v>20000000</v>
          </cell>
          <cell r="G155" t="str">
            <v>Rens</v>
          </cell>
          <cell r="H155">
            <v>1</v>
          </cell>
          <cell r="I155">
            <v>40268</v>
          </cell>
        </row>
        <row r="156">
          <cell r="A156">
            <v>2.12</v>
          </cell>
          <cell r="D156">
            <v>20000000</v>
          </cell>
          <cell r="G156" t="str">
            <v>Odatrik</v>
          </cell>
          <cell r="H156">
            <v>6</v>
          </cell>
          <cell r="I156">
            <v>40266</v>
          </cell>
        </row>
        <row r="157">
          <cell r="A157">
            <v>2.11</v>
          </cell>
          <cell r="D157">
            <v>400000000</v>
          </cell>
          <cell r="G157" t="str">
            <v>Rens</v>
          </cell>
          <cell r="H157">
            <v>1</v>
          </cell>
          <cell r="I157">
            <v>40264</v>
          </cell>
        </row>
        <row r="158">
          <cell r="A158">
            <v>2.11</v>
          </cell>
          <cell r="D158">
            <v>10000000</v>
          </cell>
          <cell r="G158" t="str">
            <v>Magico</v>
          </cell>
          <cell r="H158">
            <v>7</v>
          </cell>
          <cell r="I158">
            <v>40262</v>
          </cell>
        </row>
        <row r="159">
          <cell r="A159">
            <v>2.11</v>
          </cell>
          <cell r="D159">
            <v>100000000</v>
          </cell>
          <cell r="G159" t="str">
            <v>Pator</v>
          </cell>
          <cell r="H159">
            <v>4</v>
          </cell>
          <cell r="I159">
            <v>40260</v>
          </cell>
        </row>
        <row r="160">
          <cell r="A160">
            <v>2.09</v>
          </cell>
          <cell r="D160">
            <v>5000000</v>
          </cell>
          <cell r="G160" t="str">
            <v>Abudban</v>
          </cell>
          <cell r="H160">
            <v>3</v>
          </cell>
          <cell r="I160">
            <v>40258</v>
          </cell>
        </row>
        <row r="161">
          <cell r="A161">
            <v>2.09</v>
          </cell>
          <cell r="D161">
            <v>2000000</v>
          </cell>
          <cell r="G161" t="str">
            <v>Rens</v>
          </cell>
          <cell r="H161">
            <v>8</v>
          </cell>
          <cell r="I161">
            <v>40256</v>
          </cell>
        </row>
        <row r="162">
          <cell r="A162">
            <v>2.09</v>
          </cell>
          <cell r="D162">
            <v>150000000</v>
          </cell>
          <cell r="G162" t="str">
            <v>Eystur</v>
          </cell>
          <cell r="H162">
            <v>11</v>
          </cell>
          <cell r="I162">
            <v>40254</v>
          </cell>
        </row>
        <row r="163">
          <cell r="A163">
            <v>2.08</v>
          </cell>
          <cell r="D163">
            <v>65000000</v>
          </cell>
          <cell r="G163" t="str">
            <v>Malukker</v>
          </cell>
          <cell r="H163">
            <v>2</v>
          </cell>
          <cell r="I163">
            <v>40252</v>
          </cell>
        </row>
        <row r="164">
          <cell r="A164">
            <v>2.0699999999999998</v>
          </cell>
          <cell r="D164">
            <v>50000000</v>
          </cell>
          <cell r="G164" t="str">
            <v>Abudban</v>
          </cell>
          <cell r="H164">
            <v>3</v>
          </cell>
          <cell r="I164">
            <v>40250</v>
          </cell>
        </row>
        <row r="165">
          <cell r="A165">
            <v>2.0699999999999998</v>
          </cell>
          <cell r="D165">
            <v>1014369479</v>
          </cell>
          <cell r="G165" t="str">
            <v>Auga</v>
          </cell>
          <cell r="H165">
            <v>3</v>
          </cell>
          <cell r="I165">
            <v>40248</v>
          </cell>
        </row>
        <row r="166">
          <cell r="A166">
            <v>2.0699999999999998</v>
          </cell>
          <cell r="D166">
            <v>75000000</v>
          </cell>
          <cell r="G166" t="str">
            <v>Pator</v>
          </cell>
          <cell r="H166">
            <v>4</v>
          </cell>
          <cell r="I166">
            <v>40246</v>
          </cell>
        </row>
        <row r="167">
          <cell r="A167">
            <v>2.0699999999999998</v>
          </cell>
          <cell r="D167">
            <v>65000000</v>
          </cell>
          <cell r="G167" t="str">
            <v>Malukker</v>
          </cell>
          <cell r="H167">
            <v>2</v>
          </cell>
          <cell r="I167">
            <v>40244</v>
          </cell>
        </row>
        <row r="168">
          <cell r="A168">
            <v>2.06</v>
          </cell>
          <cell r="D168">
            <v>50000000</v>
          </cell>
          <cell r="G168" t="str">
            <v>Ammold</v>
          </cell>
          <cell r="H168">
            <v>2</v>
          </cell>
          <cell r="I168">
            <v>40242</v>
          </cell>
        </row>
        <row r="169">
          <cell r="A169">
            <v>2.06</v>
          </cell>
          <cell r="D169">
            <v>1500000</v>
          </cell>
          <cell r="G169" t="str">
            <v>Abudban</v>
          </cell>
          <cell r="H169">
            <v>3</v>
          </cell>
          <cell r="I169">
            <v>40240</v>
          </cell>
        </row>
        <row r="170">
          <cell r="A170">
            <v>2.06</v>
          </cell>
          <cell r="D170">
            <v>4700000</v>
          </cell>
          <cell r="G170" t="str">
            <v>Abudban</v>
          </cell>
          <cell r="H170">
            <v>3</v>
          </cell>
          <cell r="I170">
            <v>40238</v>
          </cell>
        </row>
        <row r="171">
          <cell r="A171">
            <v>2.06</v>
          </cell>
          <cell r="D171">
            <v>210000000</v>
          </cell>
          <cell r="G171" t="str">
            <v>Magico</v>
          </cell>
          <cell r="H171">
            <v>3</v>
          </cell>
          <cell r="I171">
            <v>40236</v>
          </cell>
        </row>
        <row r="172">
          <cell r="A172">
            <v>2.06</v>
          </cell>
          <cell r="D172">
            <v>1000000</v>
          </cell>
          <cell r="G172" t="str">
            <v>Rens</v>
          </cell>
          <cell r="H172">
            <v>7</v>
          </cell>
          <cell r="I172">
            <v>40234</v>
          </cell>
        </row>
        <row r="173">
          <cell r="A173">
            <v>2.0499999999999998</v>
          </cell>
          <cell r="D173">
            <v>8000000</v>
          </cell>
          <cell r="G173" t="str">
            <v>Onga</v>
          </cell>
          <cell r="H173">
            <v>5</v>
          </cell>
          <cell r="I173">
            <v>40232</v>
          </cell>
        </row>
        <row r="174">
          <cell r="A174">
            <v>2.04</v>
          </cell>
          <cell r="D174">
            <v>50000000</v>
          </cell>
          <cell r="G174" t="str">
            <v>Abudban</v>
          </cell>
          <cell r="H174">
            <v>4</v>
          </cell>
          <cell r="I174">
            <v>40230</v>
          </cell>
        </row>
        <row r="175">
          <cell r="A175">
            <v>2.04</v>
          </cell>
          <cell r="D175">
            <v>50000000</v>
          </cell>
          <cell r="G175" t="str">
            <v>Malukker</v>
          </cell>
          <cell r="H175">
            <v>4</v>
          </cell>
          <cell r="I175">
            <v>40228</v>
          </cell>
        </row>
        <row r="176">
          <cell r="A176">
            <v>2.0299</v>
          </cell>
          <cell r="D176">
            <v>20000000</v>
          </cell>
          <cell r="G176" t="str">
            <v>Ammold</v>
          </cell>
          <cell r="H176">
            <v>2</v>
          </cell>
          <cell r="I176">
            <v>40226</v>
          </cell>
        </row>
        <row r="177">
          <cell r="A177">
            <v>2.0299</v>
          </cell>
          <cell r="D177">
            <v>400000000</v>
          </cell>
          <cell r="G177" t="str">
            <v>Ammold</v>
          </cell>
          <cell r="H177">
            <v>2</v>
          </cell>
          <cell r="I177">
            <v>40224</v>
          </cell>
        </row>
        <row r="178">
          <cell r="A178">
            <v>2.02</v>
          </cell>
          <cell r="D178">
            <v>50000000</v>
          </cell>
          <cell r="G178" t="str">
            <v>Rens</v>
          </cell>
          <cell r="H178">
            <v>7</v>
          </cell>
          <cell r="I178">
            <v>40222</v>
          </cell>
        </row>
        <row r="179">
          <cell r="A179">
            <v>2.0099</v>
          </cell>
          <cell r="D179">
            <v>9341299</v>
          </cell>
          <cell r="G179" t="str">
            <v>Endrulf</v>
          </cell>
          <cell r="H179">
            <v>4</v>
          </cell>
          <cell r="I179">
            <v>40220</v>
          </cell>
        </row>
        <row r="180">
          <cell r="A180">
            <v>2.0099</v>
          </cell>
          <cell r="D180">
            <v>100000000</v>
          </cell>
          <cell r="G180" t="str">
            <v>Malukker</v>
          </cell>
          <cell r="H180">
            <v>2</v>
          </cell>
          <cell r="I180">
            <v>40218</v>
          </cell>
        </row>
        <row r="181">
          <cell r="A181">
            <v>2</v>
          </cell>
          <cell r="D181">
            <v>100000000</v>
          </cell>
          <cell r="G181" t="str">
            <v>Odatrik</v>
          </cell>
          <cell r="H181">
            <v>6</v>
          </cell>
          <cell r="I181">
            <v>40216</v>
          </cell>
        </row>
        <row r="182">
          <cell r="A182">
            <v>2</v>
          </cell>
          <cell r="D182">
            <v>1000000</v>
          </cell>
          <cell r="G182" t="str">
            <v>Ammold</v>
          </cell>
          <cell r="H182">
            <v>2</v>
          </cell>
          <cell r="I182">
            <v>40214</v>
          </cell>
        </row>
        <row r="183">
          <cell r="A183">
            <v>2</v>
          </cell>
          <cell r="D183">
            <v>40000000</v>
          </cell>
          <cell r="G183" t="str">
            <v>Abudban</v>
          </cell>
          <cell r="H183">
            <v>3</v>
          </cell>
          <cell r="I183">
            <v>40212</v>
          </cell>
        </row>
        <row r="184">
          <cell r="A184">
            <v>1.99</v>
          </cell>
          <cell r="D184">
            <v>400000000</v>
          </cell>
          <cell r="G184" t="str">
            <v>Pator</v>
          </cell>
          <cell r="H184">
            <v>4</v>
          </cell>
          <cell r="I184">
            <v>40210</v>
          </cell>
        </row>
        <row r="185">
          <cell r="A185">
            <v>1.99</v>
          </cell>
          <cell r="D185">
            <v>30000000</v>
          </cell>
          <cell r="G185" t="str">
            <v>Abudban</v>
          </cell>
          <cell r="H185">
            <v>3</v>
          </cell>
          <cell r="I185">
            <v>40208</v>
          </cell>
        </row>
        <row r="186">
          <cell r="A186">
            <v>1.98</v>
          </cell>
          <cell r="D186">
            <v>200000000</v>
          </cell>
          <cell r="G186" t="str">
            <v>Pator</v>
          </cell>
          <cell r="H186">
            <v>4</v>
          </cell>
          <cell r="I186">
            <v>40206</v>
          </cell>
        </row>
        <row r="187">
          <cell r="A187">
            <v>1.98</v>
          </cell>
          <cell r="D187">
            <v>400000000</v>
          </cell>
          <cell r="G187" t="str">
            <v>Abudban</v>
          </cell>
          <cell r="H187">
            <v>2</v>
          </cell>
          <cell r="I187">
            <v>40204</v>
          </cell>
        </row>
        <row r="188">
          <cell r="A188">
            <v>1.98</v>
          </cell>
          <cell r="D188">
            <v>1000000</v>
          </cell>
          <cell r="G188" t="str">
            <v>Abudban</v>
          </cell>
          <cell r="H188">
            <v>2</v>
          </cell>
          <cell r="I188">
            <v>40202</v>
          </cell>
        </row>
        <row r="189">
          <cell r="A189">
            <v>1.97</v>
          </cell>
          <cell r="D189">
            <v>20000000</v>
          </cell>
          <cell r="G189" t="str">
            <v>Pator</v>
          </cell>
          <cell r="H189">
            <v>4</v>
          </cell>
          <cell r="I189">
            <v>40200</v>
          </cell>
        </row>
        <row r="190">
          <cell r="A190">
            <v>1.9</v>
          </cell>
          <cell r="D190">
            <v>110000000</v>
          </cell>
          <cell r="G190" t="str">
            <v>Abudban</v>
          </cell>
          <cell r="H190">
            <v>3</v>
          </cell>
          <cell r="I190">
            <v>40198</v>
          </cell>
        </row>
        <row r="191">
          <cell r="A191">
            <v>1.9</v>
          </cell>
          <cell r="D191">
            <v>100000000</v>
          </cell>
          <cell r="G191" t="str">
            <v>Endrulf</v>
          </cell>
          <cell r="H191">
            <v>3</v>
          </cell>
          <cell r="I191">
            <v>40196</v>
          </cell>
        </row>
        <row r="192">
          <cell r="A192">
            <v>1.9</v>
          </cell>
          <cell r="D192">
            <v>10000000</v>
          </cell>
          <cell r="G192" t="str">
            <v>Illinfrik</v>
          </cell>
          <cell r="H192">
            <v>4</v>
          </cell>
          <cell r="I192">
            <v>40194</v>
          </cell>
        </row>
        <row r="193">
          <cell r="A193">
            <v>1.86</v>
          </cell>
          <cell r="D193">
            <v>500000000</v>
          </cell>
          <cell r="G193" t="str">
            <v>Ammold</v>
          </cell>
          <cell r="H193">
            <v>2</v>
          </cell>
          <cell r="I193">
            <v>40192</v>
          </cell>
        </row>
        <row r="194">
          <cell r="A194">
            <v>1.79</v>
          </cell>
          <cell r="D194">
            <v>60000000</v>
          </cell>
          <cell r="G194" t="str">
            <v>Malukker</v>
          </cell>
          <cell r="H194">
            <v>5</v>
          </cell>
          <cell r="I194">
            <v>40190</v>
          </cell>
        </row>
        <row r="195">
          <cell r="A195">
            <v>1.72</v>
          </cell>
          <cell r="D195">
            <v>200000000</v>
          </cell>
          <cell r="G195" t="str">
            <v>Odatrik</v>
          </cell>
          <cell r="H195">
            <v>6</v>
          </cell>
          <cell r="I195">
            <v>40188</v>
          </cell>
        </row>
        <row r="196">
          <cell r="A196">
            <v>1.72</v>
          </cell>
          <cell r="D196">
            <v>50000000</v>
          </cell>
          <cell r="G196" t="str">
            <v>Malukker</v>
          </cell>
          <cell r="H196">
            <v>2</v>
          </cell>
          <cell r="I196">
            <v>40186</v>
          </cell>
        </row>
        <row r="197">
          <cell r="A197">
            <v>1.7</v>
          </cell>
          <cell r="D197">
            <v>4000000</v>
          </cell>
          <cell r="G197" t="str">
            <v>Onga</v>
          </cell>
          <cell r="H197">
            <v>3</v>
          </cell>
          <cell r="I197">
            <v>40184</v>
          </cell>
        </row>
        <row r="198">
          <cell r="A198">
            <v>1.7</v>
          </cell>
          <cell r="D198">
            <v>10000000</v>
          </cell>
          <cell r="G198" t="str">
            <v>Magico</v>
          </cell>
          <cell r="H198">
            <v>2</v>
          </cell>
          <cell r="I198">
            <v>40182</v>
          </cell>
        </row>
        <row r="199">
          <cell r="A199">
            <v>1.69</v>
          </cell>
          <cell r="D199">
            <v>20000000</v>
          </cell>
          <cell r="G199" t="str">
            <v>Frarn</v>
          </cell>
          <cell r="H199">
            <v>6</v>
          </cell>
          <cell r="I199">
            <v>40180</v>
          </cell>
        </row>
        <row r="200">
          <cell r="A200">
            <v>1.64</v>
          </cell>
          <cell r="D200">
            <v>100000000</v>
          </cell>
          <cell r="G200" t="str">
            <v>Malukker</v>
          </cell>
          <cell r="H200">
            <v>9</v>
          </cell>
          <cell r="I200">
            <v>40178</v>
          </cell>
        </row>
        <row r="201">
          <cell r="A201">
            <v>1.54</v>
          </cell>
          <cell r="D201">
            <v>10000000</v>
          </cell>
          <cell r="G201" t="str">
            <v>Abudban</v>
          </cell>
          <cell r="H201">
            <v>3</v>
          </cell>
          <cell r="I201">
            <v>40176</v>
          </cell>
        </row>
        <row r="202">
          <cell r="A202">
            <v>1.53</v>
          </cell>
          <cell r="D202">
            <v>500000000</v>
          </cell>
          <cell r="G202" t="str">
            <v>Rens</v>
          </cell>
          <cell r="H202">
            <v>1</v>
          </cell>
          <cell r="I202">
            <v>40174</v>
          </cell>
        </row>
        <row r="203">
          <cell r="A203">
            <v>1.52</v>
          </cell>
          <cell r="D203">
            <v>400000000</v>
          </cell>
          <cell r="G203" t="str">
            <v>Ammold</v>
          </cell>
          <cell r="H203">
            <v>2</v>
          </cell>
          <cell r="I203">
            <v>40172</v>
          </cell>
        </row>
        <row r="204">
          <cell r="A204">
            <v>1.5</v>
          </cell>
          <cell r="D204">
            <v>100000</v>
          </cell>
          <cell r="G204" t="str">
            <v>Abudban</v>
          </cell>
          <cell r="H204">
            <v>3</v>
          </cell>
          <cell r="I204">
            <v>40170</v>
          </cell>
        </row>
        <row r="205">
          <cell r="A205">
            <v>1.5</v>
          </cell>
          <cell r="D205">
            <v>1000000</v>
          </cell>
          <cell r="G205" t="str">
            <v>Pator</v>
          </cell>
          <cell r="H205">
            <v>6</v>
          </cell>
          <cell r="I205">
            <v>40168</v>
          </cell>
        </row>
        <row r="206">
          <cell r="A206">
            <v>1</v>
          </cell>
          <cell r="D206">
            <v>20000000</v>
          </cell>
          <cell r="G206" t="str">
            <v>Malukker</v>
          </cell>
          <cell r="H206">
            <v>2</v>
          </cell>
          <cell r="I206">
            <v>40166</v>
          </cell>
        </row>
        <row r="207">
          <cell r="A207">
            <v>0.08</v>
          </cell>
          <cell r="D207">
            <v>200000000</v>
          </cell>
          <cell r="G207" t="str">
            <v>Malukker</v>
          </cell>
          <cell r="H207">
            <v>2</v>
          </cell>
          <cell r="I207">
            <v>40164</v>
          </cell>
        </row>
      </sheetData>
      <sheetData sheetId="23">
        <row r="6">
          <cell r="A6" t="str">
            <v>John</v>
          </cell>
          <cell r="B6" t="str">
            <v>North</v>
          </cell>
          <cell r="C6">
            <v>76</v>
          </cell>
          <cell r="K6" t="str">
            <v>Chad</v>
          </cell>
          <cell r="L6">
            <v>40676</v>
          </cell>
          <cell r="M6">
            <v>1</v>
          </cell>
        </row>
        <row r="7">
          <cell r="A7" t="str">
            <v>Jim</v>
          </cell>
          <cell r="B7" t="str">
            <v>South</v>
          </cell>
          <cell r="C7">
            <v>94</v>
          </cell>
          <cell r="K7" t="str">
            <v>Chad</v>
          </cell>
          <cell r="L7">
            <v>40707</v>
          </cell>
          <cell r="M7">
            <v>3</v>
          </cell>
        </row>
        <row r="8">
          <cell r="A8" t="str">
            <v>James</v>
          </cell>
          <cell r="B8" t="str">
            <v>North</v>
          </cell>
          <cell r="C8">
            <v>54</v>
          </cell>
          <cell r="K8" t="str">
            <v>Chris</v>
          </cell>
          <cell r="L8">
            <v>40706</v>
          </cell>
          <cell r="M8">
            <v>1</v>
          </cell>
        </row>
        <row r="9">
          <cell r="A9" t="str">
            <v>John</v>
          </cell>
          <cell r="B9" t="str">
            <v>North</v>
          </cell>
          <cell r="C9">
            <v>66</v>
          </cell>
          <cell r="K9" t="str">
            <v>Charlie</v>
          </cell>
          <cell r="L9">
            <v>40716</v>
          </cell>
          <cell r="M9">
            <v>3</v>
          </cell>
        </row>
        <row r="10">
          <cell r="A10" t="str">
            <v>Jim</v>
          </cell>
          <cell r="B10" t="str">
            <v>South</v>
          </cell>
          <cell r="C10">
            <v>70</v>
          </cell>
          <cell r="K10" t="str">
            <v>Callum</v>
          </cell>
          <cell r="L10">
            <v>40691</v>
          </cell>
          <cell r="M10">
            <v>4</v>
          </cell>
        </row>
        <row r="11">
          <cell r="A11" t="str">
            <v>James</v>
          </cell>
          <cell r="B11" t="str">
            <v>North</v>
          </cell>
          <cell r="C11">
            <v>80</v>
          </cell>
          <cell r="K11" t="str">
            <v>Callum</v>
          </cell>
          <cell r="L11">
            <v>40706</v>
          </cell>
          <cell r="M11">
            <v>1</v>
          </cell>
        </row>
        <row r="12">
          <cell r="K12" t="str">
            <v>Chad</v>
          </cell>
          <cell r="L12">
            <v>40716</v>
          </cell>
          <cell r="M12">
            <v>1</v>
          </cell>
        </row>
        <row r="13">
          <cell r="K13" t="str">
            <v>Craig</v>
          </cell>
          <cell r="L13">
            <v>40716</v>
          </cell>
          <cell r="M13">
            <v>1</v>
          </cell>
        </row>
        <row r="14">
          <cell r="K14" t="str">
            <v>Connor</v>
          </cell>
          <cell r="L14">
            <v>40698</v>
          </cell>
          <cell r="M14">
            <v>2</v>
          </cell>
        </row>
        <row r="15">
          <cell r="K15" t="str">
            <v>Charlie</v>
          </cell>
          <cell r="L15">
            <v>40664</v>
          </cell>
          <cell r="M15">
            <v>4</v>
          </cell>
        </row>
        <row r="16">
          <cell r="K16" t="str">
            <v>Chris</v>
          </cell>
          <cell r="L16">
            <v>40665</v>
          </cell>
          <cell r="M16">
            <v>1</v>
          </cell>
        </row>
        <row r="17">
          <cell r="K17" t="str">
            <v>Connor</v>
          </cell>
          <cell r="L17">
            <v>40672</v>
          </cell>
          <cell r="M17">
            <v>3</v>
          </cell>
        </row>
        <row r="18">
          <cell r="K18" t="str">
            <v>Connor</v>
          </cell>
          <cell r="L18">
            <v>40667</v>
          </cell>
          <cell r="M18">
            <v>4</v>
          </cell>
        </row>
        <row r="19">
          <cell r="K19" t="str">
            <v>Callum</v>
          </cell>
          <cell r="L19">
            <v>40675</v>
          </cell>
          <cell r="M19">
            <v>1</v>
          </cell>
        </row>
        <row r="20">
          <cell r="K20" t="str">
            <v>Chris</v>
          </cell>
          <cell r="L20">
            <v>40706</v>
          </cell>
          <cell r="M20">
            <v>1</v>
          </cell>
        </row>
        <row r="21">
          <cell r="K21" t="str">
            <v>Carl</v>
          </cell>
          <cell r="L21">
            <v>40716</v>
          </cell>
          <cell r="M21">
            <v>1</v>
          </cell>
        </row>
        <row r="22">
          <cell r="K22" t="str">
            <v>Craig</v>
          </cell>
          <cell r="L22">
            <v>40699</v>
          </cell>
          <cell r="M22">
            <v>1</v>
          </cell>
        </row>
        <row r="23">
          <cell r="K23" t="str">
            <v>Callum</v>
          </cell>
          <cell r="L23">
            <v>40714</v>
          </cell>
          <cell r="M23">
            <v>4</v>
          </cell>
        </row>
        <row r="24">
          <cell r="K24" t="str">
            <v>Craig</v>
          </cell>
          <cell r="L24">
            <v>40666</v>
          </cell>
          <cell r="M24">
            <v>2</v>
          </cell>
        </row>
        <row r="25">
          <cell r="K25" t="str">
            <v>Connor</v>
          </cell>
          <cell r="L25">
            <v>40674</v>
          </cell>
          <cell r="M25">
            <v>3</v>
          </cell>
        </row>
        <row r="26">
          <cell r="K26" t="str">
            <v>Carl</v>
          </cell>
          <cell r="L26">
            <v>40681</v>
          </cell>
          <cell r="M26">
            <v>4</v>
          </cell>
        </row>
        <row r="27">
          <cell r="K27" t="str">
            <v>Chad</v>
          </cell>
          <cell r="L27">
            <v>40686</v>
          </cell>
          <cell r="M27">
            <v>4</v>
          </cell>
        </row>
        <row r="28">
          <cell r="K28" t="str">
            <v>Connor</v>
          </cell>
          <cell r="L28">
            <v>40695</v>
          </cell>
          <cell r="M28">
            <v>3</v>
          </cell>
        </row>
        <row r="29">
          <cell r="K29" t="str">
            <v>Callum</v>
          </cell>
          <cell r="L29">
            <v>40688</v>
          </cell>
          <cell r="M29">
            <v>3</v>
          </cell>
        </row>
        <row r="30">
          <cell r="K30" t="str">
            <v>Connor</v>
          </cell>
          <cell r="L30">
            <v>40667</v>
          </cell>
          <cell r="M30">
            <v>1</v>
          </cell>
        </row>
        <row r="31">
          <cell r="K31" t="str">
            <v>Chris</v>
          </cell>
          <cell r="L31">
            <v>40701</v>
          </cell>
          <cell r="M31">
            <v>3</v>
          </cell>
        </row>
        <row r="32">
          <cell r="K32" t="str">
            <v>Chris</v>
          </cell>
          <cell r="L32">
            <v>40703</v>
          </cell>
          <cell r="M32">
            <v>2</v>
          </cell>
        </row>
        <row r="33">
          <cell r="K33" t="str">
            <v>Chad</v>
          </cell>
          <cell r="L33">
            <v>40704</v>
          </cell>
          <cell r="M33">
            <v>1</v>
          </cell>
        </row>
        <row r="34">
          <cell r="K34" t="str">
            <v>Callum</v>
          </cell>
          <cell r="L34">
            <v>40722</v>
          </cell>
          <cell r="M34">
            <v>4</v>
          </cell>
        </row>
        <row r="35">
          <cell r="K35" t="str">
            <v>Chris</v>
          </cell>
          <cell r="L35">
            <v>40671</v>
          </cell>
          <cell r="M35">
            <v>1</v>
          </cell>
        </row>
        <row r="36">
          <cell r="K36" t="str">
            <v>Craig</v>
          </cell>
          <cell r="L36">
            <v>40702</v>
          </cell>
          <cell r="M36">
            <v>4</v>
          </cell>
        </row>
        <row r="37">
          <cell r="K37" t="str">
            <v>Carl</v>
          </cell>
          <cell r="L37">
            <v>40690</v>
          </cell>
          <cell r="M37">
            <v>3</v>
          </cell>
        </row>
        <row r="38">
          <cell r="K38" t="str">
            <v>Craig</v>
          </cell>
          <cell r="L38">
            <v>40703</v>
          </cell>
          <cell r="M38">
            <v>3</v>
          </cell>
        </row>
      </sheetData>
      <sheetData sheetId="2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:H15"/>
  <sheetViews>
    <sheetView showGridLines="0" tabSelected="1" workbookViewId="0">
      <selection activeCell="H23" sqref="H23"/>
    </sheetView>
  </sheetViews>
  <sheetFormatPr defaultRowHeight="15" x14ac:dyDescent="0.25"/>
  <cols>
    <col min="1" max="2" width="1.28515625" style="107" customWidth="1"/>
    <col min="3" max="3" width="9.140625" style="107"/>
    <col min="4" max="4" width="28.5703125" style="107" customWidth="1"/>
    <col min="5" max="5" width="10.7109375" style="107" customWidth="1"/>
    <col min="6" max="6" width="9.140625" style="107"/>
    <col min="7" max="7" width="14.85546875" style="107" customWidth="1"/>
    <col min="8" max="8" width="16.85546875" style="107" customWidth="1"/>
    <col min="9" max="16384" width="9.140625" style="107"/>
  </cols>
  <sheetData>
    <row r="1" spans="1:8" ht="51.75" customHeight="1" x14ac:dyDescent="0.25">
      <c r="A1" s="104" t="s">
        <v>522</v>
      </c>
      <c r="B1" s="105"/>
      <c r="C1" s="106"/>
      <c r="D1" s="105"/>
      <c r="E1" s="105"/>
      <c r="F1" s="105"/>
      <c r="G1" s="105"/>
      <c r="H1" s="105"/>
    </row>
    <row r="2" spans="1:8" ht="9" customHeight="1" x14ac:dyDescent="0.25"/>
    <row r="3" spans="1:8" ht="9.75" customHeight="1" x14ac:dyDescent="0.25">
      <c r="C3" s="108"/>
      <c r="D3" s="109"/>
      <c r="E3" s="110"/>
      <c r="F3" s="110"/>
      <c r="G3" s="110"/>
      <c r="H3" s="111"/>
    </row>
    <row r="4" spans="1:8" ht="24.75" customHeight="1" x14ac:dyDescent="0.25">
      <c r="B4" s="112"/>
      <c r="C4" s="113"/>
      <c r="D4" s="114" t="s">
        <v>523</v>
      </c>
      <c r="E4" s="114"/>
      <c r="F4" s="115"/>
      <c r="G4" s="116"/>
      <c r="H4" s="117"/>
    </row>
    <row r="5" spans="1:8" ht="24.75" customHeight="1" x14ac:dyDescent="0.25">
      <c r="B5" s="112"/>
      <c r="C5" s="113"/>
      <c r="D5" s="114" t="s">
        <v>524</v>
      </c>
      <c r="E5" s="114"/>
      <c r="F5" s="115"/>
      <c r="G5" s="116"/>
      <c r="H5" s="117"/>
    </row>
    <row r="6" spans="1:8" ht="24.75" customHeight="1" x14ac:dyDescent="0.25">
      <c r="B6" s="112"/>
      <c r="C6" s="113"/>
      <c r="D6" s="114" t="s">
        <v>525</v>
      </c>
      <c r="E6" s="114"/>
      <c r="F6" s="115"/>
      <c r="G6" s="116"/>
      <c r="H6" s="117"/>
    </row>
    <row r="7" spans="1:8" ht="24.75" customHeight="1" x14ac:dyDescent="0.25">
      <c r="B7" s="112"/>
      <c r="C7" s="113"/>
      <c r="D7" s="114" t="s">
        <v>526</v>
      </c>
      <c r="E7" s="114"/>
      <c r="F7" s="115"/>
      <c r="G7" s="116"/>
      <c r="H7" s="117"/>
    </row>
    <row r="8" spans="1:8" ht="24.75" customHeight="1" x14ac:dyDescent="0.25">
      <c r="B8" s="112"/>
      <c r="C8" s="113"/>
      <c r="D8" s="114" t="s">
        <v>527</v>
      </c>
      <c r="E8" s="114"/>
      <c r="F8" s="115"/>
      <c r="G8" s="116"/>
      <c r="H8" s="117"/>
    </row>
    <row r="9" spans="1:8" ht="24.75" customHeight="1" x14ac:dyDescent="0.25">
      <c r="B9" s="112"/>
      <c r="C9" s="113"/>
      <c r="D9" s="114" t="s">
        <v>528</v>
      </c>
      <c r="E9" s="114"/>
      <c r="F9" s="115"/>
      <c r="G9" s="116"/>
      <c r="H9" s="117"/>
    </row>
    <row r="10" spans="1:8" ht="24.75" customHeight="1" x14ac:dyDescent="0.25">
      <c r="B10" s="112"/>
      <c r="C10" s="113"/>
      <c r="D10" s="114" t="s">
        <v>529</v>
      </c>
      <c r="E10" s="114"/>
      <c r="F10" s="115"/>
      <c r="G10" s="116"/>
      <c r="H10" s="117"/>
    </row>
    <row r="11" spans="1:8" ht="24.75" customHeight="1" x14ac:dyDescent="0.25">
      <c r="B11" s="112"/>
      <c r="C11" s="113"/>
      <c r="D11" s="114" t="s">
        <v>530</v>
      </c>
      <c r="E11" s="114"/>
      <c r="F11" s="115"/>
      <c r="G11" s="116"/>
      <c r="H11" s="117"/>
    </row>
    <row r="12" spans="1:8" ht="24.75" customHeight="1" x14ac:dyDescent="0.25">
      <c r="B12" s="112"/>
      <c r="C12" s="113"/>
      <c r="D12" s="114" t="s">
        <v>250</v>
      </c>
      <c r="E12" s="114"/>
      <c r="F12" s="115"/>
      <c r="G12" s="116"/>
      <c r="H12" s="117"/>
    </row>
    <row r="13" spans="1:8" ht="24.75" customHeight="1" x14ac:dyDescent="0.25">
      <c r="B13" s="112"/>
      <c r="C13" s="113"/>
      <c r="D13" s="114" t="s">
        <v>531</v>
      </c>
      <c r="E13" s="114"/>
      <c r="F13" s="115"/>
      <c r="G13" s="116"/>
      <c r="H13" s="117"/>
    </row>
    <row r="14" spans="1:8" ht="24.75" customHeight="1" x14ac:dyDescent="0.25">
      <c r="B14" s="112"/>
      <c r="C14" s="113"/>
      <c r="D14" s="114" t="s">
        <v>532</v>
      </c>
      <c r="E14" s="114"/>
      <c r="F14" s="115"/>
      <c r="G14" s="116"/>
      <c r="H14" s="117"/>
    </row>
    <row r="15" spans="1:8" x14ac:dyDescent="0.25">
      <c r="C15" s="118"/>
      <c r="D15" s="119"/>
      <c r="E15" s="119"/>
      <c r="F15" s="119"/>
      <c r="G15" s="119"/>
      <c r="H15" s="120"/>
    </row>
  </sheetData>
  <hyperlinks>
    <hyperlink ref="D4" location="'COUNT COUNTA COUNTBLANK'!A1" display="COUNT COUNTA COUNTBLANK"/>
    <hyperlink ref="D5" location="SUBSTITUTE!A1" display="SUBSTITUTE"/>
    <hyperlink ref="D6" location="Histogram!A1" display="Histogram"/>
    <hyperlink ref="D7" location="Hyperlinks!A1" display="Hyperlinks"/>
    <hyperlink ref="D8" location="'Chart Secondary Axis'!A1" display="Chart Secondary Axis"/>
    <hyperlink ref="D9" location="'Chart Axis Labels'!A1" display="Chart Axis Labels"/>
    <hyperlink ref="D10" location="'SEARCH &amp; FIND'!A1" display="SEARCH &amp; FIND"/>
    <hyperlink ref="D11" location="Wildcards!A1" display="Wildcards"/>
    <hyperlink ref="D12" location="'Database Functions'!A1" display="Database Functions"/>
    <hyperlink ref="D13" location="CONVERT!A1" display="CONVERT"/>
    <hyperlink ref="D14" location="TIME!A1" display="TIME"/>
  </hyperlinks>
  <pageMargins left="0.70866141732283472" right="0.70866141732283472" top="0.19685039370078741" bottom="0.35433070866141736" header="0" footer="0.19685039370078741"/>
  <pageSetup paperSize="9" orientation="landscape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N74"/>
  <sheetViews>
    <sheetView workbookViewId="0">
      <selection activeCell="Q22" sqref="Q22"/>
    </sheetView>
  </sheetViews>
  <sheetFormatPr defaultRowHeight="15" x14ac:dyDescent="0.25"/>
  <cols>
    <col min="1" max="1" width="9.42578125" bestFit="1" customWidth="1"/>
    <col min="2" max="2" width="12.7109375" bestFit="1" customWidth="1"/>
    <col min="3" max="3" width="12.7109375" style="2" bestFit="1" customWidth="1"/>
    <col min="4" max="4" width="10.28515625" bestFit="1" customWidth="1"/>
    <col min="6" max="6" width="2.5703125" customWidth="1"/>
    <col min="7" max="11" width="10.28515625" customWidth="1"/>
    <col min="12" max="12" width="2.28515625" customWidth="1"/>
  </cols>
  <sheetData>
    <row r="1" spans="1:14" ht="21" x14ac:dyDescent="0.35">
      <c r="A1" s="30" t="s">
        <v>250</v>
      </c>
    </row>
    <row r="2" spans="1:14" x14ac:dyDescent="0.25">
      <c r="A2" s="29"/>
    </row>
    <row r="3" spans="1:14" x14ac:dyDescent="0.25">
      <c r="A3" s="71" t="s">
        <v>152</v>
      </c>
      <c r="B3" s="71"/>
      <c r="C3" s="71"/>
      <c r="D3" s="71"/>
      <c r="E3" s="71"/>
      <c r="G3" s="65" t="s">
        <v>245</v>
      </c>
      <c r="H3" s="65" t="s">
        <v>246</v>
      </c>
      <c r="I3" s="65" t="s">
        <v>247</v>
      </c>
      <c r="J3" s="65" t="s">
        <v>248</v>
      </c>
      <c r="K3" s="65" t="s">
        <v>249</v>
      </c>
      <c r="M3" s="66" t="s">
        <v>251</v>
      </c>
    </row>
    <row r="4" spans="1:14" x14ac:dyDescent="0.25">
      <c r="A4" s="70" t="s">
        <v>153</v>
      </c>
      <c r="B4" s="70" t="s">
        <v>154</v>
      </c>
      <c r="C4" s="70" t="s">
        <v>154</v>
      </c>
      <c r="D4" s="70" t="s">
        <v>155</v>
      </c>
      <c r="E4" s="70" t="s">
        <v>243</v>
      </c>
      <c r="M4" s="67" t="s">
        <v>234</v>
      </c>
    </row>
    <row r="5" spans="1:14" x14ac:dyDescent="0.25">
      <c r="A5" s="69" t="s">
        <v>234</v>
      </c>
      <c r="B5" s="69" t="str">
        <f>"&gt;=01/01/2011"</f>
        <v>&gt;=01/01/2011</v>
      </c>
      <c r="C5" s="69" t="str">
        <f>"&lt;=31/03/2011"</f>
        <v>&lt;=31/03/2011</v>
      </c>
      <c r="D5" s="68"/>
      <c r="E5" s="69"/>
      <c r="G5" s="64">
        <f>DSUM(data_table,"Amount",$A$4:$E$6)</f>
        <v>229150.90000000002</v>
      </c>
      <c r="H5" s="64">
        <f>DCOUNT(data_table,"Amount",$A$4:$E$6)</f>
        <v>15</v>
      </c>
      <c r="I5" s="64">
        <f>DAVERAGE(data_table,"Amount",$A$4:$E$6)</f>
        <v>15276.726666666667</v>
      </c>
      <c r="J5" s="64">
        <f>DMAX(data_table,"Amount",$A$4:$E$6)</f>
        <v>34970</v>
      </c>
      <c r="K5" s="64">
        <f>DMIN(data_table,"Amount",$A$4:$E$6)</f>
        <v>1000</v>
      </c>
      <c r="M5" s="67" t="s">
        <v>235</v>
      </c>
    </row>
    <row r="6" spans="1:14" x14ac:dyDescent="0.25">
      <c r="A6" s="69" t="s">
        <v>235</v>
      </c>
      <c r="B6" s="69" t="str">
        <f>"&gt;=01/01/2011"</f>
        <v>&gt;=01/01/2011</v>
      </c>
      <c r="C6" s="69" t="str">
        <f>"&lt;=31/03/2011"</f>
        <v>&lt;=31/03/2011</v>
      </c>
      <c r="D6" s="68"/>
      <c r="E6" s="69"/>
      <c r="M6" s="67" t="s">
        <v>236</v>
      </c>
    </row>
    <row r="7" spans="1:14" x14ac:dyDescent="0.25">
      <c r="M7" s="67" t="s">
        <v>237</v>
      </c>
      <c r="N7" s="29"/>
    </row>
    <row r="8" spans="1:14" ht="15.75" thickBot="1" x14ac:dyDescent="0.3">
      <c r="A8" s="58" t="s">
        <v>153</v>
      </c>
      <c r="B8" s="59" t="s">
        <v>154</v>
      </c>
      <c r="C8" s="60" t="s">
        <v>244</v>
      </c>
      <c r="D8" s="60" t="s">
        <v>155</v>
      </c>
      <c r="E8" s="60" t="s">
        <v>243</v>
      </c>
      <c r="M8" s="67" t="s">
        <v>239</v>
      </c>
    </row>
    <row r="9" spans="1:14" ht="15.75" thickTop="1" x14ac:dyDescent="0.25">
      <c r="A9" s="47" t="s">
        <v>234</v>
      </c>
      <c r="B9" s="48">
        <v>40571</v>
      </c>
      <c r="C9" s="61" t="s">
        <v>156</v>
      </c>
      <c r="D9" s="49" t="s">
        <v>202</v>
      </c>
      <c r="E9" s="50">
        <v>8000</v>
      </c>
      <c r="M9" s="67" t="s">
        <v>238</v>
      </c>
    </row>
    <row r="10" spans="1:14" x14ac:dyDescent="0.25">
      <c r="A10" s="51" t="s">
        <v>234</v>
      </c>
      <c r="B10" s="52">
        <v>40577</v>
      </c>
      <c r="C10" s="62" t="s">
        <v>157</v>
      </c>
      <c r="D10" s="53" t="s">
        <v>203</v>
      </c>
      <c r="E10" s="46">
        <v>6000</v>
      </c>
      <c r="M10" s="67" t="s">
        <v>240</v>
      </c>
    </row>
    <row r="11" spans="1:14" x14ac:dyDescent="0.25">
      <c r="A11" s="54" t="s">
        <v>234</v>
      </c>
      <c r="B11" s="55">
        <v>40591</v>
      </c>
      <c r="C11" s="63" t="s">
        <v>158</v>
      </c>
      <c r="D11" s="56" t="s">
        <v>204</v>
      </c>
      <c r="E11" s="57">
        <v>7000</v>
      </c>
      <c r="M11" s="67" t="s">
        <v>241</v>
      </c>
    </row>
    <row r="12" spans="1:14" x14ac:dyDescent="0.25">
      <c r="A12" s="51" t="s">
        <v>234</v>
      </c>
      <c r="B12" s="52">
        <v>40591</v>
      </c>
      <c r="C12" s="62" t="s">
        <v>159</v>
      </c>
      <c r="D12" s="53" t="s">
        <v>205</v>
      </c>
      <c r="E12" s="46">
        <v>4000</v>
      </c>
      <c r="M12" s="67" t="s">
        <v>242</v>
      </c>
    </row>
    <row r="13" spans="1:14" x14ac:dyDescent="0.25">
      <c r="A13" s="54" t="s">
        <v>234</v>
      </c>
      <c r="B13" s="55">
        <v>40592</v>
      </c>
      <c r="C13" s="63" t="s">
        <v>160</v>
      </c>
      <c r="D13" s="56" t="s">
        <v>206</v>
      </c>
      <c r="E13" s="57">
        <v>1000</v>
      </c>
    </row>
    <row r="14" spans="1:14" x14ac:dyDescent="0.25">
      <c r="A14" s="51" t="s">
        <v>234</v>
      </c>
      <c r="B14" s="52">
        <v>40598</v>
      </c>
      <c r="C14" s="62" t="s">
        <v>161</v>
      </c>
      <c r="D14" s="53" t="s">
        <v>207</v>
      </c>
      <c r="E14" s="46">
        <v>6000</v>
      </c>
    </row>
    <row r="15" spans="1:14" x14ac:dyDescent="0.25">
      <c r="A15" s="54" t="s">
        <v>234</v>
      </c>
      <c r="B15" s="55">
        <v>40598</v>
      </c>
      <c r="C15" s="63" t="s">
        <v>162</v>
      </c>
      <c r="D15" s="56" t="s">
        <v>208</v>
      </c>
      <c r="E15" s="57">
        <v>6000</v>
      </c>
    </row>
    <row r="16" spans="1:14" x14ac:dyDescent="0.25">
      <c r="A16" s="51" t="s">
        <v>235</v>
      </c>
      <c r="B16" s="52">
        <v>40562</v>
      </c>
      <c r="C16" s="62" t="s">
        <v>163</v>
      </c>
      <c r="D16" s="53" t="s">
        <v>209</v>
      </c>
      <c r="E16" s="46">
        <v>34970</v>
      </c>
    </row>
    <row r="17" spans="1:5" x14ac:dyDescent="0.25">
      <c r="A17" s="54" t="s">
        <v>235</v>
      </c>
      <c r="B17" s="55">
        <v>40564</v>
      </c>
      <c r="C17" s="63" t="s">
        <v>164</v>
      </c>
      <c r="D17" s="56" t="s">
        <v>210</v>
      </c>
      <c r="E17" s="57">
        <v>34545.449999999997</v>
      </c>
    </row>
    <row r="18" spans="1:5" x14ac:dyDescent="0.25">
      <c r="A18" s="51" t="s">
        <v>235</v>
      </c>
      <c r="B18" s="52">
        <v>40599</v>
      </c>
      <c r="C18" s="62" t="s">
        <v>165</v>
      </c>
      <c r="D18" s="53" t="s">
        <v>211</v>
      </c>
      <c r="E18" s="46">
        <v>25196.36</v>
      </c>
    </row>
    <row r="19" spans="1:5" x14ac:dyDescent="0.25">
      <c r="A19" s="54" t="s">
        <v>235</v>
      </c>
      <c r="B19" s="55">
        <v>40602</v>
      </c>
      <c r="C19" s="63" t="s">
        <v>166</v>
      </c>
      <c r="D19" s="56" t="s">
        <v>212</v>
      </c>
      <c r="E19" s="57">
        <v>24913.64</v>
      </c>
    </row>
    <row r="20" spans="1:5" x14ac:dyDescent="0.25">
      <c r="A20" s="51" t="s">
        <v>235</v>
      </c>
      <c r="B20" s="52">
        <v>40602</v>
      </c>
      <c r="C20" s="62" t="s">
        <v>167</v>
      </c>
      <c r="D20" s="53" t="s">
        <v>213</v>
      </c>
      <c r="E20" s="46">
        <v>7000</v>
      </c>
    </row>
    <row r="21" spans="1:5" x14ac:dyDescent="0.25">
      <c r="A21" s="54" t="s">
        <v>235</v>
      </c>
      <c r="B21" s="55">
        <v>40612</v>
      </c>
      <c r="C21" s="63" t="s">
        <v>168</v>
      </c>
      <c r="D21" s="56" t="s">
        <v>214</v>
      </c>
      <c r="E21" s="57">
        <v>14545.45</v>
      </c>
    </row>
    <row r="22" spans="1:5" x14ac:dyDescent="0.25">
      <c r="A22" s="51" t="s">
        <v>235</v>
      </c>
      <c r="B22" s="52">
        <v>40623</v>
      </c>
      <c r="C22" s="62" t="s">
        <v>169</v>
      </c>
      <c r="D22" s="53" t="s">
        <v>215</v>
      </c>
      <c r="E22" s="46">
        <v>17943.64</v>
      </c>
    </row>
    <row r="23" spans="1:5" x14ac:dyDescent="0.25">
      <c r="A23" s="54" t="s">
        <v>235</v>
      </c>
      <c r="B23" s="55">
        <v>40633</v>
      </c>
      <c r="C23" s="63" t="s">
        <v>170</v>
      </c>
      <c r="D23" s="56" t="s">
        <v>216</v>
      </c>
      <c r="E23" s="57">
        <v>32036.36</v>
      </c>
    </row>
    <row r="24" spans="1:5" x14ac:dyDescent="0.25">
      <c r="A24" s="51" t="s">
        <v>236</v>
      </c>
      <c r="B24" s="52">
        <v>40611</v>
      </c>
      <c r="C24" s="62" t="s">
        <v>171</v>
      </c>
      <c r="D24" s="53" t="s">
        <v>208</v>
      </c>
      <c r="E24" s="46">
        <v>84200</v>
      </c>
    </row>
    <row r="25" spans="1:5" x14ac:dyDescent="0.25">
      <c r="A25" s="54" t="s">
        <v>237</v>
      </c>
      <c r="B25" s="55">
        <v>40612</v>
      </c>
      <c r="C25" s="63" t="s">
        <v>168</v>
      </c>
      <c r="D25" s="56" t="s">
        <v>209</v>
      </c>
      <c r="E25" s="57">
        <v>77258.179999999993</v>
      </c>
    </row>
    <row r="26" spans="1:5" x14ac:dyDescent="0.25">
      <c r="A26" s="51" t="s">
        <v>241</v>
      </c>
      <c r="B26" s="52">
        <v>40588</v>
      </c>
      <c r="C26" s="62" t="s">
        <v>172</v>
      </c>
      <c r="D26" s="53" t="s">
        <v>217</v>
      </c>
      <c r="E26" s="46">
        <v>8015.91</v>
      </c>
    </row>
    <row r="27" spans="1:5" x14ac:dyDescent="0.25">
      <c r="A27" s="54" t="s">
        <v>241</v>
      </c>
      <c r="B27" s="55">
        <v>40606</v>
      </c>
      <c r="C27" s="63" t="s">
        <v>173</v>
      </c>
      <c r="D27" s="56" t="s">
        <v>217</v>
      </c>
      <c r="E27" s="57">
        <v>27272.73</v>
      </c>
    </row>
    <row r="28" spans="1:5" x14ac:dyDescent="0.25">
      <c r="A28" s="51" t="s">
        <v>234</v>
      </c>
      <c r="B28" s="52">
        <v>40639</v>
      </c>
      <c r="C28" s="62" t="s">
        <v>174</v>
      </c>
      <c r="D28" s="53" t="s">
        <v>218</v>
      </c>
      <c r="E28" s="46">
        <v>6000</v>
      </c>
    </row>
    <row r="29" spans="1:5" x14ac:dyDescent="0.25">
      <c r="A29" s="54" t="s">
        <v>235</v>
      </c>
      <c r="B29" s="55">
        <v>40639</v>
      </c>
      <c r="C29" s="63" t="s">
        <v>168</v>
      </c>
      <c r="D29" s="56" t="s">
        <v>209</v>
      </c>
      <c r="E29" s="57">
        <v>14545.45</v>
      </c>
    </row>
    <row r="30" spans="1:5" x14ac:dyDescent="0.25">
      <c r="A30" s="51" t="s">
        <v>236</v>
      </c>
      <c r="B30" s="52">
        <v>40647</v>
      </c>
      <c r="C30" s="62" t="s">
        <v>175</v>
      </c>
      <c r="D30" s="53" t="s">
        <v>215</v>
      </c>
      <c r="E30" s="46">
        <v>36533.64</v>
      </c>
    </row>
    <row r="31" spans="1:5" x14ac:dyDescent="0.25">
      <c r="A31" s="54" t="s">
        <v>236</v>
      </c>
      <c r="B31" s="55">
        <v>40657</v>
      </c>
      <c r="C31" s="63" t="s">
        <v>176</v>
      </c>
      <c r="D31" s="56" t="s">
        <v>219</v>
      </c>
      <c r="E31" s="57">
        <v>46845.45</v>
      </c>
    </row>
    <row r="32" spans="1:5" x14ac:dyDescent="0.25">
      <c r="A32" s="51" t="s">
        <v>237</v>
      </c>
      <c r="B32" s="52">
        <v>40639</v>
      </c>
      <c r="C32" s="62" t="s">
        <v>168</v>
      </c>
      <c r="D32" s="53" t="s">
        <v>213</v>
      </c>
      <c r="E32" s="46">
        <v>77258.179999999993</v>
      </c>
    </row>
    <row r="33" spans="1:5" x14ac:dyDescent="0.25">
      <c r="A33" s="54" t="s">
        <v>237</v>
      </c>
      <c r="B33" s="55">
        <v>40640</v>
      </c>
      <c r="C33" s="63" t="s">
        <v>177</v>
      </c>
      <c r="D33" s="56" t="s">
        <v>208</v>
      </c>
      <c r="E33" s="57">
        <v>20719.09</v>
      </c>
    </row>
    <row r="34" spans="1:5" x14ac:dyDescent="0.25">
      <c r="A34" s="51" t="s">
        <v>237</v>
      </c>
      <c r="B34" s="52">
        <v>40645</v>
      </c>
      <c r="C34" s="62" t="s">
        <v>178</v>
      </c>
      <c r="D34" s="53" t="s">
        <v>210</v>
      </c>
      <c r="E34" s="46">
        <v>12869.09</v>
      </c>
    </row>
    <row r="35" spans="1:5" x14ac:dyDescent="0.25">
      <c r="A35" s="54" t="s">
        <v>240</v>
      </c>
      <c r="B35" s="55">
        <v>40687</v>
      </c>
      <c r="C35" s="63" t="s">
        <v>179</v>
      </c>
      <c r="D35" s="56" t="s">
        <v>220</v>
      </c>
      <c r="E35" s="57">
        <v>1000</v>
      </c>
    </row>
    <row r="36" spans="1:5" x14ac:dyDescent="0.25">
      <c r="A36" s="51" t="s">
        <v>240</v>
      </c>
      <c r="B36" s="52">
        <v>40693</v>
      </c>
      <c r="C36" s="62" t="s">
        <v>179</v>
      </c>
      <c r="D36" s="53" t="s">
        <v>220</v>
      </c>
      <c r="E36" s="46">
        <v>1000</v>
      </c>
    </row>
    <row r="37" spans="1:5" x14ac:dyDescent="0.25">
      <c r="A37" s="54" t="s">
        <v>240</v>
      </c>
      <c r="B37" s="55">
        <v>40693</v>
      </c>
      <c r="C37" s="63" t="s">
        <v>180</v>
      </c>
      <c r="D37" s="56" t="s">
        <v>221</v>
      </c>
      <c r="E37" s="57">
        <v>1000</v>
      </c>
    </row>
    <row r="38" spans="1:5" x14ac:dyDescent="0.25">
      <c r="A38" s="51" t="s">
        <v>234</v>
      </c>
      <c r="B38" s="52">
        <v>40673</v>
      </c>
      <c r="C38" s="62" t="s">
        <v>181</v>
      </c>
      <c r="D38" s="53" t="s">
        <v>222</v>
      </c>
      <c r="E38" s="46">
        <v>7000</v>
      </c>
    </row>
    <row r="39" spans="1:5" x14ac:dyDescent="0.25">
      <c r="A39" s="54" t="s">
        <v>234</v>
      </c>
      <c r="B39" s="55">
        <v>40674</v>
      </c>
      <c r="C39" s="63" t="s">
        <v>181</v>
      </c>
      <c r="D39" s="56" t="s">
        <v>222</v>
      </c>
      <c r="E39" s="57">
        <v>7000</v>
      </c>
    </row>
    <row r="40" spans="1:5" x14ac:dyDescent="0.25">
      <c r="A40" s="51" t="s">
        <v>234</v>
      </c>
      <c r="B40" s="52">
        <v>40687</v>
      </c>
      <c r="C40" s="62" t="s">
        <v>179</v>
      </c>
      <c r="D40" s="53" t="s">
        <v>220</v>
      </c>
      <c r="E40" s="46">
        <v>5000</v>
      </c>
    </row>
    <row r="41" spans="1:5" x14ac:dyDescent="0.25">
      <c r="A41" s="54" t="s">
        <v>234</v>
      </c>
      <c r="B41" s="55">
        <v>40693</v>
      </c>
      <c r="C41" s="63" t="s">
        <v>179</v>
      </c>
      <c r="D41" s="56" t="s">
        <v>220</v>
      </c>
      <c r="E41" s="57">
        <v>5000</v>
      </c>
    </row>
    <row r="42" spans="1:5" x14ac:dyDescent="0.25">
      <c r="A42" s="51" t="s">
        <v>235</v>
      </c>
      <c r="B42" s="52">
        <v>40672</v>
      </c>
      <c r="C42" s="62" t="s">
        <v>168</v>
      </c>
      <c r="D42" s="53" t="s">
        <v>213</v>
      </c>
      <c r="E42" s="46">
        <v>14545.45</v>
      </c>
    </row>
    <row r="43" spans="1:5" x14ac:dyDescent="0.25">
      <c r="A43" s="54" t="s">
        <v>237</v>
      </c>
      <c r="B43" s="55">
        <v>40672</v>
      </c>
      <c r="C43" s="63" t="s">
        <v>168</v>
      </c>
      <c r="D43" s="56" t="s">
        <v>213</v>
      </c>
      <c r="E43" s="57">
        <v>77258.179999999993</v>
      </c>
    </row>
    <row r="44" spans="1:5" x14ac:dyDescent="0.25">
      <c r="A44" s="51" t="s">
        <v>237</v>
      </c>
      <c r="B44" s="52">
        <v>40682</v>
      </c>
      <c r="C44" s="62" t="s">
        <v>182</v>
      </c>
      <c r="D44" s="53" t="s">
        <v>215</v>
      </c>
      <c r="E44" s="46">
        <v>10023.64</v>
      </c>
    </row>
    <row r="45" spans="1:5" x14ac:dyDescent="0.25">
      <c r="A45" s="54" t="s">
        <v>237</v>
      </c>
      <c r="B45" s="55">
        <v>40683</v>
      </c>
      <c r="C45" s="63" t="s">
        <v>182</v>
      </c>
      <c r="D45" s="56" t="s">
        <v>215</v>
      </c>
      <c r="E45" s="57">
        <v>10023.64</v>
      </c>
    </row>
    <row r="46" spans="1:5" x14ac:dyDescent="0.25">
      <c r="A46" s="51" t="s">
        <v>237</v>
      </c>
      <c r="B46" s="52">
        <v>40687</v>
      </c>
      <c r="C46" s="62" t="s">
        <v>183</v>
      </c>
      <c r="D46" s="53" t="s">
        <v>216</v>
      </c>
      <c r="E46" s="46">
        <v>11909.09</v>
      </c>
    </row>
    <row r="47" spans="1:5" x14ac:dyDescent="0.25">
      <c r="A47" s="54" t="s">
        <v>237</v>
      </c>
      <c r="B47" s="55">
        <v>40690</v>
      </c>
      <c r="C47" s="63" t="s">
        <v>184</v>
      </c>
      <c r="D47" s="56" t="s">
        <v>211</v>
      </c>
      <c r="E47" s="57">
        <v>18946.36</v>
      </c>
    </row>
    <row r="48" spans="1:5" x14ac:dyDescent="0.25">
      <c r="A48" s="51" t="s">
        <v>238</v>
      </c>
      <c r="B48" s="52">
        <v>40686</v>
      </c>
      <c r="C48" s="62" t="s">
        <v>185</v>
      </c>
      <c r="D48" s="53" t="s">
        <v>223</v>
      </c>
      <c r="E48" s="46">
        <v>707.27</v>
      </c>
    </row>
    <row r="49" spans="1:5" x14ac:dyDescent="0.25">
      <c r="A49" s="54" t="s">
        <v>238</v>
      </c>
      <c r="B49" s="55">
        <v>40686</v>
      </c>
      <c r="C49" s="63" t="s">
        <v>186</v>
      </c>
      <c r="D49" s="56" t="s">
        <v>219</v>
      </c>
      <c r="E49" s="57">
        <v>126</v>
      </c>
    </row>
    <row r="50" spans="1:5" x14ac:dyDescent="0.25">
      <c r="A50" s="51" t="s">
        <v>241</v>
      </c>
      <c r="B50" s="52">
        <v>40665</v>
      </c>
      <c r="C50" s="62" t="s">
        <v>173</v>
      </c>
      <c r="D50" s="53" t="s">
        <v>223</v>
      </c>
      <c r="E50" s="46">
        <v>27272.73</v>
      </c>
    </row>
    <row r="51" spans="1:5" x14ac:dyDescent="0.25">
      <c r="A51" s="54" t="s">
        <v>241</v>
      </c>
      <c r="B51" s="55">
        <v>40681</v>
      </c>
      <c r="C51" s="63" t="s">
        <v>187</v>
      </c>
      <c r="D51" s="56" t="s">
        <v>224</v>
      </c>
      <c r="E51" s="57">
        <v>18181.82</v>
      </c>
    </row>
    <row r="52" spans="1:5" x14ac:dyDescent="0.25">
      <c r="A52" s="51" t="s">
        <v>241</v>
      </c>
      <c r="B52" s="52">
        <v>40682</v>
      </c>
      <c r="C52" s="62" t="s">
        <v>187</v>
      </c>
      <c r="D52" s="53" t="s">
        <v>224</v>
      </c>
      <c r="E52" s="46">
        <v>18181.82</v>
      </c>
    </row>
    <row r="53" spans="1:5" x14ac:dyDescent="0.25">
      <c r="A53" s="54" t="s">
        <v>241</v>
      </c>
      <c r="B53" s="55">
        <v>40686</v>
      </c>
      <c r="C53" s="63" t="s">
        <v>173</v>
      </c>
      <c r="D53" s="56" t="s">
        <v>223</v>
      </c>
      <c r="E53" s="57">
        <v>27272.73</v>
      </c>
    </row>
    <row r="54" spans="1:5" x14ac:dyDescent="0.25">
      <c r="A54" s="51" t="s">
        <v>241</v>
      </c>
      <c r="B54" s="52">
        <v>40687</v>
      </c>
      <c r="C54" s="62" t="s">
        <v>188</v>
      </c>
      <c r="D54" s="53" t="s">
        <v>225</v>
      </c>
      <c r="E54" s="46">
        <v>5000</v>
      </c>
    </row>
    <row r="55" spans="1:5" x14ac:dyDescent="0.25">
      <c r="A55" s="54" t="s">
        <v>241</v>
      </c>
      <c r="B55" s="55">
        <v>40689</v>
      </c>
      <c r="C55" s="63" t="s">
        <v>187</v>
      </c>
      <c r="D55" s="56" t="s">
        <v>226</v>
      </c>
      <c r="E55" s="57">
        <v>18181.82</v>
      </c>
    </row>
    <row r="56" spans="1:5" x14ac:dyDescent="0.25">
      <c r="A56" s="51" t="s">
        <v>234</v>
      </c>
      <c r="B56" s="52">
        <v>40736</v>
      </c>
      <c r="C56" s="62" t="s">
        <v>189</v>
      </c>
      <c r="D56" s="53" t="s">
        <v>227</v>
      </c>
      <c r="E56" s="46">
        <v>6000</v>
      </c>
    </row>
    <row r="57" spans="1:5" x14ac:dyDescent="0.25">
      <c r="A57" s="54" t="s">
        <v>234</v>
      </c>
      <c r="B57" s="55">
        <v>40746</v>
      </c>
      <c r="C57" s="63" t="s">
        <v>190</v>
      </c>
      <c r="D57" s="56" t="s">
        <v>228</v>
      </c>
      <c r="E57" s="57">
        <v>6000</v>
      </c>
    </row>
    <row r="58" spans="1:5" x14ac:dyDescent="0.25">
      <c r="A58" s="51" t="s">
        <v>234</v>
      </c>
      <c r="B58" s="52">
        <v>40749</v>
      </c>
      <c r="C58" s="62" t="s">
        <v>190</v>
      </c>
      <c r="D58" s="53" t="s">
        <v>228</v>
      </c>
      <c r="E58" s="46">
        <v>6000</v>
      </c>
    </row>
    <row r="59" spans="1:5" x14ac:dyDescent="0.25">
      <c r="A59" s="54" t="s">
        <v>237</v>
      </c>
      <c r="B59" s="55">
        <v>40744</v>
      </c>
      <c r="C59" s="63" t="s">
        <v>191</v>
      </c>
      <c r="D59" s="56" t="s">
        <v>229</v>
      </c>
      <c r="E59" s="57">
        <v>9711.82</v>
      </c>
    </row>
    <row r="60" spans="1:5" x14ac:dyDescent="0.25">
      <c r="A60" s="51" t="s">
        <v>238</v>
      </c>
      <c r="B60" s="52">
        <v>40729</v>
      </c>
      <c r="C60" s="62" t="s">
        <v>192</v>
      </c>
      <c r="D60" s="53" t="s">
        <v>230</v>
      </c>
      <c r="E60" s="46">
        <v>2660</v>
      </c>
    </row>
    <row r="61" spans="1:5" x14ac:dyDescent="0.25">
      <c r="A61" s="54" t="s">
        <v>238</v>
      </c>
      <c r="B61" s="55">
        <v>40744</v>
      </c>
      <c r="C61" s="63" t="s">
        <v>193</v>
      </c>
      <c r="D61" s="56" t="s">
        <v>214</v>
      </c>
      <c r="E61" s="57">
        <v>2516.36</v>
      </c>
    </row>
    <row r="62" spans="1:5" x14ac:dyDescent="0.25">
      <c r="A62" s="51" t="s">
        <v>238</v>
      </c>
      <c r="B62" s="52">
        <v>40744</v>
      </c>
      <c r="C62" s="62" t="s">
        <v>193</v>
      </c>
      <c r="D62" s="53" t="s">
        <v>214</v>
      </c>
      <c r="E62" s="46">
        <v>649.09</v>
      </c>
    </row>
    <row r="63" spans="1:5" x14ac:dyDescent="0.25">
      <c r="A63" s="54" t="s">
        <v>242</v>
      </c>
      <c r="B63" s="55">
        <v>40744</v>
      </c>
      <c r="C63" s="63" t="s">
        <v>194</v>
      </c>
      <c r="D63" s="56" t="s">
        <v>225</v>
      </c>
      <c r="E63" s="57">
        <v>35201.82</v>
      </c>
    </row>
    <row r="64" spans="1:5" x14ac:dyDescent="0.25">
      <c r="A64" s="51" t="s">
        <v>242</v>
      </c>
      <c r="B64" s="52">
        <v>40746</v>
      </c>
      <c r="C64" s="62" t="s">
        <v>194</v>
      </c>
      <c r="D64" s="53" t="s">
        <v>225</v>
      </c>
      <c r="E64" s="46">
        <v>35201.82</v>
      </c>
    </row>
    <row r="65" spans="1:5" x14ac:dyDescent="0.25">
      <c r="A65" s="54" t="s">
        <v>242</v>
      </c>
      <c r="B65" s="55">
        <v>40750</v>
      </c>
      <c r="C65" s="63" t="s">
        <v>194</v>
      </c>
      <c r="D65" s="56" t="s">
        <v>225</v>
      </c>
      <c r="E65" s="57">
        <v>35201.82</v>
      </c>
    </row>
    <row r="66" spans="1:5" x14ac:dyDescent="0.25">
      <c r="A66" s="51" t="s">
        <v>239</v>
      </c>
      <c r="B66" s="52">
        <v>40730</v>
      </c>
      <c r="C66" s="62" t="s">
        <v>195</v>
      </c>
      <c r="D66" s="53" t="s">
        <v>226</v>
      </c>
      <c r="E66" s="46">
        <v>18181.82</v>
      </c>
    </row>
    <row r="67" spans="1:5" x14ac:dyDescent="0.25">
      <c r="A67" s="54" t="s">
        <v>239</v>
      </c>
      <c r="B67" s="55">
        <v>40749</v>
      </c>
      <c r="C67" s="63" t="s">
        <v>196</v>
      </c>
      <c r="D67" s="56" t="s">
        <v>203</v>
      </c>
      <c r="E67" s="57">
        <v>10909.09</v>
      </c>
    </row>
    <row r="68" spans="1:5" x14ac:dyDescent="0.25">
      <c r="A68" s="51" t="s">
        <v>240</v>
      </c>
      <c r="B68" s="52">
        <v>40702</v>
      </c>
      <c r="C68" s="62" t="s">
        <v>179</v>
      </c>
      <c r="D68" s="53" t="s">
        <v>220</v>
      </c>
      <c r="E68" s="46">
        <v>1000</v>
      </c>
    </row>
    <row r="69" spans="1:5" x14ac:dyDescent="0.25">
      <c r="A69" s="54" t="s">
        <v>234</v>
      </c>
      <c r="B69" s="55">
        <v>40702</v>
      </c>
      <c r="C69" s="63" t="s">
        <v>179</v>
      </c>
      <c r="D69" s="56" t="s">
        <v>220</v>
      </c>
      <c r="E69" s="57">
        <v>5000</v>
      </c>
    </row>
    <row r="70" spans="1:5" x14ac:dyDescent="0.25">
      <c r="A70" s="51" t="s">
        <v>234</v>
      </c>
      <c r="B70" s="52">
        <v>40711</v>
      </c>
      <c r="C70" s="62" t="s">
        <v>197</v>
      </c>
      <c r="D70" s="53" t="s">
        <v>231</v>
      </c>
      <c r="E70" s="46">
        <v>4000</v>
      </c>
    </row>
    <row r="71" spans="1:5" x14ac:dyDescent="0.25">
      <c r="A71" s="54" t="s">
        <v>234</v>
      </c>
      <c r="B71" s="55">
        <v>40714</v>
      </c>
      <c r="C71" s="63" t="s">
        <v>198</v>
      </c>
      <c r="D71" s="56" t="s">
        <v>232</v>
      </c>
      <c r="E71" s="57">
        <v>2000</v>
      </c>
    </row>
    <row r="72" spans="1:5" x14ac:dyDescent="0.25">
      <c r="A72" s="51" t="s">
        <v>234</v>
      </c>
      <c r="B72" s="52">
        <v>40717</v>
      </c>
      <c r="C72" s="62" t="s">
        <v>199</v>
      </c>
      <c r="D72" s="53" t="s">
        <v>232</v>
      </c>
      <c r="E72" s="46">
        <v>5000</v>
      </c>
    </row>
    <row r="73" spans="1:5" x14ac:dyDescent="0.25">
      <c r="A73" s="54" t="s">
        <v>238</v>
      </c>
      <c r="B73" s="55">
        <v>40703</v>
      </c>
      <c r="C73" s="63" t="s">
        <v>200</v>
      </c>
      <c r="D73" s="56" t="s">
        <v>233</v>
      </c>
      <c r="E73" s="57">
        <v>655</v>
      </c>
    </row>
    <row r="74" spans="1:5" x14ac:dyDescent="0.25">
      <c r="A74" s="51" t="s">
        <v>239</v>
      </c>
      <c r="B74" s="52">
        <v>40709</v>
      </c>
      <c r="C74" s="62" t="s">
        <v>201</v>
      </c>
      <c r="D74" s="53" t="s">
        <v>226</v>
      </c>
      <c r="E74" s="46">
        <v>20909.09</v>
      </c>
    </row>
  </sheetData>
  <autoFilter ref="A8:E74"/>
  <dataValidations count="1">
    <dataValidation type="list" allowBlank="1" showInputMessage="1" showErrorMessage="1" sqref="A5:A6">
      <formula1>$M$4:$M$12</formula1>
    </dataValidation>
  </dataValidations>
  <pageMargins left="0.7" right="0.7" top="0.75" bottom="0.75" header="0.3" footer="0.3"/>
  <pageSetup paperSize="9" orientation="portrait" verticalDpi="1200" r:id="rId1"/>
  <ignoredErrors>
    <ignoredError sqref="C9:C74" numberStoredAsText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J81"/>
  <sheetViews>
    <sheetView workbookViewId="0">
      <selection activeCell="A8" sqref="A8"/>
    </sheetView>
  </sheetViews>
  <sheetFormatPr defaultRowHeight="15" x14ac:dyDescent="0.25"/>
  <cols>
    <col min="1" max="1" width="23" customWidth="1"/>
    <col min="2" max="2" width="4.7109375" style="2" bestFit="1" customWidth="1"/>
    <col min="3" max="3" width="5.5703125" style="2" bestFit="1" customWidth="1"/>
    <col min="4" max="4" width="3.42578125" bestFit="1" customWidth="1"/>
    <col min="5" max="5" width="9.5703125" bestFit="1" customWidth="1"/>
    <col min="6" max="6" width="41" bestFit="1" customWidth="1"/>
    <col min="8" max="8" width="25" customWidth="1"/>
    <col min="9" max="9" width="22.140625" customWidth="1"/>
    <col min="10" max="10" width="15.5703125" customWidth="1"/>
  </cols>
  <sheetData>
    <row r="1" spans="1:9" ht="19.5" thickBot="1" x14ac:dyDescent="0.35">
      <c r="A1" s="1" t="s">
        <v>252</v>
      </c>
      <c r="H1" s="78" t="s">
        <v>396</v>
      </c>
      <c r="I1" s="77"/>
    </row>
    <row r="2" spans="1:9" ht="15.75" thickBot="1" x14ac:dyDescent="0.3"/>
    <row r="3" spans="1:9" ht="15.75" thickBot="1" x14ac:dyDescent="0.3">
      <c r="A3" s="29" t="s">
        <v>402</v>
      </c>
      <c r="H3" s="74" t="s">
        <v>259</v>
      </c>
      <c r="I3" s="74" t="s">
        <v>260</v>
      </c>
    </row>
    <row r="4" spans="1:9" ht="15.75" thickBot="1" x14ac:dyDescent="0.3">
      <c r="A4" s="7" t="s">
        <v>403</v>
      </c>
      <c r="H4" s="72" t="s">
        <v>261</v>
      </c>
      <c r="I4" s="72" t="s">
        <v>258</v>
      </c>
    </row>
    <row r="5" spans="1:9" ht="15.75" thickBot="1" x14ac:dyDescent="0.3">
      <c r="A5" s="7"/>
      <c r="H5" s="73" t="s">
        <v>262</v>
      </c>
      <c r="I5" s="73" t="s">
        <v>263</v>
      </c>
    </row>
    <row r="6" spans="1:9" ht="15.75" thickBot="1" x14ac:dyDescent="0.3">
      <c r="A6" s="29" t="s">
        <v>404</v>
      </c>
      <c r="H6" s="72" t="s">
        <v>264</v>
      </c>
      <c r="I6" s="72" t="s">
        <v>257</v>
      </c>
    </row>
    <row r="7" spans="1:9" ht="15.75" thickBot="1" x14ac:dyDescent="0.3">
      <c r="A7" s="7" t="s">
        <v>521</v>
      </c>
      <c r="H7" s="73" t="s">
        <v>265</v>
      </c>
      <c r="I7" s="73" t="s">
        <v>266</v>
      </c>
    </row>
    <row r="8" spans="1:9" ht="15.75" thickBot="1" x14ac:dyDescent="0.3">
      <c r="H8" s="72" t="s">
        <v>267</v>
      </c>
      <c r="I8" s="72" t="s">
        <v>268</v>
      </c>
    </row>
    <row r="9" spans="1:9" ht="15.75" thickBot="1" x14ac:dyDescent="0.3">
      <c r="A9" s="29" t="s">
        <v>95</v>
      </c>
      <c r="H9" s="74" t="s">
        <v>269</v>
      </c>
      <c r="I9" s="74" t="s">
        <v>260</v>
      </c>
    </row>
    <row r="10" spans="1:9" ht="15.75" thickBot="1" x14ac:dyDescent="0.3">
      <c r="A10" s="79">
        <f>CONVERT(0.5,"lbm","g")</f>
        <v>226.79618500000001</v>
      </c>
      <c r="H10" s="72" t="s">
        <v>270</v>
      </c>
      <c r="I10" s="72" t="s">
        <v>271</v>
      </c>
    </row>
    <row r="11" spans="1:9" ht="15.75" thickBot="1" x14ac:dyDescent="0.3">
      <c r="H11" s="73" t="s">
        <v>272</v>
      </c>
      <c r="I11" s="73" t="s">
        <v>273</v>
      </c>
    </row>
    <row r="12" spans="1:9" ht="15.75" thickBot="1" x14ac:dyDescent="0.3">
      <c r="A12" s="80" t="s">
        <v>400</v>
      </c>
      <c r="B12" s="80" t="s">
        <v>416</v>
      </c>
      <c r="C12" s="80" t="s">
        <v>253</v>
      </c>
      <c r="D12" s="80" t="s">
        <v>254</v>
      </c>
      <c r="E12" s="80" t="s">
        <v>95</v>
      </c>
      <c r="F12" s="81" t="s">
        <v>13</v>
      </c>
      <c r="H12" s="72" t="s">
        <v>274</v>
      </c>
      <c r="I12" s="72" t="s">
        <v>275</v>
      </c>
    </row>
    <row r="13" spans="1:9" ht="15.75" thickBot="1" x14ac:dyDescent="0.3">
      <c r="A13" s="82" t="s">
        <v>411</v>
      </c>
      <c r="B13" s="83">
        <v>5</v>
      </c>
      <c r="C13" s="83" t="s">
        <v>255</v>
      </c>
      <c r="D13" s="83" t="s">
        <v>256</v>
      </c>
      <c r="E13" s="86">
        <f>CONVERT(B13,C13,D13)</f>
        <v>2267.9618500000001</v>
      </c>
      <c r="F13" s="85" t="s">
        <v>406</v>
      </c>
      <c r="H13" s="73" t="s">
        <v>276</v>
      </c>
      <c r="I13" s="73" t="s">
        <v>277</v>
      </c>
    </row>
    <row r="14" spans="1:9" ht="15.75" thickBot="1" x14ac:dyDescent="0.3">
      <c r="A14" s="84" t="s">
        <v>412</v>
      </c>
      <c r="B14" s="83">
        <v>350</v>
      </c>
      <c r="C14" s="83" t="s">
        <v>60</v>
      </c>
      <c r="D14" s="83" t="s">
        <v>405</v>
      </c>
      <c r="E14" s="86">
        <f>CONVERT(B14,C14,D14)</f>
        <v>176.66666666666666</v>
      </c>
      <c r="F14" s="85" t="s">
        <v>407</v>
      </c>
      <c r="H14" s="72" t="s">
        <v>278</v>
      </c>
      <c r="I14" s="72" t="s">
        <v>279</v>
      </c>
    </row>
    <row r="15" spans="1:9" ht="15.75" thickBot="1" x14ac:dyDescent="0.3">
      <c r="A15" s="82" t="s">
        <v>413</v>
      </c>
      <c r="B15" s="83">
        <v>10</v>
      </c>
      <c r="C15" s="83" t="s">
        <v>397</v>
      </c>
      <c r="D15" s="83" t="s">
        <v>398</v>
      </c>
      <c r="E15" s="86">
        <f>CONVERT(B15,C15,D15)</f>
        <v>9.1440000000000001</v>
      </c>
      <c r="F15" s="85" t="s">
        <v>408</v>
      </c>
      <c r="H15" s="73" t="s">
        <v>280</v>
      </c>
      <c r="I15" s="73" t="s">
        <v>281</v>
      </c>
    </row>
    <row r="16" spans="1:9" ht="15.75" thickBot="1" x14ac:dyDescent="0.3">
      <c r="A16" s="82" t="s">
        <v>414</v>
      </c>
      <c r="B16" s="83">
        <v>400</v>
      </c>
      <c r="C16" s="83" t="s">
        <v>59</v>
      </c>
      <c r="D16" s="83" t="s">
        <v>399</v>
      </c>
      <c r="E16" s="86">
        <f>CONVERT(B16,C16,D16)</f>
        <v>95.538358650998376</v>
      </c>
      <c r="F16" s="85" t="s">
        <v>409</v>
      </c>
      <c r="H16" s="72" t="s">
        <v>282</v>
      </c>
      <c r="I16" s="72" t="s">
        <v>283</v>
      </c>
    </row>
    <row r="17" spans="1:9" ht="15.75" thickBot="1" x14ac:dyDescent="0.3">
      <c r="A17" s="84" t="s">
        <v>415</v>
      </c>
      <c r="B17" s="83">
        <v>800</v>
      </c>
      <c r="C17" s="83" t="s">
        <v>398</v>
      </c>
      <c r="D17" s="83" t="s">
        <v>401</v>
      </c>
      <c r="E17" s="86">
        <f>CONVERT(CONVERT(B17,C17,D17),C17,D17)</f>
        <v>8611.1283333677766</v>
      </c>
      <c r="F17" s="85" t="s">
        <v>410</v>
      </c>
      <c r="H17" s="73" t="s">
        <v>284</v>
      </c>
      <c r="I17" s="73" t="s">
        <v>285</v>
      </c>
    </row>
    <row r="18" spans="1:9" ht="15.75" thickBot="1" x14ac:dyDescent="0.3">
      <c r="H18" s="74" t="s">
        <v>286</v>
      </c>
      <c r="I18" s="74" t="s">
        <v>260</v>
      </c>
    </row>
    <row r="19" spans="1:9" ht="15.75" thickBot="1" x14ac:dyDescent="0.3">
      <c r="H19" s="72" t="s">
        <v>67</v>
      </c>
      <c r="I19" s="72" t="s">
        <v>287</v>
      </c>
    </row>
    <row r="20" spans="1:9" ht="15.75" thickBot="1" x14ac:dyDescent="0.3">
      <c r="H20" s="73" t="s">
        <v>288</v>
      </c>
      <c r="I20" s="73" t="s">
        <v>289</v>
      </c>
    </row>
    <row r="21" spans="1:9" ht="15.75" thickBot="1" x14ac:dyDescent="0.3">
      <c r="H21" s="72" t="s">
        <v>290</v>
      </c>
      <c r="I21" s="72" t="s">
        <v>291</v>
      </c>
    </row>
    <row r="22" spans="1:9" ht="15.75" thickBot="1" x14ac:dyDescent="0.3">
      <c r="H22" s="73" t="s">
        <v>292</v>
      </c>
      <c r="I22" s="73" t="s">
        <v>293</v>
      </c>
    </row>
    <row r="23" spans="1:9" ht="15.75" thickBot="1" x14ac:dyDescent="0.3">
      <c r="H23" s="72" t="s">
        <v>294</v>
      </c>
      <c r="I23" s="72" t="s">
        <v>295</v>
      </c>
    </row>
    <row r="24" spans="1:9" ht="15.75" thickBot="1" x14ac:dyDescent="0.3">
      <c r="H24" s="74" t="s">
        <v>296</v>
      </c>
      <c r="I24" s="74" t="s">
        <v>260</v>
      </c>
    </row>
    <row r="25" spans="1:9" ht="15.75" thickBot="1" x14ac:dyDescent="0.3">
      <c r="H25" s="72" t="s">
        <v>297</v>
      </c>
      <c r="I25" s="72" t="s">
        <v>298</v>
      </c>
    </row>
    <row r="26" spans="1:9" ht="15.75" thickBot="1" x14ac:dyDescent="0.3">
      <c r="H26" s="73" t="s">
        <v>299</v>
      </c>
      <c r="I26" s="73" t="s">
        <v>300</v>
      </c>
    </row>
    <row r="27" spans="1:9" ht="15.75" thickBot="1" x14ac:dyDescent="0.3">
      <c r="H27" s="72" t="s">
        <v>301</v>
      </c>
      <c r="I27" s="72" t="s">
        <v>302</v>
      </c>
    </row>
    <row r="28" spans="1:9" ht="15.75" thickBot="1" x14ac:dyDescent="0.3">
      <c r="H28" s="74" t="s">
        <v>303</v>
      </c>
      <c r="I28" s="74" t="s">
        <v>260</v>
      </c>
    </row>
    <row r="29" spans="1:9" ht="15.75" thickBot="1" x14ac:dyDescent="0.3">
      <c r="H29" s="72" t="s">
        <v>304</v>
      </c>
      <c r="I29" s="72" t="s">
        <v>305</v>
      </c>
    </row>
    <row r="30" spans="1:9" ht="15.75" thickBot="1" x14ac:dyDescent="0.3">
      <c r="H30" s="73" t="s">
        <v>306</v>
      </c>
      <c r="I30" s="73" t="s">
        <v>307</v>
      </c>
    </row>
    <row r="31" spans="1:9" ht="15.75" thickBot="1" x14ac:dyDescent="0.3">
      <c r="H31" s="72" t="s">
        <v>308</v>
      </c>
      <c r="I31" s="72" t="s">
        <v>309</v>
      </c>
    </row>
    <row r="32" spans="1:9" ht="15.75" thickBot="1" x14ac:dyDescent="0.3">
      <c r="H32" s="74" t="s">
        <v>310</v>
      </c>
      <c r="I32" s="74" t="s">
        <v>260</v>
      </c>
    </row>
    <row r="33" spans="8:9" ht="15.75" thickBot="1" x14ac:dyDescent="0.3">
      <c r="H33" s="72" t="s">
        <v>311</v>
      </c>
      <c r="I33" s="72" t="s">
        <v>312</v>
      </c>
    </row>
    <row r="34" spans="8:9" ht="15.75" thickBot="1" x14ac:dyDescent="0.3">
      <c r="H34" s="73" t="s">
        <v>313</v>
      </c>
      <c r="I34" s="73" t="s">
        <v>314</v>
      </c>
    </row>
    <row r="35" spans="8:9" ht="15.75" thickBot="1" x14ac:dyDescent="0.3">
      <c r="H35" s="72" t="s">
        <v>315</v>
      </c>
      <c r="I35" s="72" t="s">
        <v>316</v>
      </c>
    </row>
    <row r="36" spans="8:9" ht="15.75" thickBot="1" x14ac:dyDescent="0.3">
      <c r="H36" s="73" t="s">
        <v>317</v>
      </c>
      <c r="I36" s="73" t="s">
        <v>318</v>
      </c>
    </row>
    <row r="37" spans="8:9" ht="15.75" thickBot="1" x14ac:dyDescent="0.3">
      <c r="H37" s="72" t="s">
        <v>319</v>
      </c>
      <c r="I37" s="72" t="s">
        <v>320</v>
      </c>
    </row>
    <row r="38" spans="8:9" ht="15.75" thickBot="1" x14ac:dyDescent="0.3">
      <c r="H38" s="73" t="s">
        <v>321</v>
      </c>
      <c r="I38" s="73" t="s">
        <v>322</v>
      </c>
    </row>
    <row r="39" spans="8:9" ht="15.75" thickBot="1" x14ac:dyDescent="0.3">
      <c r="H39" s="72" t="s">
        <v>323</v>
      </c>
      <c r="I39" s="72" t="s">
        <v>324</v>
      </c>
    </row>
    <row r="40" spans="8:9" ht="15.75" thickBot="1" x14ac:dyDescent="0.3">
      <c r="H40" s="73" t="s">
        <v>325</v>
      </c>
      <c r="I40" s="73" t="s">
        <v>326</v>
      </c>
    </row>
    <row r="41" spans="8:9" ht="15.75" thickBot="1" x14ac:dyDescent="0.3">
      <c r="H41" s="72" t="s">
        <v>327</v>
      </c>
      <c r="I41" s="72" t="s">
        <v>328</v>
      </c>
    </row>
    <row r="42" spans="8:9" ht="15.75" thickBot="1" x14ac:dyDescent="0.3">
      <c r="H42" s="74" t="s">
        <v>329</v>
      </c>
      <c r="I42" s="74" t="s">
        <v>260</v>
      </c>
    </row>
    <row r="43" spans="8:9" ht="15.75" thickBot="1" x14ac:dyDescent="0.3">
      <c r="H43" s="72" t="s">
        <v>330</v>
      </c>
      <c r="I43" s="72" t="s">
        <v>331</v>
      </c>
    </row>
    <row r="44" spans="8:9" ht="15.75" thickBot="1" x14ac:dyDescent="0.3">
      <c r="H44" s="73" t="s">
        <v>332</v>
      </c>
      <c r="I44" s="73" t="s">
        <v>333</v>
      </c>
    </row>
    <row r="45" spans="8:9" ht="15.75" thickBot="1" x14ac:dyDescent="0.3">
      <c r="H45" s="74" t="s">
        <v>334</v>
      </c>
      <c r="I45" s="74" t="s">
        <v>260</v>
      </c>
    </row>
    <row r="46" spans="8:9" ht="15.75" thickBot="1" x14ac:dyDescent="0.3">
      <c r="H46" s="72" t="s">
        <v>335</v>
      </c>
      <c r="I46" s="72" t="s">
        <v>336</v>
      </c>
    </row>
    <row r="47" spans="8:9" ht="15.75" thickBot="1" x14ac:dyDescent="0.3">
      <c r="H47" s="73" t="s">
        <v>337</v>
      </c>
      <c r="I47" s="73" t="s">
        <v>338</v>
      </c>
    </row>
    <row r="48" spans="8:9" ht="15.75" thickBot="1" x14ac:dyDescent="0.3">
      <c r="H48" s="74" t="s">
        <v>339</v>
      </c>
      <c r="I48" s="74" t="s">
        <v>260</v>
      </c>
    </row>
    <row r="49" spans="8:9" ht="15.75" thickBot="1" x14ac:dyDescent="0.3">
      <c r="H49" s="72" t="s">
        <v>340</v>
      </c>
      <c r="I49" s="72" t="s">
        <v>341</v>
      </c>
    </row>
    <row r="50" spans="8:9" ht="15.75" thickBot="1" x14ac:dyDescent="0.3">
      <c r="H50" s="73" t="s">
        <v>342</v>
      </c>
      <c r="I50" s="73" t="s">
        <v>343</v>
      </c>
    </row>
    <row r="51" spans="8:9" ht="15.75" thickBot="1" x14ac:dyDescent="0.3">
      <c r="H51" s="72" t="s">
        <v>344</v>
      </c>
      <c r="I51" s="72" t="s">
        <v>345</v>
      </c>
    </row>
    <row r="52" spans="8:9" ht="15.75" thickBot="1" x14ac:dyDescent="0.3">
      <c r="H52" s="74" t="s">
        <v>346</v>
      </c>
      <c r="I52" s="74" t="s">
        <v>260</v>
      </c>
    </row>
    <row r="53" spans="8:9" ht="15.75" thickBot="1" x14ac:dyDescent="0.3">
      <c r="H53" s="72" t="s">
        <v>347</v>
      </c>
      <c r="I53" s="72" t="s">
        <v>348</v>
      </c>
    </row>
    <row r="54" spans="8:9" ht="15.75" thickBot="1" x14ac:dyDescent="0.3">
      <c r="H54" s="73" t="s">
        <v>349</v>
      </c>
      <c r="I54" s="73" t="s">
        <v>350</v>
      </c>
    </row>
    <row r="55" spans="8:9" ht="15.75" thickBot="1" x14ac:dyDescent="0.3">
      <c r="H55" s="72" t="s">
        <v>351</v>
      </c>
      <c r="I55" s="72" t="s">
        <v>352</v>
      </c>
    </row>
    <row r="56" spans="8:9" ht="15.75" thickBot="1" x14ac:dyDescent="0.3">
      <c r="H56" s="73" t="s">
        <v>353</v>
      </c>
      <c r="I56" s="73" t="s">
        <v>354</v>
      </c>
    </row>
    <row r="57" spans="8:9" ht="15.75" thickBot="1" x14ac:dyDescent="0.3">
      <c r="H57" s="72" t="s">
        <v>355</v>
      </c>
      <c r="I57" s="72" t="s">
        <v>356</v>
      </c>
    </row>
    <row r="58" spans="8:9" ht="15.75" thickBot="1" x14ac:dyDescent="0.3">
      <c r="H58" s="73" t="s">
        <v>357</v>
      </c>
      <c r="I58" s="73" t="s">
        <v>358</v>
      </c>
    </row>
    <row r="59" spans="8:9" ht="15.75" thickBot="1" x14ac:dyDescent="0.3">
      <c r="H59" s="72" t="s">
        <v>359</v>
      </c>
      <c r="I59" s="72" t="s">
        <v>360</v>
      </c>
    </row>
    <row r="60" spans="8:9" ht="15.75" thickBot="1" x14ac:dyDescent="0.3">
      <c r="H60" s="73" t="s">
        <v>361</v>
      </c>
      <c r="I60" s="73" t="s">
        <v>362</v>
      </c>
    </row>
    <row r="61" spans="8:9" ht="15.75" thickBot="1" x14ac:dyDescent="0.3">
      <c r="H61" s="72" t="s">
        <v>363</v>
      </c>
      <c r="I61" s="72" t="s">
        <v>364</v>
      </c>
    </row>
    <row r="62" spans="8:9" x14ac:dyDescent="0.25">
      <c r="H62" s="75"/>
    </row>
    <row r="63" spans="8:9" x14ac:dyDescent="0.25">
      <c r="H63" s="89" t="s">
        <v>365</v>
      </c>
    </row>
    <row r="64" spans="8:9" ht="18" thickBot="1" x14ac:dyDescent="0.3">
      <c r="H64" s="76"/>
    </row>
    <row r="65" spans="8:10" ht="15.75" thickBot="1" x14ac:dyDescent="0.3">
      <c r="H65" s="74" t="s">
        <v>366</v>
      </c>
      <c r="I65" s="74" t="s">
        <v>367</v>
      </c>
      <c r="J65" s="74" t="s">
        <v>368</v>
      </c>
    </row>
    <row r="66" spans="8:10" ht="15.75" thickBot="1" x14ac:dyDescent="0.3">
      <c r="H66" s="72" t="s">
        <v>369</v>
      </c>
      <c r="I66" s="87">
        <v>1E+18</v>
      </c>
      <c r="J66" s="72" t="s">
        <v>370</v>
      </c>
    </row>
    <row r="67" spans="8:10" ht="15.75" thickBot="1" x14ac:dyDescent="0.3">
      <c r="H67" s="73" t="s">
        <v>371</v>
      </c>
      <c r="I67" s="88">
        <v>1000000000000000</v>
      </c>
      <c r="J67" s="73" t="s">
        <v>372</v>
      </c>
    </row>
    <row r="68" spans="8:10" ht="15.75" thickBot="1" x14ac:dyDescent="0.3">
      <c r="H68" s="72" t="s">
        <v>373</v>
      </c>
      <c r="I68" s="87">
        <v>1000000000000</v>
      </c>
      <c r="J68" s="72" t="s">
        <v>336</v>
      </c>
    </row>
    <row r="69" spans="8:10" ht="15.75" thickBot="1" x14ac:dyDescent="0.3">
      <c r="H69" s="73" t="s">
        <v>374</v>
      </c>
      <c r="I69" s="88">
        <v>1000000000</v>
      </c>
      <c r="J69" s="73" t="s">
        <v>375</v>
      </c>
    </row>
    <row r="70" spans="8:10" ht="15.75" thickBot="1" x14ac:dyDescent="0.3">
      <c r="H70" s="72" t="s">
        <v>376</v>
      </c>
      <c r="I70" s="87">
        <v>1000000</v>
      </c>
      <c r="J70" s="72" t="s">
        <v>377</v>
      </c>
    </row>
    <row r="71" spans="8:10" ht="15.75" thickBot="1" x14ac:dyDescent="0.3">
      <c r="H71" s="73" t="s">
        <v>378</v>
      </c>
      <c r="I71" s="88">
        <v>1000</v>
      </c>
      <c r="J71" s="73" t="s">
        <v>379</v>
      </c>
    </row>
    <row r="72" spans="8:10" ht="15.75" thickBot="1" x14ac:dyDescent="0.3">
      <c r="H72" s="72" t="s">
        <v>380</v>
      </c>
      <c r="I72" s="87">
        <v>100</v>
      </c>
      <c r="J72" s="72" t="s">
        <v>381</v>
      </c>
    </row>
    <row r="73" spans="8:10" ht="15.75" thickBot="1" x14ac:dyDescent="0.3">
      <c r="H73" s="73" t="s">
        <v>382</v>
      </c>
      <c r="I73" s="88">
        <v>10</v>
      </c>
      <c r="J73" s="73" t="s">
        <v>314</v>
      </c>
    </row>
    <row r="74" spans="8:10" ht="15.75" thickBot="1" x14ac:dyDescent="0.3">
      <c r="H74" s="72" t="s">
        <v>383</v>
      </c>
      <c r="I74" s="87">
        <v>0.1</v>
      </c>
      <c r="J74" s="72" t="s">
        <v>384</v>
      </c>
    </row>
    <row r="75" spans="8:10" ht="15.75" thickBot="1" x14ac:dyDescent="0.3">
      <c r="H75" s="73" t="s">
        <v>385</v>
      </c>
      <c r="I75" s="88">
        <v>0.01</v>
      </c>
      <c r="J75" s="73" t="s">
        <v>316</v>
      </c>
    </row>
    <row r="76" spans="8:10" ht="15.75" thickBot="1" x14ac:dyDescent="0.3">
      <c r="H76" s="72" t="s">
        <v>386</v>
      </c>
      <c r="I76" s="87">
        <v>1E-3</v>
      </c>
      <c r="J76" s="72" t="s">
        <v>271</v>
      </c>
    </row>
    <row r="77" spans="8:10" ht="15.75" thickBot="1" x14ac:dyDescent="0.3">
      <c r="H77" s="73" t="s">
        <v>387</v>
      </c>
      <c r="I77" s="88">
        <v>9.9999999999999995E-7</v>
      </c>
      <c r="J77" s="73" t="s">
        <v>266</v>
      </c>
    </row>
    <row r="78" spans="8:10" ht="15.75" thickBot="1" x14ac:dyDescent="0.3">
      <c r="H78" s="72" t="s">
        <v>388</v>
      </c>
      <c r="I78" s="87">
        <v>1.0000000000000001E-9</v>
      </c>
      <c r="J78" s="72" t="s">
        <v>389</v>
      </c>
    </row>
    <row r="79" spans="8:10" ht="15.75" thickBot="1" x14ac:dyDescent="0.3">
      <c r="H79" s="73" t="s">
        <v>390</v>
      </c>
      <c r="I79" s="88">
        <v>9.9999999999999998E-13</v>
      </c>
      <c r="J79" s="73" t="s">
        <v>391</v>
      </c>
    </row>
    <row r="80" spans="8:10" ht="15.75" thickBot="1" x14ac:dyDescent="0.3">
      <c r="H80" s="72" t="s">
        <v>392</v>
      </c>
      <c r="I80" s="87">
        <v>1.0000000000000001E-15</v>
      </c>
      <c r="J80" s="72" t="s">
        <v>393</v>
      </c>
    </row>
    <row r="81" spans="8:10" ht="15.75" thickBot="1" x14ac:dyDescent="0.3">
      <c r="H81" s="73" t="s">
        <v>394</v>
      </c>
      <c r="I81" s="88">
        <v>1.0000000000000001E-18</v>
      </c>
      <c r="J81" s="73" t="s">
        <v>395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B1:L35"/>
  <sheetViews>
    <sheetView workbookViewId="0">
      <selection activeCell="E13" sqref="E13"/>
    </sheetView>
  </sheetViews>
  <sheetFormatPr defaultRowHeight="15" x14ac:dyDescent="0.25"/>
  <cols>
    <col min="1" max="1" width="0.85546875" customWidth="1"/>
    <col min="2" max="2" width="21.7109375" bestFit="1" customWidth="1"/>
    <col min="3" max="3" width="10.85546875" bestFit="1" customWidth="1"/>
    <col min="4" max="4" width="9.85546875" bestFit="1" customWidth="1"/>
    <col min="5" max="5" width="19.28515625" bestFit="1" customWidth="1"/>
    <col min="6" max="6" width="10.42578125" bestFit="1" customWidth="1"/>
    <col min="9" max="9" width="8.28515625" customWidth="1"/>
    <col min="10" max="10" width="36" bestFit="1" customWidth="1"/>
    <col min="11" max="11" width="12.42578125" customWidth="1"/>
    <col min="12" max="12" width="11" customWidth="1"/>
  </cols>
  <sheetData>
    <row r="1" spans="2:12" ht="18.75" x14ac:dyDescent="0.3">
      <c r="B1" s="1" t="s">
        <v>422</v>
      </c>
    </row>
    <row r="2" spans="2:12" x14ac:dyDescent="0.25">
      <c r="C2" s="2"/>
    </row>
    <row r="3" spans="2:12" ht="30" x14ac:dyDescent="0.25">
      <c r="B3" s="90" t="s">
        <v>417</v>
      </c>
      <c r="C3" s="90" t="s">
        <v>419</v>
      </c>
      <c r="D3" s="90" t="s">
        <v>420</v>
      </c>
      <c r="E3" s="90" t="s">
        <v>421</v>
      </c>
      <c r="F3" s="91"/>
      <c r="G3" s="91"/>
      <c r="H3" s="91"/>
      <c r="I3" s="102" t="s">
        <v>427</v>
      </c>
      <c r="J3" s="102" t="s">
        <v>428</v>
      </c>
      <c r="K3" s="103" t="s">
        <v>429</v>
      </c>
      <c r="L3" s="103" t="s">
        <v>418</v>
      </c>
    </row>
    <row r="4" spans="2:12" x14ac:dyDescent="0.25">
      <c r="B4" s="124">
        <v>40544.125</v>
      </c>
      <c r="C4" s="94">
        <f>TIME(10,,)</f>
        <v>0.41666666666666669</v>
      </c>
      <c r="D4" s="94">
        <f>TIME(5,,)</f>
        <v>0.20833333333333334</v>
      </c>
      <c r="E4" s="124">
        <f>B4-(C4+D4)</f>
        <v>40543.5</v>
      </c>
      <c r="F4" s="91"/>
      <c r="G4" s="91"/>
      <c r="H4" s="91"/>
      <c r="I4" s="100" t="s">
        <v>430</v>
      </c>
      <c r="J4" s="100" t="s">
        <v>431</v>
      </c>
      <c r="K4" s="100" t="s">
        <v>432</v>
      </c>
      <c r="L4" s="101">
        <v>0</v>
      </c>
    </row>
    <row r="5" spans="2:12" x14ac:dyDescent="0.25">
      <c r="B5" s="96" t="s">
        <v>423</v>
      </c>
      <c r="C5" s="97" t="s">
        <v>424</v>
      </c>
      <c r="D5" s="97" t="s">
        <v>425</v>
      </c>
      <c r="E5" s="98" t="s">
        <v>533</v>
      </c>
      <c r="F5" s="91"/>
      <c r="G5" s="91"/>
      <c r="H5" s="91"/>
      <c r="I5" s="100" t="s">
        <v>433</v>
      </c>
      <c r="J5" s="100" t="s">
        <v>434</v>
      </c>
      <c r="K5" s="100" t="s">
        <v>432</v>
      </c>
      <c r="L5" s="101">
        <v>0</v>
      </c>
    </row>
    <row r="6" spans="2:12" x14ac:dyDescent="0.25">
      <c r="B6" s="95"/>
      <c r="C6" s="95"/>
      <c r="D6" s="95"/>
      <c r="E6" s="95"/>
      <c r="F6" s="91"/>
      <c r="G6" s="91"/>
      <c r="H6" s="91"/>
      <c r="I6" s="100" t="s">
        <v>435</v>
      </c>
      <c r="J6" s="100" t="s">
        <v>436</v>
      </c>
      <c r="K6" s="100" t="s">
        <v>437</v>
      </c>
      <c r="L6" s="101">
        <f>TIME(1,,)</f>
        <v>4.1666666666666664E-2</v>
      </c>
    </row>
    <row r="7" spans="2:12" x14ac:dyDescent="0.25">
      <c r="B7" s="123"/>
      <c r="C7" s="94"/>
      <c r="D7" s="94"/>
      <c r="E7" s="123"/>
      <c r="F7" s="122"/>
      <c r="I7" s="100" t="s">
        <v>438</v>
      </c>
      <c r="J7" s="100" t="s">
        <v>439</v>
      </c>
      <c r="K7" s="100" t="s">
        <v>440</v>
      </c>
      <c r="L7" s="101">
        <f>TIME(2,,)</f>
        <v>8.3333333333333329E-2</v>
      </c>
    </row>
    <row r="8" spans="2:12" x14ac:dyDescent="0.25">
      <c r="B8" s="123"/>
      <c r="C8" s="94"/>
      <c r="D8" s="94"/>
      <c r="E8" s="123"/>
      <c r="I8" s="100" t="s">
        <v>441</v>
      </c>
      <c r="J8" s="100" t="s">
        <v>442</v>
      </c>
      <c r="K8" s="100" t="s">
        <v>440</v>
      </c>
      <c r="L8" s="101">
        <f>TIME(2,,)</f>
        <v>8.3333333333333329E-2</v>
      </c>
    </row>
    <row r="9" spans="2:12" x14ac:dyDescent="0.25">
      <c r="I9" s="100" t="s">
        <v>443</v>
      </c>
      <c r="J9" s="100" t="s">
        <v>444</v>
      </c>
      <c r="K9" s="100" t="s">
        <v>445</v>
      </c>
      <c r="L9" s="101">
        <f>TIME(3,,)</f>
        <v>0.125</v>
      </c>
    </row>
    <row r="10" spans="2:12" x14ac:dyDescent="0.25">
      <c r="B10" s="92"/>
      <c r="C10" s="94"/>
      <c r="D10" s="94"/>
      <c r="E10" s="92"/>
      <c r="I10" s="100" t="s">
        <v>446</v>
      </c>
      <c r="J10" s="100" t="s">
        <v>447</v>
      </c>
      <c r="K10" s="100" t="s">
        <v>448</v>
      </c>
      <c r="L10" s="101">
        <f>TIME(3,30,)</f>
        <v>0.14583333333333334</v>
      </c>
    </row>
    <row r="11" spans="2:12" x14ac:dyDescent="0.25">
      <c r="B11" s="99" t="s">
        <v>426</v>
      </c>
      <c r="C11" s="94"/>
      <c r="D11" s="94"/>
      <c r="E11" s="92"/>
      <c r="I11" s="100" t="s">
        <v>449</v>
      </c>
      <c r="J11" s="100" t="s">
        <v>450</v>
      </c>
      <c r="K11" s="100" t="s">
        <v>451</v>
      </c>
      <c r="L11" s="101">
        <f>TIME(4,,)</f>
        <v>0.16666666666666666</v>
      </c>
    </row>
    <row r="12" spans="2:12" ht="30" x14ac:dyDescent="0.25">
      <c r="B12" s="90" t="s">
        <v>417</v>
      </c>
      <c r="C12" s="90" t="s">
        <v>419</v>
      </c>
      <c r="D12" s="90" t="s">
        <v>420</v>
      </c>
      <c r="E12" s="90" t="s">
        <v>421</v>
      </c>
      <c r="I12" s="100" t="s">
        <v>452</v>
      </c>
      <c r="J12" s="100" t="s">
        <v>453</v>
      </c>
      <c r="K12" s="100" t="s">
        <v>454</v>
      </c>
      <c r="L12" s="101">
        <f>TIME(5,,)</f>
        <v>0.20833333333333334</v>
      </c>
    </row>
    <row r="13" spans="2:12" x14ac:dyDescent="0.25">
      <c r="B13" s="124">
        <v>40544.145833333336</v>
      </c>
      <c r="C13" s="93" t="s">
        <v>469</v>
      </c>
      <c r="D13" s="93" t="s">
        <v>504</v>
      </c>
      <c r="E13" s="124">
        <f>B13-VLOOKUP(C13,time_zones,2,FALSE)+VLOOKUP(D13,time_zones,2,FALSE)</f>
        <v>40543.5625</v>
      </c>
      <c r="F13" s="121"/>
      <c r="I13" s="100" t="s">
        <v>455</v>
      </c>
      <c r="J13" s="100" t="s">
        <v>456</v>
      </c>
      <c r="K13" s="100" t="s">
        <v>457</v>
      </c>
      <c r="L13" s="101">
        <f>TIME(5,30,)</f>
        <v>0.22916666666666666</v>
      </c>
    </row>
    <row r="14" spans="2:12" x14ac:dyDescent="0.25">
      <c r="B14" s="124">
        <v>40544.166666666664</v>
      </c>
      <c r="C14" s="93" t="s">
        <v>432</v>
      </c>
      <c r="D14" s="93" t="s">
        <v>437</v>
      </c>
      <c r="E14" s="124">
        <f>B14-VLOOKUP(C14,time_zones,2,FALSE)+VLOOKUP(D14,time_zones,2,FALSE)</f>
        <v>40544.208333333328</v>
      </c>
      <c r="I14" s="100" t="s">
        <v>458</v>
      </c>
      <c r="J14" s="100" t="s">
        <v>459</v>
      </c>
      <c r="K14" s="100" t="s">
        <v>460</v>
      </c>
      <c r="L14" s="101">
        <f>TIME(6,,)</f>
        <v>0.25</v>
      </c>
    </row>
    <row r="15" spans="2:12" x14ac:dyDescent="0.25">
      <c r="B15" s="124">
        <v>40544.708333333336</v>
      </c>
      <c r="C15" s="93" t="s">
        <v>454</v>
      </c>
      <c r="D15" s="93" t="s">
        <v>509</v>
      </c>
      <c r="E15" s="124">
        <f>B15-VLOOKUP(C15,time_zones,2,FALSE)+VLOOKUP(D15,time_zones,2,FALSE)</f>
        <v>40544.333333333336</v>
      </c>
      <c r="I15" s="100" t="s">
        <v>461</v>
      </c>
      <c r="J15" s="100" t="s">
        <v>462</v>
      </c>
      <c r="K15" s="100" t="s">
        <v>463</v>
      </c>
      <c r="L15" s="101">
        <f>TIME(7,,)</f>
        <v>0.29166666666666669</v>
      </c>
    </row>
    <row r="16" spans="2:12" x14ac:dyDescent="0.25">
      <c r="C16" s="2"/>
      <c r="D16" s="2"/>
      <c r="I16" s="100" t="s">
        <v>464</v>
      </c>
      <c r="J16" s="100" t="s">
        <v>465</v>
      </c>
      <c r="K16" s="100" t="s">
        <v>466</v>
      </c>
      <c r="L16" s="101">
        <f>TIME(8,,)</f>
        <v>0.33333333333333331</v>
      </c>
    </row>
    <row r="17" spans="3:12" x14ac:dyDescent="0.25">
      <c r="C17" s="2"/>
      <c r="D17" s="2"/>
      <c r="I17" s="100" t="s">
        <v>467</v>
      </c>
      <c r="J17" s="100" t="s">
        <v>468</v>
      </c>
      <c r="K17" s="100" t="s">
        <v>469</v>
      </c>
      <c r="L17" s="101">
        <f>TIME(9,,)</f>
        <v>0.375</v>
      </c>
    </row>
    <row r="18" spans="3:12" x14ac:dyDescent="0.25">
      <c r="C18" s="2"/>
      <c r="D18" s="2"/>
      <c r="I18" s="100" t="s">
        <v>470</v>
      </c>
      <c r="J18" s="100" t="s">
        <v>471</v>
      </c>
      <c r="K18" s="100" t="s">
        <v>472</v>
      </c>
      <c r="L18" s="101">
        <f>TIME(9,30,)</f>
        <v>0.39583333333333331</v>
      </c>
    </row>
    <row r="19" spans="3:12" x14ac:dyDescent="0.25">
      <c r="C19" s="2"/>
      <c r="D19" s="2"/>
      <c r="I19" s="100" t="s">
        <v>473</v>
      </c>
      <c r="J19" s="100" t="s">
        <v>474</v>
      </c>
      <c r="K19" s="100" t="s">
        <v>475</v>
      </c>
      <c r="L19" s="101">
        <f>TIME(10,,)</f>
        <v>0.41666666666666669</v>
      </c>
    </row>
    <row r="20" spans="3:12" x14ac:dyDescent="0.25">
      <c r="C20" s="2"/>
      <c r="D20" s="2"/>
      <c r="I20" s="100" t="s">
        <v>476</v>
      </c>
      <c r="J20" s="100" t="s">
        <v>477</v>
      </c>
      <c r="K20" s="100" t="s">
        <v>478</v>
      </c>
      <c r="L20" s="101">
        <f>TIME(11,,)</f>
        <v>0.45833333333333331</v>
      </c>
    </row>
    <row r="21" spans="3:12" x14ac:dyDescent="0.25">
      <c r="C21" s="2"/>
      <c r="D21" s="2"/>
      <c r="I21" s="100" t="s">
        <v>479</v>
      </c>
      <c r="J21" s="100" t="s">
        <v>480</v>
      </c>
      <c r="K21" s="100" t="s">
        <v>481</v>
      </c>
      <c r="L21" s="101">
        <f>TIME(12,,)</f>
        <v>0.5</v>
      </c>
    </row>
    <row r="22" spans="3:12" x14ac:dyDescent="0.25">
      <c r="C22" s="2"/>
      <c r="D22" s="2"/>
      <c r="I22" s="100" t="s">
        <v>482</v>
      </c>
      <c r="J22" s="100" t="s">
        <v>483</v>
      </c>
      <c r="K22" s="100" t="s">
        <v>484</v>
      </c>
      <c r="L22" s="101">
        <f>-TIME(11,,)</f>
        <v>-0.45833333333333331</v>
      </c>
    </row>
    <row r="23" spans="3:12" x14ac:dyDescent="0.25">
      <c r="C23" s="2"/>
      <c r="D23" s="2"/>
      <c r="I23" s="100" t="s">
        <v>485</v>
      </c>
      <c r="J23" s="100" t="s">
        <v>486</v>
      </c>
      <c r="K23" s="100" t="s">
        <v>487</v>
      </c>
      <c r="L23" s="101">
        <f>-TIME(10,,)</f>
        <v>-0.41666666666666669</v>
      </c>
    </row>
    <row r="24" spans="3:12" x14ac:dyDescent="0.25">
      <c r="C24" s="2"/>
      <c r="D24" s="2"/>
      <c r="I24" s="100" t="s">
        <v>488</v>
      </c>
      <c r="J24" s="100" t="s">
        <v>489</v>
      </c>
      <c r="K24" s="100" t="s">
        <v>490</v>
      </c>
      <c r="L24" s="101">
        <f>-TIME(9,,)</f>
        <v>-0.375</v>
      </c>
    </row>
    <row r="25" spans="3:12" x14ac:dyDescent="0.25">
      <c r="C25" s="2"/>
      <c r="D25" s="2"/>
      <c r="I25" s="100" t="s">
        <v>491</v>
      </c>
      <c r="J25" s="100" t="s">
        <v>492</v>
      </c>
      <c r="K25" s="100" t="s">
        <v>493</v>
      </c>
      <c r="L25" s="101">
        <f>-TIME(8,,)</f>
        <v>-0.33333333333333331</v>
      </c>
    </row>
    <row r="26" spans="3:12" x14ac:dyDescent="0.25">
      <c r="C26" s="2"/>
      <c r="D26" s="2"/>
      <c r="I26" s="100" t="s">
        <v>494</v>
      </c>
      <c r="J26" s="100" t="s">
        <v>495</v>
      </c>
      <c r="K26" s="100" t="s">
        <v>496</v>
      </c>
      <c r="L26" s="101">
        <f>-TIME(7,,)</f>
        <v>-0.29166666666666669</v>
      </c>
    </row>
    <row r="27" spans="3:12" x14ac:dyDescent="0.25">
      <c r="C27" s="2"/>
      <c r="D27" s="2"/>
      <c r="I27" s="100" t="s">
        <v>497</v>
      </c>
      <c r="J27" s="100" t="s">
        <v>498</v>
      </c>
      <c r="K27" s="100" t="s">
        <v>496</v>
      </c>
      <c r="L27" s="101">
        <f>-TIME(7,,)</f>
        <v>-0.29166666666666669</v>
      </c>
    </row>
    <row r="28" spans="3:12" x14ac:dyDescent="0.25">
      <c r="C28" s="2"/>
      <c r="D28" s="2"/>
      <c r="I28" s="100" t="s">
        <v>499</v>
      </c>
      <c r="J28" s="100" t="s">
        <v>500</v>
      </c>
      <c r="K28" s="100" t="s">
        <v>501</v>
      </c>
      <c r="L28" s="101">
        <f>-TIME(6,,)</f>
        <v>-0.25</v>
      </c>
    </row>
    <row r="29" spans="3:12" x14ac:dyDescent="0.25">
      <c r="C29" s="2"/>
      <c r="D29" s="2"/>
      <c r="I29" s="100" t="s">
        <v>502</v>
      </c>
      <c r="J29" s="100" t="s">
        <v>503</v>
      </c>
      <c r="K29" s="100" t="s">
        <v>504</v>
      </c>
      <c r="L29" s="101">
        <f>-TIME(5,,)</f>
        <v>-0.20833333333333334</v>
      </c>
    </row>
    <row r="30" spans="3:12" x14ac:dyDescent="0.25">
      <c r="C30" s="2"/>
      <c r="D30" s="2"/>
      <c r="I30" s="100" t="s">
        <v>505</v>
      </c>
      <c r="J30" s="100" t="s">
        <v>506</v>
      </c>
      <c r="K30" s="100" t="s">
        <v>504</v>
      </c>
      <c r="L30" s="101">
        <f>-TIME(5,,)</f>
        <v>-0.20833333333333334</v>
      </c>
    </row>
    <row r="31" spans="3:12" x14ac:dyDescent="0.25">
      <c r="C31" s="2"/>
      <c r="D31" s="2"/>
      <c r="I31" s="100" t="s">
        <v>507</v>
      </c>
      <c r="J31" s="100" t="s">
        <v>508</v>
      </c>
      <c r="K31" s="100" t="s">
        <v>509</v>
      </c>
      <c r="L31" s="101">
        <f>-TIME(4,,)</f>
        <v>-0.16666666666666666</v>
      </c>
    </row>
    <row r="32" spans="3:12" x14ac:dyDescent="0.25">
      <c r="C32" s="2"/>
      <c r="D32" s="2"/>
      <c r="I32" s="100" t="s">
        <v>510</v>
      </c>
      <c r="J32" s="100" t="s">
        <v>511</v>
      </c>
      <c r="K32" s="100" t="s">
        <v>512</v>
      </c>
      <c r="L32" s="101">
        <f>-TIME(3,30,)</f>
        <v>-0.14583333333333334</v>
      </c>
    </row>
    <row r="33" spans="3:12" x14ac:dyDescent="0.25">
      <c r="C33" s="2"/>
      <c r="D33" s="2"/>
      <c r="I33" s="100" t="s">
        <v>513</v>
      </c>
      <c r="J33" s="100" t="s">
        <v>514</v>
      </c>
      <c r="K33" s="100" t="s">
        <v>515</v>
      </c>
      <c r="L33" s="101">
        <f>-TIME(3,,)</f>
        <v>-0.125</v>
      </c>
    </row>
    <row r="34" spans="3:12" x14ac:dyDescent="0.25">
      <c r="C34" s="2"/>
      <c r="D34" s="2"/>
      <c r="I34" s="100" t="s">
        <v>516</v>
      </c>
      <c r="J34" s="100" t="s">
        <v>517</v>
      </c>
      <c r="K34" s="100" t="s">
        <v>515</v>
      </c>
      <c r="L34" s="101">
        <f>-TIME(3,,)</f>
        <v>-0.125</v>
      </c>
    </row>
    <row r="35" spans="3:12" x14ac:dyDescent="0.25">
      <c r="I35" s="100" t="s">
        <v>518</v>
      </c>
      <c r="J35" s="100" t="s">
        <v>519</v>
      </c>
      <c r="K35" s="100" t="s">
        <v>520</v>
      </c>
      <c r="L35" s="101">
        <f>-TIME(1,,)</f>
        <v>-4.1666666666666664E-2</v>
      </c>
    </row>
  </sheetData>
  <dataValidations count="1">
    <dataValidation type="list" allowBlank="1" showInputMessage="1" showErrorMessage="1" sqref="C13:D15">
      <formula1>$K$4:$K$35</formula1>
    </dataValidation>
  </dataValidations>
  <pageMargins left="0.7" right="0.7" top="0.75" bottom="0.75" header="0.3" footer="0.3"/>
  <ignoredErrors>
    <ignoredError sqref="L21" 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D16"/>
  <sheetViews>
    <sheetView workbookViewId="0"/>
  </sheetViews>
  <sheetFormatPr defaultRowHeight="15" x14ac:dyDescent="0.25"/>
  <cols>
    <col min="1" max="1" width="13.28515625" customWidth="1"/>
    <col min="2" max="2" width="11.28515625" customWidth="1"/>
    <col min="3" max="3" width="11.140625" customWidth="1"/>
    <col min="4" max="4" width="13" customWidth="1"/>
  </cols>
  <sheetData>
    <row r="1" spans="1:4" ht="18.75" x14ac:dyDescent="0.3">
      <c r="A1" s="1" t="s">
        <v>15</v>
      </c>
    </row>
    <row r="3" spans="1:4" x14ac:dyDescent="0.25">
      <c r="A3" s="5" t="s">
        <v>13</v>
      </c>
      <c r="B3" s="6" t="s">
        <v>0</v>
      </c>
      <c r="C3" s="6" t="s">
        <v>1</v>
      </c>
      <c r="D3" s="6" t="s">
        <v>2</v>
      </c>
    </row>
    <row r="4" spans="1:4" x14ac:dyDescent="0.25">
      <c r="B4" s="2">
        <v>56</v>
      </c>
      <c r="C4" s="2" t="s">
        <v>3</v>
      </c>
      <c r="D4" s="2" t="str">
        <f>B4&amp;" "&amp;C4</f>
        <v>56 Monday</v>
      </c>
    </row>
    <row r="5" spans="1:4" x14ac:dyDescent="0.25">
      <c r="B5" s="2">
        <v>54</v>
      </c>
      <c r="C5" s="2" t="s">
        <v>4</v>
      </c>
      <c r="D5" s="2" t="s">
        <v>4</v>
      </c>
    </row>
    <row r="6" spans="1:4" x14ac:dyDescent="0.25">
      <c r="B6" s="2">
        <v>58</v>
      </c>
      <c r="C6" s="2" t="s">
        <v>5</v>
      </c>
      <c r="D6" s="2">
        <f>B6</f>
        <v>58</v>
      </c>
    </row>
    <row r="7" spans="1:4" x14ac:dyDescent="0.25">
      <c r="B7" s="2">
        <v>65</v>
      </c>
      <c r="C7" s="2" t="s">
        <v>6</v>
      </c>
      <c r="D7" s="2"/>
    </row>
    <row r="8" spans="1:4" x14ac:dyDescent="0.25">
      <c r="B8" s="2">
        <v>71</v>
      </c>
      <c r="C8" s="2" t="s">
        <v>7</v>
      </c>
      <c r="D8" s="2">
        <v>71</v>
      </c>
    </row>
    <row r="9" spans="1:4" x14ac:dyDescent="0.25">
      <c r="B9" s="2">
        <v>65</v>
      </c>
      <c r="C9" s="2" t="s">
        <v>8</v>
      </c>
      <c r="D9" s="2" t="e">
        <v>#VALUE!</v>
      </c>
    </row>
    <row r="10" spans="1:4" x14ac:dyDescent="0.25">
      <c r="A10" s="4"/>
      <c r="B10" s="3">
        <v>49</v>
      </c>
      <c r="C10" s="3" t="s">
        <v>9</v>
      </c>
      <c r="D10" s="3" t="s">
        <v>10</v>
      </c>
    </row>
    <row r="11" spans="1:4" x14ac:dyDescent="0.25">
      <c r="A11" t="s">
        <v>12</v>
      </c>
      <c r="B11" s="2">
        <f>COUNT(B4:B10)</f>
        <v>7</v>
      </c>
      <c r="C11" s="2">
        <f>COUNT(C4:C10)</f>
        <v>0</v>
      </c>
      <c r="D11" s="2">
        <f>COUNT(D4:D10)</f>
        <v>2</v>
      </c>
    </row>
    <row r="12" spans="1:4" x14ac:dyDescent="0.25">
      <c r="A12" t="s">
        <v>11</v>
      </c>
      <c r="B12" s="2">
        <f>COUNTA(B4:B10)</f>
        <v>7</v>
      </c>
      <c r="C12" s="2">
        <f>COUNTA(C4:C10)</f>
        <v>7</v>
      </c>
      <c r="D12" s="2">
        <f>COUNTA(D4:D10)</f>
        <v>6</v>
      </c>
    </row>
    <row r="13" spans="1:4" x14ac:dyDescent="0.25">
      <c r="A13" t="s">
        <v>14</v>
      </c>
      <c r="B13" s="2">
        <f t="shared" ref="B13:C13" si="0">COUNTBLANK(B4:B10)</f>
        <v>0</v>
      </c>
      <c r="C13" s="2">
        <f t="shared" si="0"/>
        <v>0</v>
      </c>
      <c r="D13" s="2">
        <f>COUNTBLANK(D4:D10)</f>
        <v>1</v>
      </c>
    </row>
    <row r="16" spans="1:4" x14ac:dyDescent="0.25">
      <c r="B16" s="7"/>
    </row>
  </sheetData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16"/>
  <sheetViews>
    <sheetView showGridLines="0" workbookViewId="0">
      <selection activeCell="C13" sqref="C13"/>
    </sheetView>
  </sheetViews>
  <sheetFormatPr defaultRowHeight="15" x14ac:dyDescent="0.25"/>
  <cols>
    <col min="1" max="1" width="27.7109375" customWidth="1"/>
    <col min="2" max="2" width="8.85546875" bestFit="1" customWidth="1"/>
    <col min="3" max="3" width="26.7109375" bestFit="1" customWidth="1"/>
  </cols>
  <sheetData>
    <row r="1" spans="1:3" ht="18.75" x14ac:dyDescent="0.3">
      <c r="A1" s="1" t="s">
        <v>16</v>
      </c>
    </row>
    <row r="3" spans="1:3" ht="36" customHeight="1" x14ac:dyDescent="0.25">
      <c r="A3" s="8" t="s">
        <v>17</v>
      </c>
      <c r="B3" s="10" t="s">
        <v>18</v>
      </c>
      <c r="C3" s="9" t="s">
        <v>29</v>
      </c>
    </row>
    <row r="4" spans="1:3" x14ac:dyDescent="0.25">
      <c r="A4" t="s">
        <v>19</v>
      </c>
      <c r="B4">
        <v>1000</v>
      </c>
      <c r="C4" t="str">
        <f>SUBSTITUTE(SUBSTITUTE(A4,"[","",1),"]",", ",1)</f>
        <v xml:space="preserve">excel substitute, </v>
      </c>
    </row>
    <row r="5" spans="1:3" x14ac:dyDescent="0.25">
      <c r="A5" t="s">
        <v>20</v>
      </c>
      <c r="B5">
        <v>91</v>
      </c>
      <c r="C5" t="str">
        <f t="shared" ref="C5:C12" si="0">SUBSTITUTE(SUBSTITUTE(A5,"[","",1),"]",", ",1)</f>
        <v xml:space="preserve">substitute function in excel, </v>
      </c>
    </row>
    <row r="6" spans="1:3" x14ac:dyDescent="0.25">
      <c r="A6" t="s">
        <v>21</v>
      </c>
      <c r="B6">
        <v>110</v>
      </c>
      <c r="C6" t="str">
        <f t="shared" si="0"/>
        <v xml:space="preserve">substitute function excel, </v>
      </c>
    </row>
    <row r="7" spans="1:3" x14ac:dyDescent="0.25">
      <c r="A7" t="s">
        <v>22</v>
      </c>
      <c r="B7">
        <v>36</v>
      </c>
      <c r="C7" t="str">
        <f t="shared" si="0"/>
        <v xml:space="preserve">substitute formula excel, </v>
      </c>
    </row>
    <row r="8" spans="1:3" x14ac:dyDescent="0.25">
      <c r="A8" t="s">
        <v>23</v>
      </c>
      <c r="B8">
        <v>170</v>
      </c>
      <c r="C8" t="str">
        <f t="shared" si="0"/>
        <v xml:space="preserve">excel substitute function, </v>
      </c>
    </row>
    <row r="9" spans="1:3" x14ac:dyDescent="0.25">
      <c r="A9" t="s">
        <v>24</v>
      </c>
      <c r="B9">
        <v>140</v>
      </c>
      <c r="C9" t="str">
        <f t="shared" si="0"/>
        <v xml:space="preserve">excel substitute formula, </v>
      </c>
    </row>
    <row r="10" spans="1:3" x14ac:dyDescent="0.25">
      <c r="A10" t="s">
        <v>25</v>
      </c>
      <c r="B10">
        <v>73</v>
      </c>
      <c r="C10" t="str">
        <f t="shared" si="0"/>
        <v xml:space="preserve">excel substitute multiple, </v>
      </c>
    </row>
    <row r="11" spans="1:3" x14ac:dyDescent="0.25">
      <c r="A11" t="s">
        <v>26</v>
      </c>
      <c r="B11">
        <v>28</v>
      </c>
      <c r="C11" t="str">
        <f t="shared" si="0"/>
        <v xml:space="preserve">excel formula substitute, </v>
      </c>
    </row>
    <row r="12" spans="1:3" x14ac:dyDescent="0.25">
      <c r="A12" t="s">
        <v>27</v>
      </c>
      <c r="B12">
        <v>36</v>
      </c>
      <c r="C12" t="str">
        <f t="shared" si="0"/>
        <v xml:space="preserve">substitute excel formula, </v>
      </c>
    </row>
    <row r="14" spans="1:3" x14ac:dyDescent="0.25">
      <c r="C14" s="7" t="s">
        <v>28</v>
      </c>
    </row>
    <row r="16" spans="1:3" x14ac:dyDescent="0.25">
      <c r="C16" s="7"/>
    </row>
  </sheetData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P29"/>
  <sheetViews>
    <sheetView zoomScaleNormal="100" workbookViewId="0">
      <selection activeCell="J18" sqref="J18"/>
    </sheetView>
  </sheetViews>
  <sheetFormatPr defaultRowHeight="15" x14ac:dyDescent="0.25"/>
  <cols>
    <col min="12" max="12" width="1.5703125" customWidth="1"/>
    <col min="15" max="15" width="10.28515625" bestFit="1" customWidth="1"/>
  </cols>
  <sheetData>
    <row r="1" spans="1:16" ht="18.75" x14ac:dyDescent="0.3">
      <c r="A1" s="1" t="s">
        <v>34</v>
      </c>
    </row>
    <row r="2" spans="1:16" x14ac:dyDescent="0.25">
      <c r="K2" s="19" t="s">
        <v>30</v>
      </c>
      <c r="L2" s="20"/>
      <c r="M2" s="20"/>
      <c r="N2" s="20"/>
      <c r="O2" s="20"/>
      <c r="P2" s="21"/>
    </row>
    <row r="3" spans="1:16" x14ac:dyDescent="0.25">
      <c r="K3" s="12"/>
      <c r="L3" s="12"/>
      <c r="M3" s="12"/>
      <c r="N3" s="12"/>
      <c r="O3" s="12"/>
      <c r="P3" s="11"/>
    </row>
    <row r="4" spans="1:16" x14ac:dyDescent="0.25">
      <c r="K4" s="15" t="s">
        <v>36</v>
      </c>
      <c r="L4" s="16"/>
      <c r="M4" s="15" t="s">
        <v>37</v>
      </c>
      <c r="N4" s="15" t="s">
        <v>32</v>
      </c>
      <c r="O4" s="15" t="s">
        <v>33</v>
      </c>
      <c r="P4" s="15" t="s">
        <v>35</v>
      </c>
    </row>
    <row r="5" spans="1:16" x14ac:dyDescent="0.25">
      <c r="K5" s="14">
        <v>2</v>
      </c>
      <c r="L5" s="17"/>
      <c r="M5" s="14" t="s">
        <v>31</v>
      </c>
      <c r="N5" s="14">
        <v>1</v>
      </c>
      <c r="O5" s="14">
        <f t="array" ref="O5:O8">FREQUENCY(K5:K29,N5:N8)</f>
        <v>9</v>
      </c>
      <c r="P5" s="18">
        <f>SUM($O$5:O5)/SUM($O$5:$O$8)</f>
        <v>0.36</v>
      </c>
    </row>
    <row r="6" spans="1:16" x14ac:dyDescent="0.25">
      <c r="K6" s="14">
        <v>5</v>
      </c>
      <c r="L6" s="17"/>
      <c r="M6" s="14" t="s">
        <v>38</v>
      </c>
      <c r="N6" s="14">
        <v>3</v>
      </c>
      <c r="O6" s="14">
        <v>11</v>
      </c>
      <c r="P6" s="18">
        <f>SUM($O$5:O6)/SUM($O$5:$O$8)</f>
        <v>0.8</v>
      </c>
    </row>
    <row r="7" spans="1:16" x14ac:dyDescent="0.25">
      <c r="K7" s="14">
        <v>0</v>
      </c>
      <c r="L7" s="17"/>
      <c r="M7" s="14" t="s">
        <v>39</v>
      </c>
      <c r="N7" s="14">
        <v>5</v>
      </c>
      <c r="O7" s="14">
        <v>4</v>
      </c>
      <c r="P7" s="18">
        <f>SUM($O$5:O7)/SUM($O$5:$O$8)</f>
        <v>0.96</v>
      </c>
    </row>
    <row r="8" spans="1:16" x14ac:dyDescent="0.25">
      <c r="K8" s="14">
        <v>2</v>
      </c>
      <c r="L8" s="17"/>
      <c r="M8" s="14" t="s">
        <v>40</v>
      </c>
      <c r="N8" s="14">
        <v>7</v>
      </c>
      <c r="O8" s="14">
        <v>1</v>
      </c>
      <c r="P8" s="18">
        <f>SUM($O$5:O8)/SUM($O$5:$O$8)</f>
        <v>1</v>
      </c>
    </row>
    <row r="9" spans="1:16" x14ac:dyDescent="0.25">
      <c r="K9" s="14">
        <v>6</v>
      </c>
      <c r="L9" s="17"/>
      <c r="N9" s="2"/>
      <c r="O9" s="2"/>
      <c r="P9" s="13"/>
    </row>
    <row r="10" spans="1:16" x14ac:dyDescent="0.25">
      <c r="K10" s="14">
        <v>1</v>
      </c>
      <c r="L10" s="17"/>
      <c r="N10" s="2"/>
      <c r="O10" s="2"/>
      <c r="P10" s="13"/>
    </row>
    <row r="11" spans="1:16" x14ac:dyDescent="0.25">
      <c r="K11" s="14">
        <v>4</v>
      </c>
      <c r="L11" s="17"/>
      <c r="N11" s="2"/>
      <c r="O11" s="2"/>
      <c r="P11" s="13"/>
    </row>
    <row r="12" spans="1:16" x14ac:dyDescent="0.25">
      <c r="K12" s="14">
        <v>3</v>
      </c>
      <c r="L12" s="17"/>
    </row>
    <row r="13" spans="1:16" x14ac:dyDescent="0.25">
      <c r="K13" s="14">
        <v>1</v>
      </c>
      <c r="L13" s="17"/>
    </row>
    <row r="14" spans="1:16" x14ac:dyDescent="0.25">
      <c r="K14" s="14">
        <v>0</v>
      </c>
      <c r="L14" s="17"/>
    </row>
    <row r="15" spans="1:16" x14ac:dyDescent="0.25">
      <c r="K15" s="14">
        <v>3</v>
      </c>
      <c r="L15" s="17"/>
    </row>
    <row r="16" spans="1:16" x14ac:dyDescent="0.25">
      <c r="K16" s="14">
        <v>2</v>
      </c>
      <c r="L16" s="17"/>
    </row>
    <row r="17" spans="11:16" x14ac:dyDescent="0.25">
      <c r="K17" s="14">
        <v>3</v>
      </c>
      <c r="L17" s="17"/>
    </row>
    <row r="18" spans="11:16" x14ac:dyDescent="0.25">
      <c r="K18" s="14">
        <v>2</v>
      </c>
      <c r="L18" s="17"/>
      <c r="N18" s="2"/>
      <c r="O18" s="2"/>
      <c r="P18" s="13"/>
    </row>
    <row r="19" spans="11:16" x14ac:dyDescent="0.25">
      <c r="K19" s="14">
        <v>2</v>
      </c>
      <c r="L19" s="17"/>
      <c r="N19" s="2"/>
      <c r="O19" s="2"/>
      <c r="P19" s="13"/>
    </row>
    <row r="20" spans="11:16" x14ac:dyDescent="0.25">
      <c r="K20" s="14">
        <v>1</v>
      </c>
      <c r="L20" s="17"/>
      <c r="N20" s="2"/>
      <c r="O20" s="2"/>
      <c r="P20" s="13"/>
    </row>
    <row r="21" spans="11:16" x14ac:dyDescent="0.25">
      <c r="K21" s="14">
        <v>4</v>
      </c>
      <c r="L21" s="17"/>
    </row>
    <row r="22" spans="11:16" x14ac:dyDescent="0.25">
      <c r="K22" s="14">
        <v>4</v>
      </c>
      <c r="L22" s="17"/>
    </row>
    <row r="23" spans="11:16" x14ac:dyDescent="0.25">
      <c r="K23" s="14">
        <v>3</v>
      </c>
      <c r="L23" s="17"/>
    </row>
    <row r="24" spans="11:16" x14ac:dyDescent="0.25">
      <c r="K24" s="14">
        <v>3</v>
      </c>
      <c r="L24" s="17"/>
    </row>
    <row r="25" spans="11:16" x14ac:dyDescent="0.25">
      <c r="K25" s="14">
        <v>2</v>
      </c>
      <c r="L25" s="17"/>
    </row>
    <row r="26" spans="11:16" x14ac:dyDescent="0.25">
      <c r="K26" s="14">
        <v>1</v>
      </c>
      <c r="L26" s="17"/>
    </row>
    <row r="27" spans="11:16" x14ac:dyDescent="0.25">
      <c r="K27" s="14">
        <v>1</v>
      </c>
      <c r="L27" s="17"/>
    </row>
    <row r="28" spans="11:16" x14ac:dyDescent="0.25">
      <c r="K28" s="14">
        <v>0</v>
      </c>
      <c r="L28" s="17"/>
    </row>
    <row r="29" spans="11:16" x14ac:dyDescent="0.25">
      <c r="K29" s="14">
        <v>0</v>
      </c>
      <c r="L29" s="17"/>
    </row>
  </sheetData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G500"/>
  <sheetViews>
    <sheetView workbookViewId="0">
      <selection activeCell="F16" sqref="F16"/>
    </sheetView>
  </sheetViews>
  <sheetFormatPr defaultRowHeight="15" x14ac:dyDescent="0.25"/>
  <sheetData>
    <row r="1" spans="1:6" ht="18.75" x14ac:dyDescent="0.3">
      <c r="A1" s="1" t="s">
        <v>43</v>
      </c>
    </row>
    <row r="3" spans="1:6" x14ac:dyDescent="0.25">
      <c r="A3" s="22" t="s">
        <v>41</v>
      </c>
    </row>
    <row r="16" spans="1:6" x14ac:dyDescent="0.25">
      <c r="F16" s="22"/>
    </row>
    <row r="17" spans="7:7" x14ac:dyDescent="0.25">
      <c r="G17" s="22"/>
    </row>
    <row r="500" spans="1:1" x14ac:dyDescent="0.25">
      <c r="A500" s="22" t="s">
        <v>42</v>
      </c>
    </row>
  </sheetData>
  <hyperlinks>
    <hyperlink ref="A3" location="Hyperlinks!A500" display="Hyperlinks as text - click here to go to cell A500"/>
    <hyperlink ref="A500" location="Hyperlinks!A1" display="Click here to go to cell A1"/>
  </hyperlink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K16"/>
  <sheetViews>
    <sheetView workbookViewId="0">
      <selection activeCell="I1" sqref="I1"/>
    </sheetView>
  </sheetViews>
  <sheetFormatPr defaultRowHeight="15" x14ac:dyDescent="0.25"/>
  <cols>
    <col min="8" max="11" width="7" customWidth="1"/>
  </cols>
  <sheetData>
    <row r="1" spans="1:11" ht="18.75" x14ac:dyDescent="0.3">
      <c r="A1" s="1" t="s">
        <v>45</v>
      </c>
    </row>
    <row r="4" spans="1:11" x14ac:dyDescent="0.25">
      <c r="I4" s="23" t="s">
        <v>44</v>
      </c>
      <c r="J4" s="24" t="s">
        <v>58</v>
      </c>
      <c r="K4" s="25" t="s">
        <v>35</v>
      </c>
    </row>
    <row r="5" spans="1:11" x14ac:dyDescent="0.25">
      <c r="I5" s="23" t="s">
        <v>46</v>
      </c>
      <c r="J5" s="24">
        <v>469000</v>
      </c>
      <c r="K5" s="25">
        <f>SUM($J$5:J5)/SUM($J$5:$J$16)</f>
        <v>0.10129589632829374</v>
      </c>
    </row>
    <row r="6" spans="1:11" x14ac:dyDescent="0.25">
      <c r="I6" s="23" t="s">
        <v>47</v>
      </c>
      <c r="J6" s="24">
        <v>424000</v>
      </c>
      <c r="K6" s="25">
        <f>SUM($J$5:J6)/SUM($J$5:$J$16)</f>
        <v>0.19287257019438445</v>
      </c>
    </row>
    <row r="7" spans="1:11" x14ac:dyDescent="0.25">
      <c r="I7" s="23" t="s">
        <v>48</v>
      </c>
      <c r="J7" s="24">
        <v>491000</v>
      </c>
      <c r="K7" s="25">
        <f>SUM($J$5:J7)/SUM($J$5:$J$16)</f>
        <v>0.29892008639308854</v>
      </c>
    </row>
    <row r="8" spans="1:11" x14ac:dyDescent="0.25">
      <c r="I8" s="23" t="s">
        <v>49</v>
      </c>
      <c r="J8" s="24">
        <v>568000</v>
      </c>
      <c r="K8" s="25">
        <f>SUM($J$5:J8)/SUM($J$5:$J$16)</f>
        <v>0.42159827213822892</v>
      </c>
    </row>
    <row r="9" spans="1:11" x14ac:dyDescent="0.25">
      <c r="I9" s="23" t="s">
        <v>50</v>
      </c>
      <c r="J9" s="24">
        <v>509000</v>
      </c>
      <c r="K9" s="25">
        <f>SUM($J$5:J9)/SUM($J$5:$J$16)</f>
        <v>0.53153347732181422</v>
      </c>
    </row>
    <row r="10" spans="1:11" x14ac:dyDescent="0.25">
      <c r="I10" s="23" t="s">
        <v>51</v>
      </c>
      <c r="J10" s="24">
        <v>415000</v>
      </c>
      <c r="K10" s="25">
        <f>SUM($J$5:J10)/SUM($J$5:$J$16)</f>
        <v>0.62116630669546435</v>
      </c>
    </row>
    <row r="11" spans="1:11" x14ac:dyDescent="0.25">
      <c r="I11" s="23" t="s">
        <v>52</v>
      </c>
      <c r="J11" s="24">
        <v>322000</v>
      </c>
      <c r="K11" s="25">
        <f>SUM($J$5:J11)/SUM($J$5:$J$16)</f>
        <v>0.69071274298056151</v>
      </c>
    </row>
    <row r="12" spans="1:11" x14ac:dyDescent="0.25">
      <c r="I12" s="23" t="s">
        <v>53</v>
      </c>
      <c r="J12" s="24">
        <v>280000</v>
      </c>
      <c r="K12" s="25">
        <f>SUM($J$5:J12)/SUM($J$5:$J$16)</f>
        <v>0.75118790496760257</v>
      </c>
    </row>
    <row r="13" spans="1:11" x14ac:dyDescent="0.25">
      <c r="I13" s="23" t="s">
        <v>54</v>
      </c>
      <c r="J13" s="24">
        <v>288000</v>
      </c>
      <c r="K13" s="25">
        <f>SUM($J$5:J13)/SUM($J$5:$J$16)</f>
        <v>0.81339092872570196</v>
      </c>
    </row>
    <row r="14" spans="1:11" x14ac:dyDescent="0.25">
      <c r="I14" s="23" t="s">
        <v>55</v>
      </c>
      <c r="J14" s="24">
        <v>277000</v>
      </c>
      <c r="K14" s="25">
        <f>SUM($J$5:J14)/SUM($J$5:$J$16)</f>
        <v>0.87321814254859609</v>
      </c>
    </row>
    <row r="15" spans="1:11" x14ac:dyDescent="0.25">
      <c r="I15" s="23" t="s">
        <v>56</v>
      </c>
      <c r="J15" s="24">
        <v>286000</v>
      </c>
      <c r="K15" s="25">
        <f>SUM($J$5:J15)/SUM($J$5:$J$16)</f>
        <v>0.93498920086393089</v>
      </c>
    </row>
    <row r="16" spans="1:11" x14ac:dyDescent="0.25">
      <c r="I16" s="23" t="s">
        <v>57</v>
      </c>
      <c r="J16" s="24">
        <v>301000</v>
      </c>
      <c r="K16" s="25">
        <f>SUM($J$5:J16)/SUM($J$5:$J$16)</f>
        <v>1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K71"/>
  <sheetViews>
    <sheetView workbookViewId="0">
      <selection activeCell="P20" sqref="P20"/>
    </sheetView>
  </sheetViews>
  <sheetFormatPr defaultRowHeight="15" x14ac:dyDescent="0.25"/>
  <cols>
    <col min="9" max="9" width="12.42578125" bestFit="1" customWidth="1"/>
    <col min="13" max="13" width="12.42578125" bestFit="1" customWidth="1"/>
    <col min="15" max="15" width="12.42578125" bestFit="1" customWidth="1"/>
  </cols>
  <sheetData>
    <row r="1" spans="1:11" ht="21" x14ac:dyDescent="0.35">
      <c r="A1" s="30" t="s">
        <v>70</v>
      </c>
      <c r="C1" s="2"/>
    </row>
    <row r="2" spans="1:11" x14ac:dyDescent="0.25">
      <c r="C2" s="2"/>
      <c r="I2" s="28">
        <v>40179</v>
      </c>
      <c r="K2" s="27" t="s">
        <v>46</v>
      </c>
    </row>
    <row r="3" spans="1:11" x14ac:dyDescent="0.25">
      <c r="A3" s="29" t="s">
        <v>69</v>
      </c>
      <c r="C3" s="2"/>
      <c r="I3" s="28">
        <v>40210</v>
      </c>
      <c r="K3" s="27" t="s">
        <v>47</v>
      </c>
    </row>
    <row r="4" spans="1:11" x14ac:dyDescent="0.25">
      <c r="C4" s="2"/>
      <c r="I4" s="28">
        <v>40238</v>
      </c>
      <c r="K4" s="27" t="s">
        <v>48</v>
      </c>
    </row>
    <row r="5" spans="1:11" x14ac:dyDescent="0.25">
      <c r="C5" s="2"/>
      <c r="I5" s="28">
        <v>40269</v>
      </c>
      <c r="K5" s="27" t="s">
        <v>49</v>
      </c>
    </row>
    <row r="6" spans="1:11" x14ac:dyDescent="0.25">
      <c r="C6" s="2"/>
      <c r="I6" s="28">
        <v>40299</v>
      </c>
      <c r="K6" s="27" t="s">
        <v>50</v>
      </c>
    </row>
    <row r="7" spans="1:11" x14ac:dyDescent="0.25">
      <c r="C7" s="2"/>
      <c r="I7" s="28">
        <v>40330</v>
      </c>
      <c r="K7" s="27" t="s">
        <v>51</v>
      </c>
    </row>
    <row r="8" spans="1:11" x14ac:dyDescent="0.25">
      <c r="C8" s="2"/>
      <c r="I8" s="28">
        <v>40360</v>
      </c>
      <c r="K8" s="27" t="s">
        <v>52</v>
      </c>
    </row>
    <row r="9" spans="1:11" x14ac:dyDescent="0.25">
      <c r="C9" s="2"/>
      <c r="I9" s="28">
        <v>40391</v>
      </c>
      <c r="K9" s="27" t="s">
        <v>53</v>
      </c>
    </row>
    <row r="10" spans="1:11" x14ac:dyDescent="0.25">
      <c r="C10" s="2"/>
      <c r="I10" s="28">
        <v>40422</v>
      </c>
      <c r="K10" s="27" t="s">
        <v>54</v>
      </c>
    </row>
    <row r="11" spans="1:11" x14ac:dyDescent="0.25">
      <c r="C11" s="2"/>
      <c r="I11" s="28">
        <v>40452</v>
      </c>
      <c r="K11" s="27" t="s">
        <v>55</v>
      </c>
    </row>
    <row r="12" spans="1:11" x14ac:dyDescent="0.25">
      <c r="C12" s="2"/>
      <c r="I12" s="28">
        <v>40483</v>
      </c>
      <c r="K12" s="27" t="s">
        <v>56</v>
      </c>
    </row>
    <row r="13" spans="1:11" x14ac:dyDescent="0.25">
      <c r="C13" s="2"/>
      <c r="I13" s="28">
        <v>40513</v>
      </c>
      <c r="K13" s="27" t="s">
        <v>57</v>
      </c>
    </row>
    <row r="14" spans="1:11" x14ac:dyDescent="0.25">
      <c r="C14" s="2"/>
      <c r="I14" s="28">
        <v>40544</v>
      </c>
      <c r="K14" s="27" t="s">
        <v>46</v>
      </c>
    </row>
    <row r="15" spans="1:11" x14ac:dyDescent="0.25">
      <c r="A15" s="29" t="s">
        <v>71</v>
      </c>
      <c r="C15" s="2"/>
      <c r="I15" s="28">
        <v>40575</v>
      </c>
      <c r="K15" s="27" t="s">
        <v>47</v>
      </c>
    </row>
    <row r="16" spans="1:11" x14ac:dyDescent="0.25">
      <c r="C16" s="2"/>
      <c r="I16" s="28">
        <v>40603</v>
      </c>
      <c r="K16" s="27" t="s">
        <v>48</v>
      </c>
    </row>
    <row r="17" spans="1:11" x14ac:dyDescent="0.25">
      <c r="C17" s="2"/>
      <c r="I17" s="28">
        <v>40634</v>
      </c>
      <c r="K17" s="27" t="s">
        <v>49</v>
      </c>
    </row>
    <row r="18" spans="1:11" x14ac:dyDescent="0.25">
      <c r="C18" s="2"/>
      <c r="I18" s="28">
        <v>40664</v>
      </c>
      <c r="K18" s="27" t="s">
        <v>50</v>
      </c>
    </row>
    <row r="19" spans="1:11" x14ac:dyDescent="0.25">
      <c r="C19" s="2"/>
      <c r="I19" s="28">
        <v>40695</v>
      </c>
      <c r="K19" s="27" t="s">
        <v>51</v>
      </c>
    </row>
    <row r="20" spans="1:11" x14ac:dyDescent="0.25">
      <c r="C20" s="2"/>
      <c r="I20" s="28">
        <v>40725</v>
      </c>
      <c r="K20" s="27" t="s">
        <v>52</v>
      </c>
    </row>
    <row r="21" spans="1:11" x14ac:dyDescent="0.25">
      <c r="C21" s="2"/>
      <c r="I21" s="28">
        <v>40756</v>
      </c>
      <c r="K21" s="27" t="s">
        <v>53</v>
      </c>
    </row>
    <row r="22" spans="1:11" x14ac:dyDescent="0.25">
      <c r="C22" s="2"/>
      <c r="I22" s="28">
        <v>40787</v>
      </c>
      <c r="K22" s="27" t="s">
        <v>54</v>
      </c>
    </row>
    <row r="23" spans="1:11" x14ac:dyDescent="0.25">
      <c r="C23" s="2"/>
      <c r="I23" s="28">
        <v>40817</v>
      </c>
      <c r="K23" s="27" t="s">
        <v>55</v>
      </c>
    </row>
    <row r="24" spans="1:11" x14ac:dyDescent="0.25">
      <c r="C24" s="2"/>
      <c r="I24" s="28">
        <v>40848</v>
      </c>
      <c r="K24" s="27" t="s">
        <v>56</v>
      </c>
    </row>
    <row r="25" spans="1:11" x14ac:dyDescent="0.25">
      <c r="A25" s="29" t="s">
        <v>72</v>
      </c>
      <c r="C25" s="2"/>
      <c r="I25" s="28">
        <v>40878</v>
      </c>
      <c r="K25" s="27" t="s">
        <v>57</v>
      </c>
    </row>
    <row r="26" spans="1:11" x14ac:dyDescent="0.25">
      <c r="C26" s="2"/>
    </row>
    <row r="27" spans="1:11" x14ac:dyDescent="0.25">
      <c r="C27" s="2"/>
      <c r="I27" s="26" t="s">
        <v>67</v>
      </c>
      <c r="J27" s="26" t="s">
        <v>44</v>
      </c>
      <c r="K27" s="26" t="s">
        <v>68</v>
      </c>
    </row>
    <row r="28" spans="1:11" x14ac:dyDescent="0.25">
      <c r="C28" s="2"/>
      <c r="I28" s="26">
        <v>2010</v>
      </c>
      <c r="J28" s="26" t="s">
        <v>59</v>
      </c>
      <c r="K28" s="26">
        <v>6</v>
      </c>
    </row>
    <row r="29" spans="1:11" x14ac:dyDescent="0.25">
      <c r="C29" s="2"/>
      <c r="I29" s="26"/>
      <c r="J29" s="26" t="s">
        <v>60</v>
      </c>
      <c r="K29" s="26">
        <v>6</v>
      </c>
    </row>
    <row r="30" spans="1:11" x14ac:dyDescent="0.25">
      <c r="C30" s="2"/>
      <c r="I30" s="26"/>
      <c r="J30" s="26" t="s">
        <v>61</v>
      </c>
      <c r="K30" s="26">
        <v>5</v>
      </c>
    </row>
    <row r="31" spans="1:11" x14ac:dyDescent="0.25">
      <c r="C31" s="2"/>
      <c r="I31" s="26"/>
      <c r="J31" s="26" t="s">
        <v>62</v>
      </c>
      <c r="K31" s="26">
        <v>6</v>
      </c>
    </row>
    <row r="32" spans="1:11" x14ac:dyDescent="0.25">
      <c r="C32" s="2"/>
      <c r="I32" s="26"/>
      <c r="J32" s="26" t="s">
        <v>61</v>
      </c>
      <c r="K32" s="26">
        <v>8</v>
      </c>
    </row>
    <row r="33" spans="3:11" x14ac:dyDescent="0.25">
      <c r="C33" s="2"/>
      <c r="I33" s="26"/>
      <c r="J33" s="26" t="s">
        <v>59</v>
      </c>
      <c r="K33" s="26">
        <v>10</v>
      </c>
    </row>
    <row r="34" spans="3:11" x14ac:dyDescent="0.25">
      <c r="C34" s="2"/>
      <c r="I34" s="26"/>
      <c r="J34" s="26" t="s">
        <v>59</v>
      </c>
      <c r="K34" s="26">
        <v>6</v>
      </c>
    </row>
    <row r="35" spans="3:11" x14ac:dyDescent="0.25">
      <c r="C35" s="2"/>
      <c r="I35" s="26"/>
      <c r="J35" s="26" t="s">
        <v>62</v>
      </c>
      <c r="K35" s="26">
        <v>10</v>
      </c>
    </row>
    <row r="36" spans="3:11" x14ac:dyDescent="0.25">
      <c r="C36" s="2"/>
      <c r="I36" s="26"/>
      <c r="J36" s="26" t="s">
        <v>63</v>
      </c>
      <c r="K36" s="26">
        <v>5</v>
      </c>
    </row>
    <row r="37" spans="3:11" x14ac:dyDescent="0.25">
      <c r="C37" s="2"/>
      <c r="I37" s="26"/>
      <c r="J37" s="26" t="s">
        <v>64</v>
      </c>
      <c r="K37" s="26">
        <v>10</v>
      </c>
    </row>
    <row r="38" spans="3:11" x14ac:dyDescent="0.25">
      <c r="C38" s="2"/>
      <c r="I38" s="26"/>
      <c r="J38" s="26" t="s">
        <v>65</v>
      </c>
      <c r="K38" s="26">
        <v>6</v>
      </c>
    </row>
    <row r="39" spans="3:11" x14ac:dyDescent="0.25">
      <c r="C39" s="2"/>
      <c r="I39" s="26"/>
      <c r="J39" s="26" t="s">
        <v>66</v>
      </c>
      <c r="K39" s="26">
        <v>6</v>
      </c>
    </row>
    <row r="40" spans="3:11" x14ac:dyDescent="0.25">
      <c r="C40" s="2"/>
      <c r="I40" s="26">
        <v>2011</v>
      </c>
      <c r="J40" s="26" t="s">
        <v>59</v>
      </c>
      <c r="K40" s="26">
        <v>5</v>
      </c>
    </row>
    <row r="41" spans="3:11" x14ac:dyDescent="0.25">
      <c r="C41" s="2"/>
      <c r="I41" s="26"/>
      <c r="J41" s="26" t="s">
        <v>60</v>
      </c>
      <c r="K41" s="26">
        <v>6</v>
      </c>
    </row>
    <row r="42" spans="3:11" x14ac:dyDescent="0.25">
      <c r="C42" s="2"/>
      <c r="I42" s="26"/>
      <c r="J42" s="26" t="s">
        <v>61</v>
      </c>
      <c r="K42" s="26">
        <v>8</v>
      </c>
    </row>
    <row r="43" spans="3:11" x14ac:dyDescent="0.25">
      <c r="C43" s="2"/>
      <c r="I43" s="26"/>
      <c r="J43" s="26" t="s">
        <v>62</v>
      </c>
      <c r="K43" s="26">
        <v>8</v>
      </c>
    </row>
    <row r="44" spans="3:11" x14ac:dyDescent="0.25">
      <c r="I44" s="26"/>
      <c r="J44" s="26" t="s">
        <v>61</v>
      </c>
      <c r="K44" s="26">
        <v>9</v>
      </c>
    </row>
    <row r="45" spans="3:11" x14ac:dyDescent="0.25">
      <c r="I45" s="26"/>
      <c r="J45" s="26" t="s">
        <v>59</v>
      </c>
      <c r="K45" s="26">
        <v>8</v>
      </c>
    </row>
    <row r="46" spans="3:11" x14ac:dyDescent="0.25">
      <c r="I46" s="26"/>
      <c r="J46" s="26" t="s">
        <v>59</v>
      </c>
      <c r="K46" s="26">
        <v>5</v>
      </c>
    </row>
    <row r="47" spans="3:11" x14ac:dyDescent="0.25">
      <c r="I47" s="26"/>
      <c r="J47" s="26" t="s">
        <v>62</v>
      </c>
      <c r="K47" s="26">
        <v>10</v>
      </c>
    </row>
    <row r="48" spans="3:11" x14ac:dyDescent="0.25">
      <c r="I48" s="26"/>
      <c r="J48" s="26" t="s">
        <v>63</v>
      </c>
      <c r="K48" s="26">
        <v>8</v>
      </c>
    </row>
    <row r="49" spans="1:11" x14ac:dyDescent="0.25">
      <c r="I49" s="26"/>
      <c r="J49" s="26" t="s">
        <v>64</v>
      </c>
      <c r="K49" s="26">
        <v>10</v>
      </c>
    </row>
    <row r="50" spans="1:11" x14ac:dyDescent="0.25">
      <c r="I50" s="26"/>
      <c r="J50" s="26" t="s">
        <v>65</v>
      </c>
      <c r="K50" s="26">
        <v>7</v>
      </c>
    </row>
    <row r="51" spans="1:11" x14ac:dyDescent="0.25">
      <c r="I51" s="26"/>
      <c r="J51" s="26" t="s">
        <v>66</v>
      </c>
      <c r="K51" s="26">
        <v>9</v>
      </c>
    </row>
    <row r="53" spans="1:11" x14ac:dyDescent="0.25">
      <c r="A53" s="29" t="s">
        <v>73</v>
      </c>
      <c r="B53" s="2"/>
    </row>
    <row r="54" spans="1:11" x14ac:dyDescent="0.25">
      <c r="B54" s="2"/>
    </row>
    <row r="55" spans="1:11" x14ac:dyDescent="0.25">
      <c r="B55" s="2"/>
      <c r="I55" s="31" t="s">
        <v>74</v>
      </c>
      <c r="J55" s="31"/>
    </row>
    <row r="56" spans="1:11" x14ac:dyDescent="0.25">
      <c r="B56" s="2"/>
      <c r="I56" s="32" t="s">
        <v>75</v>
      </c>
      <c r="J56" s="33">
        <v>96.5</v>
      </c>
    </row>
    <row r="57" spans="1:11" x14ac:dyDescent="0.25">
      <c r="B57" s="2"/>
      <c r="I57" s="32" t="s">
        <v>76</v>
      </c>
      <c r="J57" s="33">
        <v>52.2</v>
      </c>
    </row>
    <row r="58" spans="1:11" x14ac:dyDescent="0.25">
      <c r="B58" s="2"/>
      <c r="I58" s="32" t="s">
        <v>77</v>
      </c>
      <c r="J58" s="33">
        <v>39.6</v>
      </c>
    </row>
    <row r="59" spans="1:11" x14ac:dyDescent="0.25">
      <c r="B59" s="2"/>
      <c r="I59" s="32" t="s">
        <v>78</v>
      </c>
      <c r="J59" s="33">
        <v>38.9</v>
      </c>
    </row>
    <row r="60" spans="1:11" x14ac:dyDescent="0.25">
      <c r="B60" s="2"/>
      <c r="I60" s="32" t="s">
        <v>79</v>
      </c>
      <c r="J60" s="33">
        <v>35</v>
      </c>
    </row>
    <row r="61" spans="1:11" x14ac:dyDescent="0.25">
      <c r="B61" s="2"/>
      <c r="I61" s="32" t="s">
        <v>80</v>
      </c>
      <c r="J61" s="33">
        <v>26</v>
      </c>
    </row>
    <row r="62" spans="1:11" x14ac:dyDescent="0.25">
      <c r="B62" s="2"/>
      <c r="I62" s="32" t="s">
        <v>81</v>
      </c>
      <c r="J62" s="33">
        <v>19.600000000000001</v>
      </c>
    </row>
    <row r="63" spans="1:11" x14ac:dyDescent="0.25">
      <c r="B63" s="2"/>
      <c r="I63" s="32" t="s">
        <v>82</v>
      </c>
      <c r="J63" s="33">
        <v>18</v>
      </c>
    </row>
    <row r="64" spans="1:11" x14ac:dyDescent="0.25">
      <c r="B64" s="2"/>
      <c r="I64" s="32" t="s">
        <v>83</v>
      </c>
      <c r="J64" s="33">
        <v>14.2</v>
      </c>
    </row>
    <row r="65" spans="2:10" x14ac:dyDescent="0.25">
      <c r="B65" s="2"/>
      <c r="I65" s="32" t="s">
        <v>84</v>
      </c>
      <c r="J65" s="33">
        <v>13.3</v>
      </c>
    </row>
    <row r="66" spans="2:10" x14ac:dyDescent="0.25">
      <c r="B66" s="2"/>
      <c r="I66" s="32" t="s">
        <v>85</v>
      </c>
      <c r="J66" s="33">
        <v>11.4</v>
      </c>
    </row>
    <row r="67" spans="2:10" x14ac:dyDescent="0.25">
      <c r="B67" s="2"/>
      <c r="I67" s="32" t="s">
        <v>86</v>
      </c>
      <c r="J67" s="33">
        <v>10.3</v>
      </c>
    </row>
    <row r="68" spans="2:10" x14ac:dyDescent="0.25">
      <c r="B68" s="2"/>
      <c r="I68" s="32" t="s">
        <v>87</v>
      </c>
      <c r="J68" s="33">
        <v>10.199999999999999</v>
      </c>
    </row>
    <row r="69" spans="2:10" x14ac:dyDescent="0.25">
      <c r="B69" s="2"/>
      <c r="I69" s="32" t="s">
        <v>88</v>
      </c>
      <c r="J69" s="33">
        <v>8.1999999999999993</v>
      </c>
    </row>
    <row r="70" spans="2:10" x14ac:dyDescent="0.25">
      <c r="B70" s="2"/>
      <c r="I70" s="32" t="s">
        <v>89</v>
      </c>
      <c r="J70" s="33">
        <v>10</v>
      </c>
    </row>
    <row r="71" spans="2:10" x14ac:dyDescent="0.25">
      <c r="B71" s="2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J37"/>
  <sheetViews>
    <sheetView zoomScaleNormal="100" workbookViewId="0">
      <selection activeCell="C28" sqref="C28"/>
    </sheetView>
  </sheetViews>
  <sheetFormatPr defaultRowHeight="15" x14ac:dyDescent="0.25"/>
  <cols>
    <col min="1" max="1" width="44.42578125" customWidth="1"/>
    <col min="2" max="2" width="19.140625" bestFit="1" customWidth="1"/>
    <col min="3" max="3" width="8.42578125" style="2" bestFit="1" customWidth="1"/>
    <col min="4" max="4" width="16.140625" bestFit="1" customWidth="1"/>
    <col min="5" max="5" width="3" bestFit="1" customWidth="1"/>
    <col min="6" max="6" width="9" bestFit="1" customWidth="1"/>
  </cols>
  <sheetData>
    <row r="1" spans="1:3" ht="21" x14ac:dyDescent="0.35">
      <c r="A1" s="30" t="s">
        <v>90</v>
      </c>
    </row>
    <row r="3" spans="1:3" ht="17.25" customHeight="1" x14ac:dyDescent="0.25">
      <c r="A3" s="4" t="s">
        <v>94</v>
      </c>
      <c r="B3" s="3" t="s">
        <v>92</v>
      </c>
      <c r="C3" s="3" t="s">
        <v>95</v>
      </c>
    </row>
    <row r="4" spans="1:3" ht="17.25" customHeight="1" x14ac:dyDescent="0.25">
      <c r="A4" t="s">
        <v>91</v>
      </c>
      <c r="B4" s="7" t="s">
        <v>96</v>
      </c>
      <c r="C4" s="2">
        <f>SEARCH("E", A4)</f>
        <v>2</v>
      </c>
    </row>
    <row r="5" spans="1:3" ht="17.25" customHeight="1" x14ac:dyDescent="0.25">
      <c r="A5" t="s">
        <v>91</v>
      </c>
      <c r="B5" s="7" t="s">
        <v>93</v>
      </c>
      <c r="C5" s="2">
        <f>SEARCH("e", A5,4)</f>
        <v>6</v>
      </c>
    </row>
    <row r="6" spans="1:3" ht="17.25" customHeight="1" x14ac:dyDescent="0.25">
      <c r="A6" t="s">
        <v>91</v>
      </c>
      <c r="B6" s="7" t="s">
        <v>99</v>
      </c>
      <c r="C6" s="2">
        <f>SEARCH("edle",A6)</f>
        <v>3</v>
      </c>
    </row>
    <row r="7" spans="1:3" ht="17.25" customHeight="1" x14ac:dyDescent="0.25">
      <c r="A7" t="s">
        <v>91</v>
      </c>
      <c r="B7" s="7" t="s">
        <v>97</v>
      </c>
      <c r="C7" s="2">
        <f>SEARCH("e?d",A7)</f>
        <v>2</v>
      </c>
    </row>
    <row r="8" spans="1:3" x14ac:dyDescent="0.25">
      <c r="A8" t="s">
        <v>91</v>
      </c>
      <c r="B8" s="7" t="s">
        <v>98</v>
      </c>
      <c r="C8" s="2">
        <f>SEARCH("h*k",A8)</f>
        <v>13</v>
      </c>
    </row>
    <row r="11" spans="1:3" x14ac:dyDescent="0.25">
      <c r="A11" t="s">
        <v>91</v>
      </c>
      <c r="B11" s="7" t="s">
        <v>104</v>
      </c>
      <c r="C11" s="2">
        <f>FIND("N", A11)</f>
        <v>1</v>
      </c>
    </row>
    <row r="12" spans="1:3" x14ac:dyDescent="0.25">
      <c r="A12" t="s">
        <v>91</v>
      </c>
      <c r="B12" s="7" t="s">
        <v>100</v>
      </c>
      <c r="C12" s="2">
        <f>FIND("e", A12,4)</f>
        <v>6</v>
      </c>
    </row>
    <row r="13" spans="1:3" x14ac:dyDescent="0.25">
      <c r="A13" t="s">
        <v>91</v>
      </c>
      <c r="B13" s="7" t="s">
        <v>101</v>
      </c>
      <c r="C13" s="2">
        <f>FIND("edle",A13)</f>
        <v>3</v>
      </c>
    </row>
    <row r="14" spans="1:3" x14ac:dyDescent="0.25">
      <c r="A14" t="s">
        <v>91</v>
      </c>
      <c r="B14" s="7" t="s">
        <v>103</v>
      </c>
      <c r="C14" s="2" t="e">
        <f>FIND("E",A14)</f>
        <v>#VALUE!</v>
      </c>
    </row>
    <row r="15" spans="1:3" x14ac:dyDescent="0.25">
      <c r="A15" t="s">
        <v>91</v>
      </c>
      <c r="B15" s="7" t="s">
        <v>102</v>
      </c>
      <c r="C15" s="2" t="e">
        <f>FIND("h*k",A15)</f>
        <v>#VALUE!</v>
      </c>
    </row>
    <row r="18" spans="1:10" x14ac:dyDescent="0.25">
      <c r="A18" s="34" t="s">
        <v>112</v>
      </c>
    </row>
    <row r="19" spans="1:10" x14ac:dyDescent="0.25">
      <c r="A19" s="29"/>
      <c r="B19" s="3" t="s">
        <v>109</v>
      </c>
      <c r="D19" s="39" t="s">
        <v>114</v>
      </c>
      <c r="E19" s="38"/>
      <c r="F19" s="38"/>
    </row>
    <row r="20" spans="1:10" x14ac:dyDescent="0.25">
      <c r="A20" t="s">
        <v>105</v>
      </c>
      <c r="B20" s="35">
        <f>IF(ISNUMBER(SEARCH("brown",A20)),$F$20,$F$21)</f>
        <v>100</v>
      </c>
      <c r="D20" s="36" t="s">
        <v>110</v>
      </c>
      <c r="E20" s="36"/>
      <c r="F20" s="37">
        <v>100</v>
      </c>
    </row>
    <row r="21" spans="1:10" x14ac:dyDescent="0.25">
      <c r="A21" t="s">
        <v>107</v>
      </c>
      <c r="B21" s="35">
        <f t="shared" ref="B21:B22" si="0">IF(ISNUMBER(SEARCH("brown",A21)),$F$20,$F$21)</f>
        <v>50</v>
      </c>
      <c r="D21" s="36" t="s">
        <v>111</v>
      </c>
      <c r="E21" s="36"/>
      <c r="F21" s="37">
        <v>50</v>
      </c>
    </row>
    <row r="22" spans="1:10" x14ac:dyDescent="0.25">
      <c r="A22" t="s">
        <v>108</v>
      </c>
      <c r="B22" s="35">
        <f t="shared" si="0"/>
        <v>50</v>
      </c>
    </row>
    <row r="25" spans="1:10" x14ac:dyDescent="0.25">
      <c r="A25" s="34" t="s">
        <v>113</v>
      </c>
    </row>
    <row r="26" spans="1:10" x14ac:dyDescent="0.25">
      <c r="A26" s="40" t="s">
        <v>115</v>
      </c>
      <c r="C26" s="41" t="s">
        <v>116</v>
      </c>
      <c r="D26" s="41"/>
      <c r="E26" s="41"/>
      <c r="F26" s="41"/>
    </row>
    <row r="27" spans="1:10" x14ac:dyDescent="0.25">
      <c r="A27" t="s">
        <v>91</v>
      </c>
      <c r="C27" s="2">
        <f>SEARCH(" ",A27)</f>
        <v>7</v>
      </c>
      <c r="D27" s="2">
        <f>IFERROR(SEARCH(" ",$A$27,C27+1),LEN($A$27)+1)</f>
        <v>10</v>
      </c>
      <c r="E27" s="2">
        <f t="shared" ref="E27:F27" si="1">IFERROR(SEARCH(" ",$A$27,D27+1),LEN($A$27)+1)</f>
        <v>12</v>
      </c>
      <c r="F27" s="2">
        <f t="shared" si="1"/>
        <v>21</v>
      </c>
      <c r="G27" s="2"/>
      <c r="H27" s="2"/>
      <c r="I27" s="2"/>
      <c r="J27" s="2"/>
    </row>
    <row r="28" spans="1:10" x14ac:dyDescent="0.25">
      <c r="C28" s="2" t="str">
        <f>MID($A$27,1,C27)</f>
        <v xml:space="preserve">Needle </v>
      </c>
      <c r="D28" s="2" t="str">
        <f>MID($A$27,C27,IFERROR(D27-C27,100))</f>
        <v xml:space="preserve"> in</v>
      </c>
      <c r="E28" s="2" t="str">
        <f t="shared" ref="E28:F28" si="2">MID($A$27,D27,IFERROR(E27-D27,100))</f>
        <v xml:space="preserve"> a</v>
      </c>
      <c r="F28" s="2" t="str">
        <f t="shared" si="2"/>
        <v xml:space="preserve"> haystack</v>
      </c>
      <c r="G28" s="2"/>
      <c r="H28" s="2"/>
      <c r="I28" s="2"/>
      <c r="J28" s="2"/>
    </row>
    <row r="31" spans="1:10" x14ac:dyDescent="0.25">
      <c r="A31" s="34" t="s">
        <v>119</v>
      </c>
    </row>
    <row r="32" spans="1:10" x14ac:dyDescent="0.25">
      <c r="A32" t="s">
        <v>105</v>
      </c>
    </row>
    <row r="33" spans="1:1" x14ac:dyDescent="0.25">
      <c r="A33" t="s">
        <v>118</v>
      </c>
    </row>
    <row r="34" spans="1:1" x14ac:dyDescent="0.25">
      <c r="A34" t="s">
        <v>117</v>
      </c>
    </row>
    <row r="35" spans="1:1" x14ac:dyDescent="0.25">
      <c r="A35" t="s">
        <v>106</v>
      </c>
    </row>
    <row r="37" spans="1:1" x14ac:dyDescent="0.25">
      <c r="A37">
        <f t="array" ref="A37">COUNT(IF(SEARCH("brown",A32:A35),1,""))</f>
        <v>3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G35"/>
  <sheetViews>
    <sheetView workbookViewId="0">
      <selection activeCell="F4" sqref="F4"/>
    </sheetView>
  </sheetViews>
  <sheetFormatPr defaultRowHeight="15" x14ac:dyDescent="0.25"/>
  <cols>
    <col min="1" max="1" width="16.7109375" customWidth="1"/>
    <col min="2" max="2" width="9" customWidth="1"/>
    <col min="5" max="5" width="5.42578125" customWidth="1"/>
    <col min="6" max="6" width="30.85546875" bestFit="1" customWidth="1"/>
    <col min="7" max="7" width="23.28515625" bestFit="1" customWidth="1"/>
  </cols>
  <sheetData>
    <row r="1" spans="1:3" ht="21" x14ac:dyDescent="0.35">
      <c r="A1" s="30" t="s">
        <v>121</v>
      </c>
    </row>
    <row r="3" spans="1:3" x14ac:dyDescent="0.25">
      <c r="A3" s="29" t="s">
        <v>128</v>
      </c>
    </row>
    <row r="4" spans="1:3" x14ac:dyDescent="0.25">
      <c r="A4" s="29"/>
    </row>
    <row r="5" spans="1:3" x14ac:dyDescent="0.25">
      <c r="A5" t="s">
        <v>124</v>
      </c>
    </row>
    <row r="6" spans="1:3" x14ac:dyDescent="0.25">
      <c r="A6" t="s">
        <v>125</v>
      </c>
    </row>
    <row r="7" spans="1:3" x14ac:dyDescent="0.25">
      <c r="A7" t="s">
        <v>126</v>
      </c>
    </row>
    <row r="8" spans="1:3" x14ac:dyDescent="0.25">
      <c r="A8" t="s">
        <v>127</v>
      </c>
    </row>
    <row r="9" spans="1:3" x14ac:dyDescent="0.25">
      <c r="A9" t="s">
        <v>120</v>
      </c>
    </row>
    <row r="11" spans="1:3" x14ac:dyDescent="0.25">
      <c r="A11">
        <f>COUNTIF(A5:A9,"*apples*")</f>
        <v>4</v>
      </c>
      <c r="C11" s="7" t="s">
        <v>130</v>
      </c>
    </row>
    <row r="14" spans="1:3" x14ac:dyDescent="0.25">
      <c r="A14" s="29" t="s">
        <v>129</v>
      </c>
    </row>
    <row r="16" spans="1:3" x14ac:dyDescent="0.25">
      <c r="A16" s="4" t="s">
        <v>123</v>
      </c>
      <c r="B16" s="43" t="s">
        <v>58</v>
      </c>
    </row>
    <row r="17" spans="1:7" x14ac:dyDescent="0.25">
      <c r="A17" t="s">
        <v>124</v>
      </c>
      <c r="B17" s="42">
        <v>62</v>
      </c>
    </row>
    <row r="18" spans="1:7" x14ac:dyDescent="0.25">
      <c r="A18" t="s">
        <v>125</v>
      </c>
      <c r="B18" s="42">
        <v>74</v>
      </c>
    </row>
    <row r="19" spans="1:7" x14ac:dyDescent="0.25">
      <c r="A19" t="s">
        <v>126</v>
      </c>
      <c r="B19" s="42">
        <v>57</v>
      </c>
    </row>
    <row r="20" spans="1:7" x14ac:dyDescent="0.25">
      <c r="A20" t="s">
        <v>127</v>
      </c>
      <c r="B20" s="42">
        <v>64</v>
      </c>
    </row>
    <row r="21" spans="1:7" x14ac:dyDescent="0.25">
      <c r="A21" t="s">
        <v>120</v>
      </c>
      <c r="B21" s="42">
        <v>58</v>
      </c>
    </row>
    <row r="23" spans="1:7" x14ac:dyDescent="0.25">
      <c r="A23" t="s">
        <v>149</v>
      </c>
      <c r="B23" s="42">
        <f>SUMIF(A17:A21,"*apples*",B17:B21)</f>
        <v>257</v>
      </c>
      <c r="C23" s="7" t="s">
        <v>131</v>
      </c>
    </row>
    <row r="26" spans="1:7" x14ac:dyDescent="0.25">
      <c r="A26" s="29" t="s">
        <v>122</v>
      </c>
    </row>
    <row r="27" spans="1:7" x14ac:dyDescent="0.25">
      <c r="F27" s="44" t="s">
        <v>132</v>
      </c>
      <c r="G27" s="44"/>
    </row>
    <row r="28" spans="1:7" x14ac:dyDescent="0.25">
      <c r="A28" s="4" t="s">
        <v>150</v>
      </c>
      <c r="B28" s="4" t="s">
        <v>133</v>
      </c>
      <c r="C28" s="4"/>
      <c r="D28" s="4"/>
      <c r="F28" s="45" t="s">
        <v>150</v>
      </c>
      <c r="G28" s="45" t="s">
        <v>133</v>
      </c>
    </row>
    <row r="29" spans="1:7" x14ac:dyDescent="0.25">
      <c r="A29" t="s">
        <v>145</v>
      </c>
      <c r="B29" t="str">
        <f>VLOOKUP("*"&amp;A29&amp;"*",car_manufacturers,2,FALSE)</f>
        <v>Geelong, Victoria</v>
      </c>
      <c r="F29" s="44" t="s">
        <v>134</v>
      </c>
      <c r="G29" s="44" t="s">
        <v>138</v>
      </c>
    </row>
    <row r="30" spans="1:7" x14ac:dyDescent="0.25">
      <c r="A30" t="s">
        <v>135</v>
      </c>
      <c r="B30" t="str">
        <f>VLOOKUP("*"&amp;A30&amp;"*",car_manufacturers,2,FALSE)</f>
        <v>Port Melbourne, Victoria</v>
      </c>
      <c r="F30" s="44" t="s">
        <v>136</v>
      </c>
      <c r="G30" s="44" t="s">
        <v>137</v>
      </c>
    </row>
    <row r="31" spans="1:7" x14ac:dyDescent="0.25">
      <c r="A31" t="s">
        <v>146</v>
      </c>
      <c r="B31" t="str">
        <f>VLOOKUP("*"&amp;A31&amp;"*",car_manufacturers,2,FALSE)</f>
        <v>Botany, NSW</v>
      </c>
      <c r="F31" s="44" t="s">
        <v>139</v>
      </c>
      <c r="G31" s="44" t="s">
        <v>140</v>
      </c>
    </row>
    <row r="32" spans="1:7" x14ac:dyDescent="0.25">
      <c r="A32" t="s">
        <v>147</v>
      </c>
      <c r="B32" t="str">
        <f>VLOOKUP("*"&amp;A32&amp;"*",car_manufacturers,2,FALSE)</f>
        <v>Mulgrave, VIC</v>
      </c>
      <c r="F32" s="44" t="s">
        <v>141</v>
      </c>
      <c r="G32" s="44" t="s">
        <v>142</v>
      </c>
    </row>
    <row r="33" spans="1:7" x14ac:dyDescent="0.25">
      <c r="A33" t="s">
        <v>143</v>
      </c>
      <c r="B33" t="str">
        <f>VLOOKUP("*"&amp;A33&amp;"*",car_manufacturers,2,FALSE)</f>
        <v>Dandenong, VIC</v>
      </c>
      <c r="F33" s="44" t="s">
        <v>143</v>
      </c>
      <c r="G33" s="44" t="s">
        <v>144</v>
      </c>
    </row>
    <row r="35" spans="1:7" x14ac:dyDescent="0.25">
      <c r="A35" t="s">
        <v>148</v>
      </c>
      <c r="B35" s="7" t="s">
        <v>151</v>
      </c>
    </row>
  </sheetData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5</vt:i4>
      </vt:variant>
    </vt:vector>
  </HeadingPairs>
  <TitlesOfParts>
    <vt:vector size="17" baseType="lpstr">
      <vt:lpstr>Menu</vt:lpstr>
      <vt:lpstr>COUNT COUNTA COUNTBLANK</vt:lpstr>
      <vt:lpstr>SUBSTITUTE</vt:lpstr>
      <vt:lpstr>Histogram</vt:lpstr>
      <vt:lpstr>Hyperlinks</vt:lpstr>
      <vt:lpstr>Chart Secondary Axis</vt:lpstr>
      <vt:lpstr>Chart Axis Labels</vt:lpstr>
      <vt:lpstr>SEARCH &amp; FIND</vt:lpstr>
      <vt:lpstr>Wildcards</vt:lpstr>
      <vt:lpstr>Database Functions</vt:lpstr>
      <vt:lpstr>CONVERT</vt:lpstr>
      <vt:lpstr>TIME</vt:lpstr>
      <vt:lpstr>car_manufacturers</vt:lpstr>
      <vt:lpstr>data_table</vt:lpstr>
      <vt:lpstr>Menu!Print_Area</vt:lpstr>
      <vt:lpstr>Menu!Print_Titles</vt:lpstr>
      <vt:lpstr>time_zones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Mynda</dc:creator>
  <cp:lastModifiedBy>Mynda</cp:lastModifiedBy>
  <dcterms:created xsi:type="dcterms:W3CDTF">2011-07-05T09:59:59Z</dcterms:created>
  <dcterms:modified xsi:type="dcterms:W3CDTF">2015-06-01T10:48:24Z</dcterms:modified>
</cp:coreProperties>
</file>